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225" windowHeight="9810" activeTab="7"/>
  </bookViews>
  <sheets>
    <sheet name="прил1" sheetId="1" r:id="rId1"/>
    <sheet name="прил2 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8" sheetId="8" r:id="rId8"/>
  </sheets>
  <definedNames>
    <definedName name="____rn1" localSheetId="2">#REF!</definedName>
    <definedName name="____rn1" localSheetId="3">#REF!</definedName>
    <definedName name="____rn1" localSheetId="4">#REF!</definedName>
    <definedName name="____rn1">#REF!</definedName>
    <definedName name="___rn1" localSheetId="2">#REF!</definedName>
    <definedName name="___rn1" localSheetId="3">#REF!</definedName>
    <definedName name="___rn1" localSheetId="4">#REF!</definedName>
    <definedName name="___rn1">#REF!</definedName>
    <definedName name="__rn1" localSheetId="2">#REF!</definedName>
    <definedName name="__rn1" localSheetId="3">#REF!</definedName>
    <definedName name="__rn1" localSheetId="4">#REF!</definedName>
    <definedName name="__rn1">#REF!</definedName>
    <definedName name="_rn1" localSheetId="2">#REF!</definedName>
    <definedName name="_rn1" localSheetId="3">#REF!</definedName>
    <definedName name="_rn1" localSheetId="4">#REF!</definedName>
    <definedName name="_rn1">#REF!</definedName>
    <definedName name="rn" localSheetId="2">#REF!</definedName>
    <definedName name="rn" localSheetId="3">#REF!</definedName>
    <definedName name="rn" localSheetId="4">#REF!</definedName>
    <definedName name="rn">#REF!</definedName>
    <definedName name="_xlnm.Print_Titles" localSheetId="0">'прил1'!$3:$3</definedName>
    <definedName name="_xlnm.Print_Area" localSheetId="0">'прил1'!$C$1:$G$55</definedName>
    <definedName name="_xlnm.Print_Area" localSheetId="3">'прил4'!$A$1:$F$356</definedName>
    <definedName name="_xlnm.Print_Area" localSheetId="4">'прил5'!$A$1:$J$377</definedName>
    <definedName name="_xlnm.Print_Area" localSheetId="6">'прил7'!$A$1:$C$22</definedName>
    <definedName name="ъъъ" localSheetId="2">#REF!</definedName>
    <definedName name="ъъъ">#REF!</definedName>
  </definedNames>
  <calcPr fullCalcOnLoad="1"/>
</workbook>
</file>

<file path=xl/sharedStrings.xml><?xml version="1.0" encoding="utf-8"?>
<sst xmlns="http://schemas.openxmlformats.org/spreadsheetml/2006/main" count="4933" uniqueCount="587">
  <si>
    <t>2 02 03024 04 0012 151</t>
  </si>
  <si>
    <t>2 02 03024 04 0014 151</t>
  </si>
  <si>
    <t>2 02 04010 04 0000 151</t>
  </si>
  <si>
    <t>Классификация  доходов</t>
  </si>
  <si>
    <t>Наименование доходов</t>
  </si>
  <si>
    <t>Первоначальный бюджет 2009</t>
  </si>
  <si>
    <t>Факт на 01.10.2009</t>
  </si>
  <si>
    <t>Сумма, тыс.руб.</t>
  </si>
  <si>
    <t>1 00 00000 00 0000 000</t>
  </si>
  <si>
    <t>ДОХОДЫ</t>
  </si>
  <si>
    <t>ВСЕГО НАЛОГОВЫХ ДОХОДОВ (СУММА  КОДОВ  с 1 01 00000 00 0000 000 по 1 09 00000 00 0000 000)</t>
  </si>
  <si>
    <t>1 01 00000 00 0000 000</t>
  </si>
  <si>
    <t>НАЛОГИ НА ПРИБЫЛЬ, ДОХОДЫ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</si>
  <si>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</si>
  <si>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</si>
  <si>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</si>
  <si>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</si>
  <si>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</si>
  <si>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</si>
  <si>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ВСЕГО НЕНАЛОГОВЫХ ПЛАТЕЖЕЙ     (СУММА КОДОВ С  1 11 00000 00 0000 000 ПО 1 17 00000 00 0000 000)</t>
  </si>
  <si>
    <t xml:space="preserve">1 11 00000 00 0000 000 </t>
  </si>
  <si>
    <t>2 02 03024 04 0029 151</t>
  </si>
  <si>
    <t>0900000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</si>
  <si>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</si>
  <si>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Субсидии бюджетным учреждениям на иные цели</t>
  </si>
  <si>
    <t>612</t>
  </si>
  <si>
    <t>Культура, кинематография, сми</t>
  </si>
  <si>
    <t>Периодические издания, учрежденные органами законодательной и исполнительной власти</t>
  </si>
  <si>
    <t>ДОХОДЫ ОТ ИСПОЛЬЗОВАНИЯ ИМУЩЕСТВА, НАХОДЯЩЕГОСЯ В ГОСУДАРСТВЕННОЙ И МУНИЦИПАЛЬНОЙ СОБСТВЕННОСТИ</t>
  </si>
  <si>
    <t xml:space="preserve">1 12 00000 00 0000 000    </t>
  </si>
  <si>
    <t>ПЛАТЕЖИ ПРИ ПОЛЬЗОВАНИИ ПРИРОДНЫМИ РЕСУРСАМИ</t>
  </si>
  <si>
    <t>1 16 00000 00 0000 000</t>
  </si>
  <si>
    <t>ШТРАФЫ, САНКЦИИ, ВОЗМЕЩЕНИЕ УЩЕРБА</t>
  </si>
  <si>
    <t>ИТОГО ДОХОДОВ</t>
  </si>
  <si>
    <t>Межбюджетные трансферты</t>
  </si>
  <si>
    <t>2 02 01003 04 0000 151</t>
  </si>
  <si>
    <t>Субвенции бюджетам субъектов РФ имуниципальных образований</t>
  </si>
  <si>
    <t xml:space="preserve"> 2 02 03024 04 0008 151                        </t>
  </si>
  <si>
    <t>Физическая культура и спорт</t>
  </si>
  <si>
    <t>11</t>
  </si>
  <si>
    <t>13</t>
  </si>
  <si>
    <t>2 02  03024 04 0011 151</t>
  </si>
  <si>
    <t>Иные межбюджетные трансферты</t>
  </si>
  <si>
    <t>ВСЕГО ДОХОДОВ</t>
  </si>
  <si>
    <t>2 02 03024 04 0015 151</t>
  </si>
  <si>
    <t>Другие вопросы в области национальной экономики</t>
  </si>
  <si>
    <t>059</t>
  </si>
  <si>
    <t>7950016</t>
  </si>
  <si>
    <t>7950014</t>
  </si>
  <si>
    <t>"Повышение безопасности дорожного движения ЗАТО - пос. Михайловский Саратовской области на 2010 - 2012 годы"</t>
  </si>
  <si>
    <t>Культура</t>
  </si>
  <si>
    <t>2 02 03024 04 0016 151</t>
  </si>
  <si>
    <t>Охрана семьи и детства</t>
  </si>
  <si>
    <t xml:space="preserve">Код </t>
  </si>
  <si>
    <t>Раздел</t>
  </si>
  <si>
    <t>Подраздел</t>
  </si>
  <si>
    <t xml:space="preserve">Целевая статья </t>
  </si>
  <si>
    <t>Вид расходов</t>
  </si>
  <si>
    <t>Плановый период</t>
  </si>
  <si>
    <t>001</t>
  </si>
  <si>
    <t>01</t>
  </si>
  <si>
    <t>06</t>
  </si>
  <si>
    <t>500</t>
  </si>
  <si>
    <t>054</t>
  </si>
  <si>
    <t>02</t>
  </si>
  <si>
    <t>04</t>
  </si>
  <si>
    <t>03</t>
  </si>
  <si>
    <t>09</t>
  </si>
  <si>
    <t>12</t>
  </si>
  <si>
    <t>3400300</t>
  </si>
  <si>
    <t>05</t>
  </si>
  <si>
    <t>07</t>
  </si>
  <si>
    <t>08</t>
  </si>
  <si>
    <t>10</t>
  </si>
  <si>
    <t>055</t>
  </si>
  <si>
    <t>056</t>
  </si>
  <si>
    <t>058</t>
  </si>
  <si>
    <t>100</t>
  </si>
  <si>
    <t>120</t>
  </si>
  <si>
    <t>Общегосударственные вопросы</t>
  </si>
  <si>
    <t>00</t>
  </si>
  <si>
    <t>0000000</t>
  </si>
  <si>
    <t>000</t>
  </si>
  <si>
    <t>ИТОГО</t>
  </si>
  <si>
    <t>Обеспечение деятельности финансовых, налоговых и таможенных органов и органов финансового надзора</t>
  </si>
  <si>
    <t>Выполнение функций органами местного самоуправления</t>
  </si>
  <si>
    <t>Резервные фонды</t>
  </si>
  <si>
    <t>Функционирование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</si>
  <si>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</si>
  <si>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</si>
  <si>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</si>
  <si>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землеустройству и землепользованию</t>
  </si>
  <si>
    <t>Национальная экономика</t>
  </si>
  <si>
    <t>Жилищно - коммунальное хозяйство</t>
  </si>
  <si>
    <t>Жилищное хозяйство</t>
  </si>
  <si>
    <t>Целевые муниципальные программы</t>
  </si>
  <si>
    <t>Благоустройство</t>
  </si>
  <si>
    <t>Образование</t>
  </si>
  <si>
    <t>Социальная политика</t>
  </si>
  <si>
    <t>Социальное обеспечение населения</t>
  </si>
  <si>
    <t>Другие вопрсы в области социальной политики</t>
  </si>
  <si>
    <t>Периодическая печать и издательства</t>
  </si>
  <si>
    <t>Дошкольное образование</t>
  </si>
  <si>
    <t>Общее образование</t>
  </si>
  <si>
    <t>Молодежная политика и оздоровление</t>
  </si>
  <si>
    <t xml:space="preserve">Наименование </t>
  </si>
  <si>
    <t>1 14 00000 00 0000 000</t>
  </si>
  <si>
    <t>Коммунальное хозяйство</t>
  </si>
  <si>
    <t>Пенсионное обеспечние</t>
  </si>
  <si>
    <t>2 02 03000 00 0000 151</t>
  </si>
  <si>
    <t>2 02 04000 00 0000 151</t>
  </si>
  <si>
    <t>2 02 01001 04 0001 151</t>
  </si>
  <si>
    <t>2 02  01007 04 0000 151</t>
  </si>
  <si>
    <t>2 02 03024 04 0003 151</t>
  </si>
  <si>
    <t>2 02 03015 04 0000 151</t>
  </si>
  <si>
    <t>2 02 03024 04 0010 151</t>
  </si>
  <si>
    <t>2 02 03024 04 0009 151</t>
  </si>
  <si>
    <t>2 02 03024 04 0000 151</t>
  </si>
  <si>
    <t>2 02 03024 04 0027 151</t>
  </si>
  <si>
    <t>2 02 03024 04 0028 151</t>
  </si>
  <si>
    <t xml:space="preserve"> Субвенции бюджетам городских округов и поселений области на осуществление органами местного самоуправления полномочий по первичному воинскому учету на территориях, где отсутствуют военные комиссариаты </t>
  </si>
  <si>
    <t>Финансовое управление администрации ЗАТО Михайловский Саратовской области</t>
  </si>
  <si>
    <t>администрация ЗАТО Михайловский Саратовской области</t>
  </si>
  <si>
    <t>МУ "Служба МТО и ТО ОМС ЗАТО Михайловский"</t>
  </si>
  <si>
    <t>МУДК ЗАТО Михайловский Саратовской обл.</t>
  </si>
  <si>
    <t>МУ "ЕДДС - 112 ЗАТО Михайловский Саратовской области"</t>
  </si>
  <si>
    <t>2 02 02000 00 0000 151</t>
  </si>
  <si>
    <t xml:space="preserve">Субсидии    бюджетам    субъектов     Российской  Федерации    и     муниципальных     образований (межбюджетные субсидии)
</t>
  </si>
  <si>
    <t>2 02 02999 04 0037 151</t>
  </si>
  <si>
    <t>Субсидия бюджетам городских округов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</si>
  <si>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2 02 02999 04 0038 151</t>
  </si>
  <si>
    <t>Субсидия бюджетам городских округов области на капитальный ремонт и ремонт автомобильных дорог общего пользования населенных пунктов за счет средств областного дорожного фонда</t>
  </si>
  <si>
    <t>Мероприятия по предепреждению и ликвидации последствий чрезвычайных ситуаций и стихийных бедствий</t>
  </si>
  <si>
    <t>Дорожное хозяйство (дорожные фонды)</t>
  </si>
  <si>
    <t>Дорожное хозяйство</t>
  </si>
  <si>
    <t>3150000</t>
  </si>
  <si>
    <t>Поддержка дорожного хозяйства</t>
  </si>
  <si>
    <t>3150200</t>
  </si>
  <si>
    <t>Содержание автомобильных дорог общего пользования</t>
  </si>
  <si>
    <t>3150203</t>
  </si>
  <si>
    <t>1000000</t>
  </si>
  <si>
    <t>Массовый спорт</t>
  </si>
  <si>
    <t>МКОУ ДОД ДЮСШ ЗАТО Михайловский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</si>
  <si>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</si>
  <si>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</si>
  <si>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 городского округа</t>
  </si>
  <si>
    <t>1 03 00000 00 0000 000</t>
  </si>
  <si>
    <t xml:space="preserve">НАЛОГИ НА ТОВАРЫ (РАБОТЫ, УСЛУГИ), РЕАЛИЗУЕМЫЕ НА ТЕРРИТОРИИ РОССИЙСКОЙ ФЕДЕРАЦИИ
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</si>
  <si>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</si>
  <si>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области, связанные с особым режимом безопасного функционирования закрытых административно-территориальных образований</t>
  </si>
  <si>
    <t xml:space="preserve">Дотации бюджетам городских округов области на поддержку мер по обеспечению сбалансированности бюджетов </t>
  </si>
  <si>
    <t>Очередной финансовый 2014 год,руб</t>
  </si>
  <si>
    <t>2015 год</t>
  </si>
  <si>
    <t>2016 год</t>
  </si>
  <si>
    <t>7</t>
  </si>
  <si>
    <t>8</t>
  </si>
  <si>
    <t>9</t>
  </si>
  <si>
    <t>Руководство и управление  в сфере установленных функций органов местного самоуправления</t>
  </si>
  <si>
    <t>9100000</t>
  </si>
  <si>
    <t>Обеспечение деятельности органов местного самоуправления</t>
  </si>
  <si>
    <t>9110000</t>
  </si>
  <si>
    <t>Расходы на обеспечение функций центрального аппарата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</si>
  <si>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</si>
  <si>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</si>
  <si>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Целевая муниципальная программа  "Развитие местного само-управления в ЗАТО Михайловский Саратовской области на 2013-2017г"</t>
  </si>
  <si>
    <t>1200000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</si>
  <si>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</si>
  <si>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</si>
  <si>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</si>
  <si>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</si>
  <si>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по исполнению отдельных обязательств</t>
  </si>
  <si>
    <t>Средства резервных фондов</t>
  </si>
  <si>
    <t>Иные бюджетные ассигнования</t>
  </si>
  <si>
    <t>800</t>
  </si>
  <si>
    <t>Резервные средства</t>
  </si>
  <si>
    <t>870</t>
  </si>
  <si>
    <t>Обслуживание государственного  внутреннего и муниципального долга</t>
  </si>
  <si>
    <t>9500000</t>
  </si>
  <si>
    <t>Обслуживание (осударственного) муниципального долга</t>
  </si>
  <si>
    <t>700</t>
  </si>
  <si>
    <t>Обслуживание муниципального долга</t>
  </si>
  <si>
    <t>730</t>
  </si>
  <si>
    <t>Расходы на обеспечение деятельности главы администрации городского округа;</t>
  </si>
  <si>
    <t>Уплата налогов, сборов и иных платежей</t>
  </si>
  <si>
    <t>850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</si>
  <si>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</si>
  <si>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</si>
  <si>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Мероприятия в сфере приватизации и продажи муниципального имущества округа</t>
  </si>
  <si>
    <t>9400000</t>
  </si>
  <si>
    <t>Оценка недвижимости, признание прав и регулирование отношений по государственной собственности</t>
  </si>
  <si>
    <t>9400660</t>
  </si>
  <si>
    <t>Целевая 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 2014-2016 годах»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</si>
  <si>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</si>
  <si>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</si>
  <si>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</si>
  <si>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1600000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</si>
  <si>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</si>
  <si>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</si>
  <si>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</si>
  <si>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</si>
  <si>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Непрограммные направления деятельности органа местного самоуправления</t>
  </si>
  <si>
    <t xml:space="preserve"> Возмещение недополученных доходов в связи с оказанием  услуг муниципальных бань  </t>
  </si>
  <si>
    <t>9003001</t>
  </si>
  <si>
    <t>Расходы на выполнение муниципальных заданий муниципальными бюджетными и автономными учреждениями</t>
  </si>
  <si>
    <t>9300410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</si>
  <si>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</si>
  <si>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</si>
  <si>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</si>
  <si>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</si>
  <si>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Целевая муниципальная программа «Улучшение условий и охраны труда в ЗАТО Михайловский Саратовской области на  2013-2015 годы»</t>
  </si>
  <si>
    <t>0100000</t>
  </si>
  <si>
    <t>1300000</t>
  </si>
  <si>
    <t>Целевая муниципальная программа «Профилактика правонарушений и усиление борьбы с преступностью в закрытом административно-территориальном образовании пос. Михайловский Саратовской области  на 2011-2013 годы»</t>
  </si>
  <si>
    <t>0200000</t>
  </si>
  <si>
    <t>Целевая муниципальная программа "Профилактика терроризма и экстремизма в ЗАТО Михайловский Саратовской области на 2011-2013 годы"</t>
  </si>
  <si>
    <t>0300000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</si>
  <si>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</si>
  <si>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</si>
  <si>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</si>
  <si>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</si>
  <si>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</si>
  <si>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Компенсация родительской платы за присмотр и уход за детьми  в образовательных орга-низациях, реализующих основную общеобразова-тельную программу дошкольного образования</t>
  </si>
  <si>
    <t>Социальное обеспечение и иные выплаты населению</t>
  </si>
  <si>
    <t>Переселение граждан из закрытых административно-территориальных образований</t>
  </si>
  <si>
    <t>9005159</t>
  </si>
  <si>
    <t>"Средства массовой информации"</t>
  </si>
  <si>
    <t>Обеспечение деятельности учреждений (оказание государственных услуг, выполнение работ)</t>
  </si>
  <si>
    <t>Расходы на обеспечение деятельности муниципальных казенных учреждений</t>
  </si>
  <si>
    <t>9300420</t>
  </si>
  <si>
    <t>Расходы на выплаты персоналу казен-ных учреждений</t>
  </si>
  <si>
    <t>110</t>
  </si>
  <si>
    <t xml:space="preserve"> Закупка товаров, работ и услуг для государственных (муниципальных) нужд</t>
  </si>
  <si>
    <t xml:space="preserve"> Иные закупки товаров, работ и услуг для обеспечения государственных (муниципальных) нужд</t>
  </si>
  <si>
    <t>"Улучшение условий и охраны в ЗАТО Михайловский Саратовской области на 2013-2015 годы"</t>
  </si>
  <si>
    <t>Целевая муниципальная программа  "Развитие культуры в ЗАТО Михайловский Саратовской области на 2013-2015 годы"</t>
  </si>
  <si>
    <t>Целевая муниципальная программа  "Доступная для инвалидов среда жизнедеятельности на 2011-2013 годы"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</si>
  <si>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</si>
  <si>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1500000</t>
  </si>
  <si>
    <t>Развитие физической культуры и спорта в ЗАТО Михайловский Саратовской области на 2013-2016г"</t>
  </si>
  <si>
    <t>2 02 01001 04 0002 151</t>
  </si>
  <si>
    <t>2 02 03024 04 0001 151</t>
  </si>
  <si>
    <t>2 02 03024 04 0037 151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</si>
  <si>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</si>
  <si>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Осуществление государственных полномочий по исполнению функций комиссий по делам несовершеннолетних и защите их прав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</si>
  <si>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</si>
  <si>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</si>
  <si>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</si>
  <si>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</si>
  <si>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Обеспечение образовательной деятельности муниципальных дошкольных образовательных организаций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</si>
  <si>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</si>
  <si>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отдельных государственных полномочий по государственному управлению охраной труда</t>
  </si>
  <si>
    <t>Целевая муниципальная программа  "Развитие местного самоуправления в ЗАТО Михайловский Саратовской области на 2013-2017г"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</si>
  <si>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террториям многоквартирных домов на территории ЗАТО Михайловский  Саратовской области на 2014 -2016 годы"</t>
  </si>
  <si>
    <t>Муниципальная программа "Развитие малого и среднего предпринимательства в ЗАТО Михайловский на 2013 -2015 годы"</t>
  </si>
  <si>
    <t>Расходы на выплаты персоналу казенных учреждений</t>
  </si>
  <si>
    <t>Муниципальная программа "Улучшение условий и охраны в ЗАТО Михайловский Саратовской области на 2013-2015 годы"</t>
  </si>
  <si>
    <t>Целевая муниципальная программа "Противодействие  злоупотреблению наркотическими средствами и их незаконному обороту в ЗАТО Михайловский Саратовской области"</t>
  </si>
  <si>
    <t>Муниципальная программа "Развитие физической культуры и спорта в ЗАТО Михайловский Саратовской области на 2013-2016г"</t>
  </si>
  <si>
    <t>053</t>
  </si>
  <si>
    <t>Расходы на обеспечение деятельности главы администрации городского округа</t>
  </si>
  <si>
    <t>Собрание депутатов ЗАТО Михайловский Саратовской области</t>
  </si>
  <si>
    <t>Расходы на обеспечение деятельности председателя контрольно-счетной комиссии</t>
  </si>
  <si>
    <t>Осуществление отдельных государственных полномочий по осуществлению деятельности по опеке и попечительству в отношении несовершеннолетних граждан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</si>
  <si>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образо-вательных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</si>
  <si>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Обеспечение образовательной деятельности муниципальных общеобразовательных учреждений</t>
  </si>
  <si>
    <t>9115118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</si>
  <si>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</si>
  <si>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</si>
  <si>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</si>
  <si>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Средства резервного фонда администрации ЗАТО Михайловский</t>
  </si>
  <si>
    <t>Доплаты к пенсиям муниципальных служащих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</si>
  <si>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</si>
  <si>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Дотации бюджетам городских округов на выравнивание бюджетной обеспеченности городских округов области</t>
  </si>
  <si>
    <t>в том числе:</t>
  </si>
  <si>
    <t>Межбюджетные  трансферты бюджетам городских округов области на переселение граждан из закрытых административно - территориальных образований</t>
  </si>
  <si>
    <t>Дотации бюджетам субъектов Российской Федерации и муниципальных образований, в том числе:</t>
  </si>
  <si>
    <t>ДОХОДЫ ОТ ПРОДАЖИ МАТЕРИАЛЬНЫХ И НЕМАТЕРИАЛЬНЫХ АКТИВОВ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</si>
  <si>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</si>
  <si>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2 19 04000 04 0000 151</t>
  </si>
  <si>
    <t>Возврат остатков субсидий, субвенций и иных межбюджетных трансфертов, имеющих целевое назначение прошлых лет из бюджетов городских округов</t>
  </si>
  <si>
    <t>2 19 00000 00 0000 000</t>
  </si>
  <si>
    <r>
      <t>В</t>
    </r>
    <r>
      <rPr>
        <b/>
        <sz val="8"/>
        <rFont val="Times New Roman"/>
        <family val="1"/>
      </rPr>
      <t>ОЗВРАТ  ОСТАТКОВ  СУБСИДИЙ,  СУБВЕНЦИЙ  И  ИНЫХ   МЕЖБЮДЖЕТНЫХ   ТРАНСФЕРТОВ,   ИМЕЮЩИХ    ЦЕЛЕВОЕ НАЗНАЧЕНИЕ, ПРОШЛЫХ ЛЕТ</t>
    </r>
  </si>
  <si>
    <t>Процентные платежи по муниципальному  долгу городского округа ЗАТО Михайловский</t>
  </si>
  <si>
    <t>Обслуживание государственного внутреннего и муниципального долга</t>
  </si>
  <si>
    <t>9700000</t>
  </si>
  <si>
    <t>9700500</t>
  </si>
  <si>
    <t>Исполнение судебных решений</t>
  </si>
  <si>
    <t>830</t>
  </si>
  <si>
    <t>Исполнение судебных актов</t>
  </si>
  <si>
    <t>0600000</t>
  </si>
  <si>
    <t>Муниципальная программа "Повышение безопасности дорожного движения в ЗАТО Михайловский на 2013-2015 годы"</t>
  </si>
  <si>
    <t>1 13 00000 00 0000 000</t>
  </si>
  <si>
    <t xml:space="preserve">ДОХОДЫ ОТ ОКАЗАНИЯ ПЛАТНЫХ УСЛУГ (РАБОТ) И КОМПЕНСАЦИИ ЗАТРАТ ГОСУДАРСТВА </t>
  </si>
  <si>
    <t>1800000</t>
  </si>
  <si>
    <t>Муниципальная программа «Обеспечение населения ЗАТО Михайловский Саратовской области питьевой водой на 2012-2015 годы». «Чистая вода».</t>
  </si>
  <si>
    <t>9115120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</si>
  <si>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</si>
  <si>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</si>
  <si>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 xml:space="preserve"> Иные бюджетные ассигнования</t>
  </si>
  <si>
    <t>2 18 00000 00 0000 000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</si>
  <si>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</si>
  <si>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</si>
  <si>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Код администратора</t>
  </si>
  <si>
    <t xml:space="preserve">Код            </t>
  </si>
  <si>
    <t>Наименование</t>
  </si>
  <si>
    <t xml:space="preserve">Финансовое управление администрации закрытого административно-территориального образования Михайловский Саратовской области </t>
  </si>
  <si>
    <t>1 11 02032 04 0000 120</t>
  </si>
  <si>
    <t>Доходы от размещения временно свободных средств бюджетов городских округов.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</si>
  <si>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</si>
  <si>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округов&lt;1&gt;</t>
  </si>
  <si>
    <t>1 13 01994 04 0000 130</t>
  </si>
  <si>
    <t>Прочие доходы от оказания платных услуг (работ) получателями средств бюджетов городских округов&lt;1&gt;</t>
  </si>
  <si>
    <t>1 13 02994 04 0000 130</t>
  </si>
  <si>
    <t>Прочие доходы от компенсации затрат бюджетов городских округов&lt;1&gt;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</si>
  <si>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</si>
  <si>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</si>
  <si>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</si>
  <si>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</si>
  <si>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</si>
  <si>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</si>
  <si>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</si>
  <si>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 нецелевого использования бюджетных средств (в части бюджетов городских округов)</t>
  </si>
  <si>
    <t>1 17 01040 04 0000 180</t>
  </si>
  <si>
    <t>Невыясненные поступления, зачисляемые в бюджеты городских округов</t>
  </si>
  <si>
    <t>1 17 05040 04 0000 180</t>
  </si>
  <si>
    <t xml:space="preserve">Прочие неналоговые доходы  бюджетов городских округов </t>
  </si>
  <si>
    <t xml:space="preserve">  2 02 00000 04 0000 151  </t>
  </si>
  <si>
    <t>Безвозмездные поступления от других бюджетов бюджетной системы Российской Федерации &lt;2&gt;</t>
  </si>
  <si>
    <t>2 08 04000 04 0000 180</t>
  </si>
  <si>
    <t xml:space="preserve"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</si>
  <si>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Доходы бюджетов городских округов от возврата бюджетными учреждениями остатков субсидий прошлых лет&lt;2&gt;</t>
  </si>
  <si>
    <t>Возврат остатков субсидий, субвенций и иных  межбюджетных трансфертов, имеющих целевое назначение, прошлых лет &lt;2&gt;</t>
  </si>
  <si>
    <t>администрация закрытого административно-территориального образования Михайловский Саратовской области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</si>
  <si>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</si>
  <si>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</si>
  <si>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1 08 07150 01 0000 110</t>
  </si>
  <si>
    <t>Государственная пошлина за выдачу разрешения на распространение наружной рекламы</t>
  </si>
  <si>
    <t>1 11 01040 04 0000 120</t>
  </si>
  <si>
    <t xml:space="preserve">Доходы в виде прибыли,  приходящейся  на  доли  уставных  (складочных)  капиталах   хозяйственных
товариществ и обществ, или дивидендов по  акциям,  принадлежащим городским округам
</t>
  </si>
  <si>
    <t>1 11 02084 04 0000 120</t>
  </si>
  <si>
    <t xml:space="preserve">Доходы от размещения сумм, аккумулируемых в ходе проведения аукционов по продаже акций, находящихся в собственности городских округов  </t>
  </si>
  <si>
    <t>1 11 05012 04  0000 120</t>
  </si>
  <si>
    <t>Доходы,  получаемые  в  виде  арендной  платы  за земельные участки, государственная  собственность  на которые не разграничена и которые  расположены  в границах городских округов, а также средства от продажи  права  на  заключение  договоров  аренды указанных земельных участков</t>
  </si>
  <si>
    <t>1 11 05024 04 0000 120</t>
  </si>
  <si>
    <t xml:space="preserve">Доходы, получаемые в виде арендной платы, а также  средства от продажи права на заключение договоров аренды  за  земли,  находящиеся  в  собственности городских  округов  (за   исключением   земельных участков муниципальных автономных  учреждений,  
</t>
  </si>
  <si>
    <t>1 11 05034 04 0000 120</t>
  </si>
  <si>
    <t>Доходы от сдачи в аренду имущества, находящегося в оперативном управлении органов  управления городских округов  и созданных ими учреждений  (за исключением  имущества  муниципальных 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</si>
  <si>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</si>
  <si>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</si>
  <si>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1 11 09044 04 0000 120</t>
  </si>
  <si>
    <t>1 14 01040 04 0000 410</t>
  </si>
  <si>
    <t xml:space="preserve">Доходы бюджетов городских округов  от продажи квартир, находящихся в собственности городских округов </t>
  </si>
  <si>
    <t>1 14 02042 04 0000 410</t>
  </si>
  <si>
    <t>Доходы от реализации имущества, находящегося в оперативном управлении учреждений,находящихся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</si>
  <si>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</si>
  <si>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учреждений,находящихся в ведении органов управления городских округов (за исключением имущества муниципальных бюджетных и автономных учреждений) в  части реализации материальных запасов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</si>
  <si>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</si>
  <si>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 имущества унитарных предприятий, в том числе казенных), в части реализации основных средств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</si>
  <si>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</si>
  <si>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 части реализации материальных запасов по указанному имуществу</t>
  </si>
  <si>
    <t>1 14 03040 04 0000 410</t>
  </si>
  <si>
    <t>Средства бюджетов городских округов 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</si>
  <si>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1 14 03040 04 0000 440</t>
  </si>
  <si>
    <t>Средства бюджетов городских округов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</si>
  <si>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1 14 04040 04 0000 420</t>
  </si>
  <si>
    <t>Доходы бюджетов городских округов от продажи нематериальных активов</t>
  </si>
  <si>
    <t>1 15 02040 04 0000 140</t>
  </si>
  <si>
    <t>Платежи, взимаемые органами управления (организациями) городских округов за выполнение определенных функций</t>
  </si>
  <si>
    <t>1 16 90040 04 0000 140</t>
  </si>
  <si>
    <t xml:space="preserve">Прочие поступления от денежных взысканий(штрафов)и иных сумм в возмещение ущерба,зачисляемые в бюджеты городских округов </t>
  </si>
  <si>
    <t xml:space="preserve"> 01 02 00 00 04 0000 710</t>
  </si>
  <si>
    <t>Получение кредитов 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</si>
  <si>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</si>
  <si>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</si>
  <si>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</si>
  <si>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&lt;3&gt;</t>
  </si>
  <si>
    <t>01 03 00 00 04 0000 810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</si>
  <si>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Федерации&lt;3&gt;</t>
  </si>
  <si>
    <t xml:space="preserve">01 05 02 01 04 0000 510 </t>
  </si>
  <si>
    <t>Увеличение прочих остатков денежных средств местного бюджета</t>
  </si>
  <si>
    <t>01 05 02 01 04 0000 610</t>
  </si>
  <si>
    <t>Уменьшение прочих остатков денежных средств местного бюджета</t>
  </si>
  <si>
    <t>01 06 04 00 04 0000 810</t>
  </si>
  <si>
    <t>Исполнение  муниципальных гарантий городского округа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</si>
  <si>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01 06 05 01 04 0000 640</t>
  </si>
  <si>
    <t xml:space="preserve">&lt;1&gt;  Главным администратором может осуществляться администрирование поступлений по всем подвидам данного вида доходов </t>
  </si>
  <si>
    <t>&lt;2&gt; Главным администратором может осуществляться администрирование поступлений по всем подстатьям данной статьи и по всем подвидам данного вида доходов</t>
  </si>
  <si>
    <t xml:space="preserve">&lt;3&gt; Главным администратором может осуществляться администрирование по всем видам кредитов данного вида источника финансирования дефицита бюджета </t>
  </si>
  <si>
    <t>Код бюджетной классификации (вид дохода)</t>
  </si>
  <si>
    <t>Сумма,тыс.руб.</t>
  </si>
  <si>
    <t>Наименование налога, (сбора), платежа</t>
  </si>
  <si>
    <t>Нормативы (проценты) отчислений доходов от уплаты налогов (сборов) и платежей в бюджет городского округа</t>
  </si>
  <si>
    <t>1 09 07012 04</t>
  </si>
  <si>
    <t>Налог на рекламу, мобилизуемый на территориях городских округов</t>
  </si>
  <si>
    <t>1 09 07032 04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</si>
  <si>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</si>
  <si>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1 09 07042 04</t>
  </si>
  <si>
    <t>Лицензионный сбор за право торговли спиртными напитками, мобилизуемый на территориях городских округов</t>
  </si>
  <si>
    <t>1 09 07052 04</t>
  </si>
  <si>
    <t>Прочие местные налоги и сборы, мобилизуемые на территориях городских округов</t>
  </si>
  <si>
    <t>1 13 01994 04</t>
  </si>
  <si>
    <t>Прочие доходы от оказания платных услуг (работ) получателями средств бюджетов городских округов</t>
  </si>
  <si>
    <t>1 13 02064 04</t>
  </si>
  <si>
    <t>Доходы, поступающие в порядке возмещения расходов, понесенных в связи с эксплуатацией имущества городских округов</t>
  </si>
  <si>
    <t>1 13 02994 04</t>
  </si>
  <si>
    <t>Прочие доходы от компенсации затрат бюджетов городских округов</t>
  </si>
  <si>
    <t>1 15 02040 04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</si>
  <si>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</si>
  <si>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1 16 23041 04</t>
  </si>
  <si>
    <t>1 16 23042 04</t>
  </si>
  <si>
    <t>1 17 01040 04</t>
  </si>
  <si>
    <t>1 17 05040 04</t>
  </si>
  <si>
    <t>Прочие неналоговые доходы бюджетов городских округов</t>
  </si>
  <si>
    <t>1 17 12040 04</t>
  </si>
  <si>
    <t>Целевые отчисления от лотерей городских округов</t>
  </si>
  <si>
    <t>2 02 01000 00 0000 151</t>
  </si>
  <si>
    <t>2 02 01001 00 0000 151</t>
  </si>
  <si>
    <r>
      <rPr>
        <sz val="10"/>
        <rFont val="Times New Roman"/>
        <family val="1"/>
      </rPr>
      <t>Дотации на выравнивание бюджетной обеспеченности</t>
    </r>
    <r>
      <rPr>
        <b/>
        <sz val="10"/>
        <rFont val="Times New Roman"/>
        <family val="1"/>
      </rPr>
      <t xml:space="preserve">
</t>
    </r>
  </si>
  <si>
    <t>Субвенция  бюджетам городских округов области на финансовое обеспечение образовательной деятельности муниципальных общеобразовательных организаций</t>
  </si>
  <si>
    <t>Cубвенция бюджетам городских округов области на осуществление органами местного самоуправления государственных полномочий по предоставлению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</si>
  <si>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Cубвенция бюджетам городских округов области на осуществление органами местного самоуправления государственных полномочий по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</si>
  <si>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Cубвенция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частичное финансирование расходов на присмотр и уход за детьми дошкольного возраста в образовательных организациях, реализующих основную общеобразовательную программу дошкольного образования</t>
  </si>
  <si>
    <t>Субвенция бюджетам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и расходы по оплате услуг почтовой связи и банковских услуг, оказываемых банками, по выплате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</si>
  <si>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Cубвенция бюджетам городских округов области на осуществление органами местного самоуправления государственных полномочий по предоставлению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</si>
  <si>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 xml:space="preserve">Субвенция бюджетам городских округов области на 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 </t>
  </si>
  <si>
    <t xml:space="preserve">Cубвенция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</t>
  </si>
  <si>
    <t>Cубвенция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</si>
  <si>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Cубвенция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</si>
  <si>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Cубвенция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</si>
  <si>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 xml:space="preserve">Cубвенция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</si>
  <si>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Cубвенция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</si>
  <si>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Cубвенция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</si>
  <si>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общеобразовательных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образования, всего</t>
  </si>
  <si>
    <t>2000000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</si>
  <si>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</t>
  </si>
  <si>
    <t>2100000</t>
  </si>
  <si>
    <t>Муниципальная программа «Развитие системы общего образования на 2015-2017 годы»</t>
  </si>
  <si>
    <t>Уплата земельного налога, налога на имущество и транспортного налога органами местного самоуправления городского округа</t>
  </si>
  <si>
    <t>Целевая статья</t>
  </si>
  <si>
    <t>Сумма,  тыс.руб.</t>
  </si>
  <si>
    <t>Возврат бюджетных кредитов, предоставленных юридическим лицам из бюджета городского округа</t>
  </si>
  <si>
    <t>Ведомственная структура расходов бюджета ЗАТО Михайловский на 2016 год</t>
  </si>
  <si>
    <t>0000000000</t>
  </si>
  <si>
    <t>9100000000</t>
  </si>
  <si>
    <t>9110000000</t>
  </si>
  <si>
    <t>9110002200</t>
  </si>
  <si>
    <t>9900000000</t>
  </si>
  <si>
    <t>9940000000</t>
  </si>
  <si>
    <t>9940008800</t>
  </si>
  <si>
    <t>Обслуживание долговых обязательств</t>
  </si>
  <si>
    <t>9500000000</t>
  </si>
  <si>
    <t>9500009710</t>
  </si>
  <si>
    <t>9110002300</t>
  </si>
  <si>
    <t>9110002000</t>
  </si>
  <si>
    <t>Расходы на обеспечение деятельности главы городского округа</t>
  </si>
  <si>
    <t>Функционирование высшего должностного лица субъекта РФ и муниципального образования</t>
  </si>
  <si>
    <t>9110002100</t>
  </si>
  <si>
    <t>0900000000</t>
  </si>
  <si>
    <t>9400006600</t>
  </si>
  <si>
    <t>1700000000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</si>
  <si>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 2014-2016 годах»</t>
  </si>
  <si>
    <t>0800000000</t>
  </si>
  <si>
    <t>1600000000</t>
  </si>
  <si>
    <t>Муниципальная программа "Развитие малого и среднего предпринимательства в ЗАТО Михайловский на 2016 -2018 годы"</t>
  </si>
  <si>
    <t>1300000000</t>
  </si>
  <si>
    <t>Муниципальная программа "Комплексное развитие систем коммунальной инфраструктуры ЗАТО Михайловский Саратовской области на период с 2013г. до 2022 г."</t>
  </si>
  <si>
    <t>1500000000</t>
  </si>
  <si>
    <t>9000000000</t>
  </si>
  <si>
    <t>9000030010</t>
  </si>
  <si>
    <t xml:space="preserve">Возмещение недополученных доходов в связи с оказанием  услуг муниципальных бань  </t>
  </si>
  <si>
    <t>Муниципальная программа   "Благоустройство территории  ЗАТО Михайловский Саратовской области на 2016-2018г"</t>
  </si>
  <si>
    <t>1400000000</t>
  </si>
  <si>
    <t>2200000000</t>
  </si>
  <si>
    <t>Муниципальная программа «Улучшение условий и охраны труда в ЗАТО Михайловский Саратовской области на  2016-2018 годы»</t>
  </si>
  <si>
    <t>0100000000</t>
  </si>
  <si>
    <t>Муниципальная программа  "Энергосбережение и повышение энергетической эффективности в ЗАТО Михайловский Саратовской области на период до 2020 года"</t>
  </si>
  <si>
    <t>0700000000</t>
  </si>
  <si>
    <t>1000000000</t>
  </si>
  <si>
    <t>2100000000</t>
  </si>
  <si>
    <t>Муниципальная программа "Профилактика терроризма и экстремизма в ЗАТО Михайловский на 2016-2018 годы"</t>
  </si>
  <si>
    <t>0200000000</t>
  </si>
  <si>
    <t>Муниципальная программа "Противодействие  злоупотреблению наркотическими средствами и их незаконному обороту в ЗАТО Михайловский Саратовской области на 2016-2018г.г."</t>
  </si>
  <si>
    <t>0400000000</t>
  </si>
  <si>
    <t>Муниципальная программа "Молодежная политика и оздоровление детей ЗАТО Михайловский на 2014-2016 годы"</t>
  </si>
  <si>
    <t>0300000000</t>
  </si>
  <si>
    <t>9000020010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</si>
  <si>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</si>
  <si>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2000000000</t>
  </si>
  <si>
    <t>9300000000</t>
  </si>
  <si>
    <t>9300006200</t>
  </si>
  <si>
    <t>9300004200</t>
  </si>
  <si>
    <t>Муниципальная программа «Профилактика терроризма и экстремизма в ЗАТО Михайловский на 2016-2018 годы»</t>
  </si>
  <si>
    <t>Муниципальная программа "Улучшение условий и охраны в ЗАТО Михайловский Саратовской области на 2016-2018 годы"</t>
  </si>
  <si>
    <t>Муниципальная программа  "Развитие культуры в ЗАТО Михайловский Саратовской области на 2016-2018 годы"</t>
  </si>
  <si>
    <t>1100000000</t>
  </si>
  <si>
    <t>1100004200</t>
  </si>
  <si>
    <t>1100006200</t>
  </si>
  <si>
    <t>1900000000</t>
  </si>
  <si>
    <t>1200000000</t>
  </si>
  <si>
    <t>1900004200</t>
  </si>
  <si>
    <t>1900006200</t>
  </si>
  <si>
    <t>1700006200</t>
  </si>
  <si>
    <t>1700004200</t>
  </si>
  <si>
    <t>1 17 00000 00 0000 000</t>
  </si>
  <si>
    <t>ПРОЧИЕ НЕНАЛОГОВЫЕ ДОХОДЫ</t>
  </si>
  <si>
    <t>2 02 03007 04 0000 151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</si>
  <si>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
</t>
  </si>
  <si>
    <t>Поступление доходов в бюджет ЗАТО Михайловский Саратовской области на 2016 год</t>
  </si>
  <si>
    <t>9110076300</t>
  </si>
  <si>
    <t>9110076500</t>
  </si>
  <si>
    <t>9110076600</t>
  </si>
  <si>
    <t>9110076400</t>
  </si>
  <si>
    <t>9110077600</t>
  </si>
  <si>
    <t>9110077800</t>
  </si>
  <si>
    <t>1000076900</t>
  </si>
  <si>
    <t>1000076700</t>
  </si>
  <si>
    <t>2100077200</t>
  </si>
  <si>
    <t>2100077000</t>
  </si>
  <si>
    <t>9000077900</t>
  </si>
  <si>
    <t>9110051180</t>
  </si>
  <si>
    <t>9110077Б00</t>
  </si>
  <si>
    <t>9110077В00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</si>
  <si>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</si>
  <si>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Распределение бюджетных ассигнований по разделам, подразделам, целевым статьям, группам и подгруппам видов расходов классификации расходов бюджета ЗАТО Михайловский на 2016 год</t>
  </si>
  <si>
    <t>Муниципальная программа  "Энергосбережение и повышение энергетической эффективности в ЗАТО  Михайловский Саратовской области на период до 2020 года"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</si>
  <si>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</si>
  <si>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0600000000</t>
  </si>
  <si>
    <t>Муниципальная программа "Повышение безопасности дорожного движения в ЗАТО Михайловский на 2016-2018 годы"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</si>
  <si>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</si>
  <si>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1000077300</t>
  </si>
  <si>
    <t>1000004100</t>
  </si>
  <si>
    <t>2100004100</t>
  </si>
  <si>
    <t>2000004100</t>
  </si>
  <si>
    <t>Муниципальная программа  "Развитие дошкольного образования ЗАТО Михайловский Саратовской области на 2015-2017 годы"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</si>
  <si>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</si>
  <si>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</si>
  <si>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Муниципальная программа «Улучшение условий и охраны труда в ЗАТО Михайловский Саратовской области на 2016-2018 годы»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</si>
  <si>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</si>
  <si>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Муниципальная программа  "Развитие местного самоуправления в ЗАТО Михайловский Саратовской области на 2013-2017г.г."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</si>
  <si>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</si>
  <si>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Муниципальная программа «Управление имуществом ЗАТО Михайловский на 2015-2017 годы».</t>
  </si>
  <si>
    <t>Муниципальная программа "Развитие физической культуры и спорта в ЗАТО Михайловский Саратовской области на 2013-2016 годы"</t>
  </si>
  <si>
    <t>Муниципальная программа   "Строительство, реконструкция, капитальный ремонт жилого фонда,  объектов социальной и инженерной инфраструктуры ЗАТО Михайловский Саратовской области на 2016-2018 годы"</t>
  </si>
  <si>
    <t>Муниципальная программа «Развитие дополнительного образования детей в ЗАТО Михайловский Саратовской области" на 2015 – 2017 годы</t>
  </si>
  <si>
    <t>Распределение бюджетных ассигнований по целевым статьям, группам и подгруппам видов расходов классификации расходов бюджета городского  округа на 2016 год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</si>
  <si>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2014-2016 годы"</t>
  </si>
  <si>
    <t>100004100</t>
  </si>
  <si>
    <t>Компенсация родительской платы за присмотр и уход за детьми  в образовательных организациях, реализующих основную общеобразова-тельную программу дошкольного образования</t>
  </si>
  <si>
    <t>Осуществление государственных полномочий по организации предос-тавления гражданам субсидий на оплату жилого помещения и коммунальных услуг</t>
  </si>
  <si>
    <t>Норматив распределения доходов от налогов, сборов и иных поступлений в бюджет ЗАТО Михайловский в 2016 году</t>
  </si>
  <si>
    <t>Доходы от возмещения ущерба при возникновении иных страховых случаев,  когда выгодоприобретателями выступают получатели средств бюджетов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</si>
  <si>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</si>
  <si>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1 16 33040 04 0000 140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</si>
  <si>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 
</t>
  </si>
  <si>
    <t>Перечень кодов видов источников финансирования дефицитов бюджетов, главными администраторами которых являются органы местного самоуправления на 2016 год</t>
  </si>
  <si>
    <t>Перечень администраторов доходов бюджета городского округа ЗАТО Михайловский, закрепляемые за ними виды доходов бюджета на 2016 год</t>
  </si>
  <si>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</si>
  <si>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</si>
  <si>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</si>
  <si>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 xml:space="preserve"> 000 01 05 00 00 00 0000 000</t>
  </si>
  <si>
    <t>Изменение остатков средств на счетах  по учету  средств бюджета</t>
  </si>
  <si>
    <t xml:space="preserve"> 000 01 05 02 00 00 0000 000</t>
  </si>
  <si>
    <t>Изменение прочих остатков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</si>
  <si>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</si>
  <si>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</si>
  <si>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</si>
  <si>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</si>
  <si>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</si>
  <si>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</si>
  <si>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</si>
  <si>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</si>
  <si>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</si>
  <si>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</si>
  <si>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000 01 06 05 01 00 0000 500</t>
  </si>
  <si>
    <t>Предоставление бюджетных кредитов юридическим лицам в валюте Российской Федерации</t>
  </si>
  <si>
    <t>000 01 06 05 01 04 0000 540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</si>
  <si>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</si>
  <si>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 xml:space="preserve"> </t>
  </si>
  <si>
    <t>ИСТОЧНИКИ ВНУТРЕННЕГО ФИНАНСИРОВАНИЯ ДЕФИЦИТА БЮДЖЕТА ЗАТО МИХАЙЛОВСКИЙ САРАТОВСКОЙ ОБЛАСТИ НА 2016 ГОД</t>
  </si>
  <si>
    <t>000 01 03 00 00 00 0000 000</t>
  </si>
  <si>
    <t>Бюджетные кредиты от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</si>
  <si>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</si>
  <si>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</si>
  <si>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</si>
  <si>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</si>
  <si>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</si>
  <si>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000 01 03 01 00 04 0000 810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</si>
</sst>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#,###,###,###,###,###,###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8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3"/>
      <name val="Times New Roman"/>
      <family val="1"/>
    </font>
    <font>
      <sz val="10"/>
      <name val="Tahoma"/>
      <family val="2"/>
    </font>
    <font>
      <sz val="10"/>
      <color indexed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Tahoma"/>
      <family val="2"/>
    </font>
    <font>
      <b/>
      <sz val="8"/>
      <color indexed="12"/>
      <name val="Tahoma"/>
      <family val="2"/>
    </font>
    <font>
      <i/>
      <sz val="8"/>
      <name val="Tahoma"/>
      <family val="2"/>
    </font>
    <font>
      <b/>
      <sz val="10"/>
      <color indexed="12"/>
      <name val="Times New Roman"/>
      <family val="1"/>
    </font>
    <font>
      <sz val="9"/>
      <color indexed="8"/>
      <name val="Times New Roman"/>
      <family val="1"/>
    </font>
    <font>
      <b/>
      <sz val="9"/>
      <color indexed="12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Times New Roman"/>
      <family val="1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/>
      <right style="medium"/>
      <top style="medium"/>
      <bottom>
        <color indexed="63"/>
      </bottom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thin"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64" fontId="7" fillId="0" borderId="11" xfId="0" applyNumberFormat="1" applyFont="1" applyFill="1" applyBorder="1" applyAlignment="1">
      <alignment horizontal="center"/>
    </xf>
    <xf numFmtId="0" fontId="22" fillId="0" borderId="0" xfId="60" applyFont="1" applyFill="1">
      <alignment/>
      <protection/>
    </xf>
    <xf numFmtId="0" fontId="24" fillId="0" borderId="0" xfId="60" applyFont="1" applyFill="1" applyProtection="1">
      <alignment/>
      <protection/>
    </xf>
    <xf numFmtId="0" fontId="24" fillId="0" borderId="0" xfId="60" applyFont="1" applyFill="1" applyAlignment="1" applyProtection="1">
      <alignment horizontal="left"/>
      <protection/>
    </xf>
    <xf numFmtId="0" fontId="24" fillId="0" borderId="0" xfId="60" applyFont="1" applyFill="1">
      <alignment/>
      <protection/>
    </xf>
    <xf numFmtId="0" fontId="26" fillId="0" borderId="0" xfId="60" applyFont="1" applyFill="1">
      <alignment/>
      <protection/>
    </xf>
    <xf numFmtId="4" fontId="27" fillId="0" borderId="10" xfId="60" applyNumberFormat="1" applyFont="1" applyFill="1" applyBorder="1" applyAlignment="1" applyProtection="1">
      <alignment vertical="top" wrapText="1"/>
      <protection/>
    </xf>
    <xf numFmtId="4" fontId="27" fillId="0" borderId="10" xfId="60" applyNumberFormat="1" applyFont="1" applyFill="1" applyBorder="1" applyAlignment="1" applyProtection="1">
      <alignment horizontal="center"/>
      <protection/>
    </xf>
    <xf numFmtId="4" fontId="28" fillId="0" borderId="10" xfId="60" applyNumberFormat="1" applyFont="1" applyFill="1" applyBorder="1" applyAlignment="1" applyProtection="1">
      <alignment vertical="top" wrapText="1"/>
      <protection/>
    </xf>
    <xf numFmtId="4" fontId="28" fillId="0" borderId="10" xfId="60" applyNumberFormat="1" applyFont="1" applyFill="1" applyBorder="1" applyAlignment="1" applyProtection="1">
      <alignment horizontal="center"/>
      <protection/>
    </xf>
    <xf numFmtId="4" fontId="2" fillId="0" borderId="10" xfId="60" applyNumberFormat="1" applyFill="1" applyBorder="1" applyAlignment="1">
      <alignment vertical="top" wrapText="1"/>
      <protection/>
    </xf>
    <xf numFmtId="0" fontId="2" fillId="0" borderId="0" xfId="60" applyFill="1">
      <alignment/>
      <protection/>
    </xf>
    <xf numFmtId="4" fontId="28" fillId="0" borderId="10" xfId="60" applyNumberFormat="1" applyFont="1" applyFill="1" applyBorder="1" applyAlignment="1" applyProtection="1">
      <alignment vertical="top"/>
      <protection/>
    </xf>
    <xf numFmtId="0" fontId="30" fillId="0" borderId="0" xfId="60" applyFont="1" applyFill="1">
      <alignment/>
      <protection/>
    </xf>
    <xf numFmtId="4" fontId="30" fillId="0" borderId="10" xfId="60" applyNumberFormat="1" applyFont="1" applyFill="1" applyBorder="1">
      <alignment/>
      <protection/>
    </xf>
    <xf numFmtId="4" fontId="26" fillId="0" borderId="10" xfId="60" applyNumberFormat="1" applyFont="1" applyFill="1" applyBorder="1">
      <alignment/>
      <protection/>
    </xf>
    <xf numFmtId="4" fontId="22" fillId="0" borderId="10" xfId="60" applyNumberFormat="1" applyFont="1" applyFill="1" applyBorder="1">
      <alignment/>
      <protection/>
    </xf>
    <xf numFmtId="4" fontId="31" fillId="0" borderId="10" xfId="60" applyNumberFormat="1" applyFont="1" applyFill="1" applyBorder="1">
      <alignment/>
      <protection/>
    </xf>
    <xf numFmtId="4" fontId="14" fillId="0" borderId="10" xfId="60" applyNumberFormat="1" applyFont="1" applyFill="1" applyBorder="1" applyAlignment="1" applyProtection="1">
      <alignment wrapText="1"/>
      <protection locked="0"/>
    </xf>
    <xf numFmtId="4" fontId="31" fillId="0" borderId="10" xfId="60" applyNumberFormat="1" applyFont="1" applyFill="1" applyBorder="1" applyAlignment="1">
      <alignment/>
      <protection/>
    </xf>
    <xf numFmtId="4" fontId="14" fillId="0" borderId="10" xfId="60" applyNumberFormat="1" applyFont="1" applyFill="1" applyBorder="1" applyAlignment="1">
      <alignment wrapText="1"/>
      <protection/>
    </xf>
    <xf numFmtId="4" fontId="22" fillId="0" borderId="0" xfId="60" applyNumberFormat="1" applyFont="1" applyFill="1" applyBorder="1">
      <alignment/>
      <protection/>
    </xf>
    <xf numFmtId="164" fontId="22" fillId="0" borderId="0" xfId="60" applyNumberFormat="1" applyFont="1" applyFill="1" applyBorder="1" applyAlignment="1">
      <alignment/>
      <protection/>
    </xf>
    <xf numFmtId="4" fontId="22" fillId="0" borderId="12" xfId="60" applyNumberFormat="1" applyFont="1" applyFill="1" applyBorder="1">
      <alignment/>
      <protection/>
    </xf>
    <xf numFmtId="164" fontId="22" fillId="0" borderId="12" xfId="60" applyNumberFormat="1" applyFont="1" applyFill="1" applyBorder="1" applyAlignment="1">
      <alignment/>
      <protection/>
    </xf>
    <xf numFmtId="4" fontId="22" fillId="0" borderId="0" xfId="60" applyNumberFormat="1" applyFont="1" applyFill="1">
      <alignment/>
      <protection/>
    </xf>
    <xf numFmtId="164" fontId="22" fillId="0" borderId="0" xfId="60" applyNumberFormat="1" applyFont="1" applyFill="1" applyAlignment="1">
      <alignment/>
      <protection/>
    </xf>
    <xf numFmtId="0" fontId="18" fillId="0" borderId="13" xfId="0" applyFont="1" applyFill="1" applyBorder="1" applyAlignment="1">
      <alignment horizontal="justify" wrapText="1"/>
    </xf>
    <xf numFmtId="0" fontId="5" fillId="0" borderId="13" xfId="0" applyFont="1" applyFill="1" applyBorder="1" applyAlignment="1">
      <alignment horizontal="justify" wrapText="1"/>
    </xf>
    <xf numFmtId="0" fontId="18" fillId="0" borderId="10" xfId="60" applyFont="1" applyFill="1" applyBorder="1" applyAlignment="1" applyProtection="1">
      <alignment vertical="top" wrapText="1"/>
      <protection/>
    </xf>
    <xf numFmtId="0" fontId="16" fillId="0" borderId="10" xfId="60" applyFont="1" applyFill="1" applyBorder="1" applyAlignment="1" applyProtection="1">
      <alignment vertical="top" wrapText="1"/>
      <protection/>
    </xf>
    <xf numFmtId="0" fontId="18" fillId="0" borderId="10" xfId="60" applyFont="1" applyFill="1" applyBorder="1" applyAlignment="1">
      <alignment vertical="top" wrapText="1"/>
      <protection/>
    </xf>
    <xf numFmtId="0" fontId="5" fillId="0" borderId="10" xfId="60" applyFont="1" applyFill="1" applyBorder="1" applyAlignment="1">
      <alignment vertical="top" wrapText="1"/>
      <protection/>
    </xf>
    <xf numFmtId="49" fontId="32" fillId="0" borderId="10" xfId="60" applyNumberFormat="1" applyFont="1" applyFill="1" applyBorder="1" applyAlignment="1">
      <alignment horizontal="left" vertical="center" wrapText="1"/>
      <protection/>
    </xf>
    <xf numFmtId="49" fontId="12" fillId="0" borderId="10" xfId="60" applyNumberFormat="1" applyFont="1" applyFill="1" applyBorder="1" applyAlignment="1">
      <alignment horizontal="left" vertical="center" wrapText="1"/>
      <protection/>
    </xf>
    <xf numFmtId="49" fontId="5" fillId="0" borderId="10" xfId="60" applyNumberFormat="1" applyFont="1" applyFill="1" applyBorder="1" applyAlignment="1">
      <alignment horizontal="left" vertical="center" wrapText="1"/>
      <protection/>
    </xf>
    <xf numFmtId="0" fontId="12" fillId="0" borderId="10" xfId="60" applyNumberFormat="1" applyFont="1" applyFill="1" applyBorder="1" applyAlignment="1">
      <alignment horizontal="left" vertical="center" wrapText="1"/>
      <protection/>
    </xf>
    <xf numFmtId="0" fontId="12" fillId="0" borderId="10" xfId="60" applyFont="1" applyFill="1" applyBorder="1" applyAlignment="1" applyProtection="1">
      <alignment wrapText="1"/>
      <protection locked="0"/>
    </xf>
    <xf numFmtId="0" fontId="5" fillId="0" borderId="0" xfId="60" applyFont="1" applyFill="1" applyBorder="1" applyAlignment="1">
      <alignment/>
      <protection/>
    </xf>
    <xf numFmtId="0" fontId="5" fillId="0" borderId="0" xfId="60" applyFont="1" applyFill="1" applyBorder="1">
      <alignment/>
      <protection/>
    </xf>
    <xf numFmtId="0" fontId="5" fillId="0" borderId="12" xfId="60" applyFont="1" applyFill="1" applyBorder="1">
      <alignment/>
      <protection/>
    </xf>
    <xf numFmtId="0" fontId="5" fillId="0" borderId="0" xfId="60" applyFont="1" applyFill="1">
      <alignment/>
      <protection/>
    </xf>
    <xf numFmtId="4" fontId="24" fillId="0" borderId="14" xfId="60" applyNumberFormat="1" applyFont="1" applyFill="1" applyBorder="1" applyAlignment="1" applyProtection="1">
      <alignment horizontal="left" vertical="top" wrapText="1"/>
      <protection/>
    </xf>
    <xf numFmtId="4" fontId="25" fillId="0" borderId="14" xfId="60" applyNumberFormat="1" applyFont="1" applyFill="1" applyBorder="1" applyAlignment="1" applyProtection="1">
      <alignment horizontal="center" wrapText="1"/>
      <protection/>
    </xf>
    <xf numFmtId="49" fontId="24" fillId="0" borderId="15" xfId="60" applyNumberFormat="1" applyFont="1" applyFill="1" applyBorder="1" applyAlignment="1" applyProtection="1">
      <alignment horizontal="center" vertical="center" wrapText="1"/>
      <protection/>
    </xf>
    <xf numFmtId="49" fontId="32" fillId="0" borderId="16" xfId="60" applyNumberFormat="1" applyFont="1" applyFill="1" applyBorder="1" applyAlignment="1">
      <alignment horizontal="left" vertical="center" wrapText="1"/>
      <protection/>
    </xf>
    <xf numFmtId="164" fontId="30" fillId="0" borderId="16" xfId="60" applyNumberFormat="1" applyFont="1" applyFill="1" applyBorder="1" applyAlignment="1">
      <alignment vertical="center"/>
      <protection/>
    </xf>
    <xf numFmtId="4" fontId="30" fillId="0" borderId="16" xfId="60" applyNumberFormat="1" applyFont="1" applyFill="1" applyBorder="1">
      <alignment/>
      <protection/>
    </xf>
    <xf numFmtId="164" fontId="30" fillId="0" borderId="17" xfId="60" applyNumberFormat="1" applyFont="1" applyFill="1" applyBorder="1" applyAlignment="1">
      <alignment vertical="center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0" borderId="10" xfId="60" applyNumberFormat="1" applyFont="1" applyFill="1" applyBorder="1" applyAlignment="1">
      <alignment horizontal="justify" vertical="center" wrapText="1"/>
      <protection/>
    </xf>
    <xf numFmtId="0" fontId="5" fillId="0" borderId="10" xfId="59" applyNumberFormat="1" applyFont="1" applyFill="1" applyBorder="1" applyAlignment="1">
      <alignment horizontal="justify" vertical="center" wrapText="1"/>
      <protection/>
    </xf>
    <xf numFmtId="0" fontId="34" fillId="0" borderId="18" xfId="60" applyFont="1" applyFill="1" applyBorder="1" applyAlignment="1">
      <alignment horizontal="left"/>
      <protection/>
    </xf>
    <xf numFmtId="0" fontId="13" fillId="0" borderId="0" xfId="60" applyFont="1" applyFill="1" applyBorder="1" applyAlignment="1">
      <alignment horizontal="left"/>
      <protection/>
    </xf>
    <xf numFmtId="0" fontId="13" fillId="0" borderId="12" xfId="60" applyFont="1" applyFill="1" applyBorder="1" applyAlignment="1">
      <alignment horizontal="left"/>
      <protection/>
    </xf>
    <xf numFmtId="0" fontId="13" fillId="0" borderId="0" xfId="60" applyFont="1" applyFill="1" applyAlignment="1">
      <alignment horizontal="left"/>
      <protection/>
    </xf>
    <xf numFmtId="4" fontId="29" fillId="0" borderId="10" xfId="60" applyNumberFormat="1" applyFont="1" applyFill="1" applyBorder="1" applyAlignment="1">
      <alignment vertical="top" wrapText="1"/>
      <protection/>
    </xf>
    <xf numFmtId="0" fontId="20" fillId="0" borderId="13" xfId="60" applyFont="1" applyFill="1" applyBorder="1" applyAlignment="1">
      <alignment horizontal="left"/>
      <protection/>
    </xf>
    <xf numFmtId="164" fontId="26" fillId="0" borderId="11" xfId="60" applyNumberFormat="1" applyFont="1" applyFill="1" applyBorder="1" applyAlignment="1">
      <alignment vertical="center"/>
      <protection/>
    </xf>
    <xf numFmtId="0" fontId="13" fillId="0" borderId="13" xfId="60" applyFont="1" applyFill="1" applyBorder="1" applyAlignment="1">
      <alignment horizontal="left"/>
      <protection/>
    </xf>
    <xf numFmtId="49" fontId="5" fillId="0" borderId="10" xfId="60" applyNumberFormat="1" applyFont="1" applyFill="1" applyBorder="1" applyAlignment="1">
      <alignment horizontal="justify" wrapText="1"/>
      <protection/>
    </xf>
    <xf numFmtId="164" fontId="22" fillId="0" borderId="11" xfId="60" applyNumberFormat="1" applyFont="1" applyFill="1" applyBorder="1" applyAlignment="1">
      <alignment vertical="center"/>
      <protection/>
    </xf>
    <xf numFmtId="0" fontId="34" fillId="0" borderId="13" xfId="60" applyFont="1" applyFill="1" applyBorder="1" applyAlignment="1">
      <alignment horizontal="left"/>
      <protection/>
    </xf>
    <xf numFmtId="164" fontId="30" fillId="0" borderId="11" xfId="60" applyNumberFormat="1" applyFont="1" applyFill="1" applyBorder="1" applyAlignment="1">
      <alignment vertical="center"/>
      <protection/>
    </xf>
    <xf numFmtId="0" fontId="33" fillId="0" borderId="19" xfId="60" applyFont="1" applyFill="1" applyBorder="1" applyAlignment="1" applyProtection="1">
      <alignment horizontal="left" vertical="center" wrapText="1"/>
      <protection/>
    </xf>
    <xf numFmtId="0" fontId="18" fillId="0" borderId="14" xfId="60" applyFont="1" applyFill="1" applyBorder="1" applyAlignment="1" applyProtection="1">
      <alignment horizontal="center" vertical="center" wrapText="1"/>
      <protection/>
    </xf>
    <xf numFmtId="165" fontId="17" fillId="0" borderId="13" xfId="60" applyNumberFormat="1" applyFont="1" applyFill="1" applyBorder="1" applyAlignment="1" applyProtection="1">
      <alignment vertical="top"/>
      <protection/>
    </xf>
    <xf numFmtId="164" fontId="26" fillId="0" borderId="11" xfId="60" applyNumberFormat="1" applyFont="1" applyFill="1" applyBorder="1" applyAlignment="1" applyProtection="1">
      <alignment vertical="center"/>
      <protection/>
    </xf>
    <xf numFmtId="165" fontId="33" fillId="0" borderId="13" xfId="60" applyNumberFormat="1" applyFont="1" applyFill="1" applyBorder="1" applyAlignment="1" applyProtection="1">
      <alignment horizontal="left" vertical="top"/>
      <protection/>
    </xf>
    <xf numFmtId="164" fontId="22" fillId="0" borderId="11" xfId="60" applyNumberFormat="1" applyFont="1" applyFill="1" applyBorder="1" applyAlignment="1" applyProtection="1">
      <alignment vertical="center"/>
      <protection/>
    </xf>
    <xf numFmtId="0" fontId="33" fillId="0" borderId="13" xfId="60" applyFont="1" applyFill="1" applyBorder="1" applyAlignment="1" applyProtection="1">
      <alignment vertical="top"/>
      <protection/>
    </xf>
    <xf numFmtId="0" fontId="33" fillId="0" borderId="13" xfId="60" applyFont="1" applyFill="1" applyBorder="1" applyAlignment="1" applyProtection="1">
      <alignment horizontal="left" vertical="top" wrapText="1"/>
      <protection/>
    </xf>
    <xf numFmtId="0" fontId="33" fillId="0" borderId="13" xfId="60" applyFont="1" applyFill="1" applyBorder="1" applyAlignment="1" applyProtection="1">
      <alignment horizontal="left" vertical="top"/>
      <protection/>
    </xf>
    <xf numFmtId="164" fontId="28" fillId="0" borderId="11" xfId="60" applyNumberFormat="1" applyFont="1" applyFill="1" applyBorder="1" applyAlignment="1" applyProtection="1">
      <alignment vertical="center"/>
      <protection/>
    </xf>
    <xf numFmtId="164" fontId="28" fillId="0" borderId="11" xfId="60" applyNumberFormat="1" applyFont="1" applyFill="1" applyBorder="1" applyAlignment="1" applyProtection="1">
      <alignment vertical="center"/>
      <protection locked="0"/>
    </xf>
    <xf numFmtId="164" fontId="30" fillId="0" borderId="11" xfId="60" applyNumberFormat="1" applyFont="1" applyFill="1" applyBorder="1" applyAlignment="1">
      <alignment/>
      <protection/>
    </xf>
    <xf numFmtId="164" fontId="22" fillId="0" borderId="11" xfId="60" applyNumberFormat="1" applyFont="1" applyFill="1" applyBorder="1" applyAlignment="1">
      <alignment/>
      <protection/>
    </xf>
    <xf numFmtId="0" fontId="33" fillId="0" borderId="13" xfId="0" applyFont="1" applyFill="1" applyBorder="1" applyAlignment="1">
      <alignment horizontal="left" wrapText="1"/>
    </xf>
    <xf numFmtId="0" fontId="13" fillId="0" borderId="13" xfId="0" applyFont="1" applyBorder="1" applyAlignment="1">
      <alignment horizontal="left"/>
    </xf>
    <xf numFmtId="49" fontId="21" fillId="0" borderId="2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" fontId="0" fillId="0" borderId="0" xfId="0" applyNumberFormat="1" applyFill="1" applyAlignment="1">
      <alignment/>
    </xf>
    <xf numFmtId="0" fontId="35" fillId="0" borderId="21" xfId="0" applyFont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justify"/>
    </xf>
    <xf numFmtId="0" fontId="5" fillId="0" borderId="13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13" xfId="0" applyFont="1" applyFill="1" applyBorder="1" applyAlignment="1">
      <alignment horizontal="justify" wrapText="1"/>
    </xf>
    <xf numFmtId="0" fontId="0" fillId="0" borderId="0" xfId="0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left" wrapText="1"/>
    </xf>
    <xf numFmtId="164" fontId="7" fillId="0" borderId="24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/>
    </xf>
    <xf numFmtId="0" fontId="5" fillId="0" borderId="27" xfId="0" applyFont="1" applyFill="1" applyBorder="1" applyAlignment="1">
      <alignment wrapText="1"/>
    </xf>
    <xf numFmtId="49" fontId="7" fillId="0" borderId="28" xfId="0" applyNumberFormat="1" applyFont="1" applyFill="1" applyBorder="1" applyAlignment="1">
      <alignment horizontal="center"/>
    </xf>
    <xf numFmtId="164" fontId="7" fillId="0" borderId="28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49" fontId="21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wrapText="1"/>
    </xf>
    <xf numFmtId="49" fontId="7" fillId="0" borderId="24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justify" wrapText="1"/>
    </xf>
    <xf numFmtId="49" fontId="7" fillId="0" borderId="14" xfId="0" applyNumberFormat="1" applyFont="1" applyFill="1" applyBorder="1" applyAlignment="1">
      <alignment horizontal="center"/>
    </xf>
    <xf numFmtId="4" fontId="8" fillId="0" borderId="33" xfId="0" applyNumberFormat="1" applyFont="1" applyFill="1" applyBorder="1" applyAlignment="1">
      <alignment horizontal="center"/>
    </xf>
    <xf numFmtId="4" fontId="7" fillId="0" borderId="34" xfId="0" applyNumberFormat="1" applyFont="1" applyFill="1" applyBorder="1" applyAlignment="1">
      <alignment horizontal="center"/>
    </xf>
    <xf numFmtId="4" fontId="7" fillId="0" borderId="35" xfId="0" applyNumberFormat="1" applyFont="1" applyFill="1" applyBorder="1" applyAlignment="1">
      <alignment horizontal="center"/>
    </xf>
    <xf numFmtId="4" fontId="7" fillId="0" borderId="36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0" fontId="5" fillId="0" borderId="10" xfId="60" applyFont="1" applyFill="1" applyBorder="1" applyAlignment="1" applyProtection="1">
      <alignment horizontal="justify" wrapText="1"/>
      <protection locked="0"/>
    </xf>
    <xf numFmtId="0" fontId="5" fillId="0" borderId="10" xfId="0" applyFont="1" applyFill="1" applyBorder="1" applyAlignment="1">
      <alignment horizontal="justify" wrapText="1"/>
    </xf>
    <xf numFmtId="0" fontId="12" fillId="0" borderId="10" xfId="60" applyNumberFormat="1" applyFont="1" applyFill="1" applyBorder="1" applyAlignment="1">
      <alignment horizontal="justify" vertical="center" wrapText="1"/>
      <protection/>
    </xf>
    <xf numFmtId="0" fontId="13" fillId="0" borderId="13" xfId="0" applyFont="1" applyFill="1" applyBorder="1" applyAlignment="1">
      <alignment horizontal="left"/>
    </xf>
    <xf numFmtId="0" fontId="5" fillId="0" borderId="10" xfId="60" applyFont="1" applyFill="1" applyBorder="1" applyAlignment="1">
      <alignment horizontal="justify" wrapText="1"/>
      <protection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60" applyNumberFormat="1" applyFont="1" applyFill="1" applyBorder="1" applyAlignment="1">
      <alignment horizontal="left" vertical="center" wrapText="1"/>
      <protection/>
    </xf>
    <xf numFmtId="49" fontId="7" fillId="33" borderId="1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/>
    </xf>
    <xf numFmtId="0" fontId="5" fillId="0" borderId="32" xfId="0" applyFont="1" applyFill="1" applyBorder="1" applyAlignment="1">
      <alignment horizontal="justify" wrapText="1"/>
    </xf>
    <xf numFmtId="0" fontId="12" fillId="0" borderId="37" xfId="0" applyFont="1" applyFill="1" applyBorder="1" applyAlignment="1">
      <alignment wrapText="1"/>
    </xf>
    <xf numFmtId="49" fontId="10" fillId="0" borderId="30" xfId="0" applyNumberFormat="1" applyFont="1" applyFill="1" applyBorder="1" applyAlignment="1">
      <alignment horizontal="center"/>
    </xf>
    <xf numFmtId="49" fontId="10" fillId="0" borderId="38" xfId="0" applyNumberFormat="1" applyFont="1" applyFill="1" applyBorder="1" applyAlignment="1">
      <alignment horizontal="center"/>
    </xf>
    <xf numFmtId="4" fontId="22" fillId="0" borderId="24" xfId="60" applyNumberFormat="1" applyFont="1" applyFill="1" applyBorder="1">
      <alignment/>
      <protection/>
    </xf>
    <xf numFmtId="164" fontId="22" fillId="0" borderId="39" xfId="60" applyNumberFormat="1" applyFont="1" applyFill="1" applyBorder="1" applyAlignment="1">
      <alignment vertical="center"/>
      <protection/>
    </xf>
    <xf numFmtId="0" fontId="13" fillId="0" borderId="18" xfId="60" applyFont="1" applyFill="1" applyBorder="1" applyAlignment="1">
      <alignment horizontal="left"/>
      <protection/>
    </xf>
    <xf numFmtId="0" fontId="5" fillId="0" borderId="16" xfId="0" applyFont="1" applyBorder="1" applyAlignment="1">
      <alignment horizontal="justify"/>
    </xf>
    <xf numFmtId="0" fontId="20" fillId="0" borderId="32" xfId="60" applyFont="1" applyFill="1" applyBorder="1" applyAlignment="1">
      <alignment horizontal="left"/>
      <protection/>
    </xf>
    <xf numFmtId="0" fontId="12" fillId="0" borderId="24" xfId="0" applyFont="1" applyBorder="1" applyAlignment="1">
      <alignment horizontal="justify" wrapText="1"/>
    </xf>
    <xf numFmtId="164" fontId="26" fillId="0" borderId="39" xfId="60" applyNumberFormat="1" applyFont="1" applyFill="1" applyBorder="1" applyAlignment="1">
      <alignment vertical="center"/>
      <protection/>
    </xf>
    <xf numFmtId="4" fontId="7" fillId="0" borderId="40" xfId="0" applyNumberFormat="1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 horizontal="center"/>
    </xf>
    <xf numFmtId="4" fontId="7" fillId="0" borderId="42" xfId="0" applyNumberFormat="1" applyFont="1" applyFill="1" applyBorder="1" applyAlignment="1">
      <alignment horizontal="center"/>
    </xf>
    <xf numFmtId="4" fontId="8" fillId="0" borderId="42" xfId="0" applyNumberFormat="1" applyFont="1" applyFill="1" applyBorder="1" applyAlignment="1">
      <alignment horizontal="center"/>
    </xf>
    <xf numFmtId="164" fontId="8" fillId="0" borderId="42" xfId="0" applyNumberFormat="1" applyFont="1" applyFill="1" applyBorder="1" applyAlignment="1">
      <alignment horizontal="center"/>
    </xf>
    <xf numFmtId="164" fontId="7" fillId="0" borderId="42" xfId="0" applyNumberFormat="1" applyFont="1" applyFill="1" applyBorder="1" applyAlignment="1">
      <alignment horizontal="center"/>
    </xf>
    <xf numFmtId="4" fontId="7" fillId="0" borderId="43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justify" wrapText="1"/>
    </xf>
    <xf numFmtId="49" fontId="7" fillId="0" borderId="16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164" fontId="7" fillId="0" borderId="39" xfId="0" applyNumberFormat="1" applyFont="1" applyFill="1" applyBorder="1" applyAlignment="1">
      <alignment horizontal="center"/>
    </xf>
    <xf numFmtId="164" fontId="2" fillId="0" borderId="11" xfId="60" applyNumberFormat="1" applyFont="1" applyFill="1" applyBorder="1" applyAlignment="1">
      <alignment vertical="center"/>
      <protection/>
    </xf>
    <xf numFmtId="0" fontId="5" fillId="0" borderId="24" xfId="60" applyNumberFormat="1" applyFont="1" applyFill="1" applyBorder="1" applyAlignment="1">
      <alignment horizontal="left" vertical="center" wrapText="1"/>
      <protection/>
    </xf>
    <xf numFmtId="0" fontId="13" fillId="0" borderId="44" xfId="59" applyFont="1" applyBorder="1">
      <alignment/>
      <protection/>
    </xf>
    <xf numFmtId="0" fontId="21" fillId="0" borderId="19" xfId="59" applyFont="1" applyBorder="1" applyAlignment="1">
      <alignment horizontal="center" wrapText="1"/>
      <protection/>
    </xf>
    <xf numFmtId="0" fontId="12" fillId="0" borderId="14" xfId="59" applyFont="1" applyFill="1" applyBorder="1" applyAlignment="1">
      <alignment horizontal="center" wrapText="1"/>
      <protection/>
    </xf>
    <xf numFmtId="0" fontId="20" fillId="0" borderId="15" xfId="59" applyFont="1" applyBorder="1" applyAlignment="1">
      <alignment vertical="top" wrapText="1"/>
      <protection/>
    </xf>
    <xf numFmtId="0" fontId="13" fillId="0" borderId="0" xfId="59" applyFont="1" applyBorder="1" applyAlignment="1">
      <alignment wrapText="1"/>
      <protection/>
    </xf>
    <xf numFmtId="49" fontId="20" fillId="0" borderId="13" xfId="59" applyNumberFormat="1" applyFont="1" applyBorder="1" applyAlignment="1">
      <alignment horizontal="center"/>
      <protection/>
    </xf>
    <xf numFmtId="0" fontId="12" fillId="0" borderId="10" xfId="59" applyFont="1" applyFill="1" applyBorder="1" applyAlignment="1">
      <alignment horizontal="center" wrapText="1"/>
      <protection/>
    </xf>
    <xf numFmtId="0" fontId="20" fillId="0" borderId="11" xfId="59" applyFont="1" applyBorder="1" applyAlignment="1">
      <alignment vertical="top" wrapText="1"/>
      <protection/>
    </xf>
    <xf numFmtId="0" fontId="13" fillId="0" borderId="0" xfId="59" applyFont="1" applyBorder="1">
      <alignment/>
      <protection/>
    </xf>
    <xf numFmtId="49" fontId="21" fillId="0" borderId="13" xfId="59" applyNumberFormat="1" applyFont="1" applyBorder="1" applyAlignment="1">
      <alignment horizontal="center"/>
      <protection/>
    </xf>
    <xf numFmtId="0" fontId="5" fillId="0" borderId="10" xfId="59" applyFont="1" applyFill="1" applyBorder="1" applyAlignment="1">
      <alignment horizontal="center" wrapText="1"/>
      <protection/>
    </xf>
    <xf numFmtId="49" fontId="13" fillId="0" borderId="11" xfId="59" applyNumberFormat="1" applyFont="1" applyBorder="1" applyAlignment="1">
      <alignment vertical="top" wrapText="1"/>
      <protection/>
    </xf>
    <xf numFmtId="49" fontId="13" fillId="0" borderId="11" xfId="59" applyNumberFormat="1" applyFont="1" applyBorder="1" applyAlignment="1">
      <alignment wrapText="1"/>
      <protection/>
    </xf>
    <xf numFmtId="49" fontId="21" fillId="0" borderId="13" xfId="59" applyNumberFormat="1" applyFont="1" applyFill="1" applyBorder="1" applyAlignment="1">
      <alignment horizontal="center"/>
      <protection/>
    </xf>
    <xf numFmtId="49" fontId="13" fillId="0" borderId="11" xfId="59" applyNumberFormat="1" applyFont="1" applyFill="1" applyBorder="1" applyAlignment="1">
      <alignment vertical="top" wrapText="1"/>
      <protection/>
    </xf>
    <xf numFmtId="0" fontId="13" fillId="0" borderId="0" xfId="59" applyFont="1" applyFill="1" applyBorder="1">
      <alignment/>
      <protection/>
    </xf>
    <xf numFmtId="0" fontId="5" fillId="0" borderId="10" xfId="59" applyFont="1" applyFill="1" applyBorder="1" applyAlignment="1">
      <alignment horizontal="center"/>
      <protection/>
    </xf>
    <xf numFmtId="49" fontId="13" fillId="0" borderId="11" xfId="59" applyNumberFormat="1" applyFont="1" applyBorder="1" applyAlignment="1">
      <alignment/>
      <protection/>
    </xf>
    <xf numFmtId="0" fontId="13" fillId="0" borderId="11" xfId="59" applyNumberFormat="1" applyFont="1" applyFill="1" applyBorder="1" applyAlignment="1">
      <alignment vertical="center" wrapText="1"/>
      <protection/>
    </xf>
    <xf numFmtId="49" fontId="20" fillId="0" borderId="11" xfId="59" applyNumberFormat="1" applyFont="1" applyBorder="1" applyAlignment="1">
      <alignment vertical="center" wrapText="1"/>
      <protection/>
    </xf>
    <xf numFmtId="166" fontId="13" fillId="0" borderId="11" xfId="59" applyNumberFormat="1" applyFont="1" applyBorder="1" applyAlignment="1">
      <alignment vertical="top" wrapText="1"/>
      <protection/>
    </xf>
    <xf numFmtId="0" fontId="13" fillId="0" borderId="11" xfId="59" applyFont="1" applyFill="1" applyBorder="1" applyAlignment="1">
      <alignment wrapText="1"/>
      <protection/>
    </xf>
    <xf numFmtId="0" fontId="13" fillId="0" borderId="11" xfId="59" applyFont="1" applyBorder="1" applyAlignment="1">
      <alignment wrapText="1"/>
      <protection/>
    </xf>
    <xf numFmtId="49" fontId="21" fillId="0" borderId="18" xfId="59" applyNumberFormat="1" applyFont="1" applyBorder="1" applyAlignment="1">
      <alignment horizontal="center"/>
      <protection/>
    </xf>
    <xf numFmtId="0" fontId="5" fillId="0" borderId="16" xfId="59" applyFont="1" applyFill="1" applyBorder="1" applyAlignment="1">
      <alignment horizontal="center" wrapText="1"/>
      <protection/>
    </xf>
    <xf numFmtId="49" fontId="13" fillId="0" borderId="17" xfId="59" applyNumberFormat="1" applyFont="1" applyBorder="1" applyAlignment="1">
      <alignment vertical="top" wrapText="1"/>
      <protection/>
    </xf>
    <xf numFmtId="0" fontId="5" fillId="0" borderId="10" xfId="59" applyFont="1" applyFill="1" applyBorder="1" applyAlignment="1">
      <alignment horizontal="left"/>
      <protection/>
    </xf>
    <xf numFmtId="0" fontId="13" fillId="0" borderId="11" xfId="59" applyFont="1" applyBorder="1" applyAlignment="1">
      <alignment/>
      <protection/>
    </xf>
    <xf numFmtId="0" fontId="13" fillId="0" borderId="17" xfId="59" applyFont="1" applyBorder="1" applyAlignment="1">
      <alignment/>
      <protection/>
    </xf>
    <xf numFmtId="0" fontId="14" fillId="0" borderId="0" xfId="59" applyFont="1">
      <alignment/>
      <protection/>
    </xf>
    <xf numFmtId="0" fontId="14" fillId="0" borderId="0" xfId="59" applyFont="1" applyAlignment="1">
      <alignment wrapText="1"/>
      <protection/>
    </xf>
    <xf numFmtId="0" fontId="13" fillId="0" borderId="44" xfId="59" applyFont="1" applyBorder="1" applyAlignment="1">
      <alignment wrapText="1"/>
      <protection/>
    </xf>
    <xf numFmtId="4" fontId="38" fillId="0" borderId="45" xfId="0" applyNumberFormat="1" applyFont="1" applyFill="1" applyBorder="1" applyAlignment="1">
      <alignment wrapText="1"/>
    </xf>
    <xf numFmtId="4" fontId="38" fillId="0" borderId="46" xfId="0" applyNumberFormat="1" applyFont="1" applyFill="1" applyBorder="1" applyAlignment="1">
      <alignment vertical="center" wrapText="1"/>
    </xf>
    <xf numFmtId="0" fontId="39" fillId="0" borderId="21" xfId="0" applyFont="1" applyFill="1" applyBorder="1" applyAlignment="1">
      <alignment horizontal="center" wrapText="1"/>
    </xf>
    <xf numFmtId="0" fontId="39" fillId="0" borderId="33" xfId="0" applyFont="1" applyFill="1" applyBorder="1" applyAlignment="1">
      <alignment horizontal="center" wrapText="1"/>
    </xf>
    <xf numFmtId="0" fontId="40" fillId="0" borderId="19" xfId="0" applyFont="1" applyFill="1" applyBorder="1" applyAlignment="1">
      <alignment horizontal="center" wrapText="1"/>
    </xf>
    <xf numFmtId="0" fontId="39" fillId="0" borderId="14" xfId="0" applyFont="1" applyFill="1" applyBorder="1" applyAlignment="1">
      <alignment horizontal="center" wrapText="1"/>
    </xf>
    <xf numFmtId="49" fontId="40" fillId="0" borderId="14" xfId="0" applyNumberFormat="1" applyFont="1" applyFill="1" applyBorder="1" applyAlignment="1">
      <alignment horizontal="justify" wrapText="1"/>
    </xf>
    <xf numFmtId="0" fontId="38" fillId="0" borderId="15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40" fillId="0" borderId="10" xfId="0" applyNumberFormat="1" applyFont="1" applyFill="1" applyBorder="1" applyAlignment="1">
      <alignment horizontal="justify" wrapText="1"/>
    </xf>
    <xf numFmtId="49" fontId="38" fillId="0" borderId="11" xfId="0" applyNumberFormat="1" applyFont="1" applyFill="1" applyBorder="1" applyAlignment="1">
      <alignment horizontal="center" wrapText="1"/>
    </xf>
    <xf numFmtId="4" fontId="41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40" fillId="0" borderId="32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center" wrapText="1"/>
    </xf>
    <xf numFmtId="49" fontId="40" fillId="0" borderId="24" xfId="0" applyNumberFormat="1" applyFont="1" applyFill="1" applyBorder="1" applyAlignment="1">
      <alignment horizontal="justify" wrapText="1"/>
    </xf>
    <xf numFmtId="49" fontId="38" fillId="0" borderId="39" xfId="0" applyNumberFormat="1" applyFont="1" applyFill="1" applyBorder="1" applyAlignment="1">
      <alignment horizontal="center" wrapText="1"/>
    </xf>
    <xf numFmtId="0" fontId="40" fillId="0" borderId="18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49" fontId="40" fillId="0" borderId="16" xfId="0" applyNumberFormat="1" applyFont="1" applyFill="1" applyBorder="1" applyAlignment="1">
      <alignment horizontal="justify" wrapText="1"/>
    </xf>
    <xf numFmtId="49" fontId="38" fillId="0" borderId="17" xfId="0" applyNumberFormat="1" applyFont="1" applyFill="1" applyBorder="1" applyAlignment="1">
      <alignment horizontal="center" wrapText="1"/>
    </xf>
    <xf numFmtId="0" fontId="33" fillId="0" borderId="13" xfId="60" applyFont="1" applyFill="1" applyBorder="1" applyAlignment="1" applyProtection="1">
      <alignment horizontal="left"/>
      <protection/>
    </xf>
    <xf numFmtId="0" fontId="12" fillId="0" borderId="19" xfId="0" applyFont="1" applyFill="1" applyBorder="1" applyAlignment="1">
      <alignment wrapText="1"/>
    </xf>
    <xf numFmtId="49" fontId="8" fillId="0" borderId="14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0" fontId="5" fillId="0" borderId="16" xfId="59" applyFont="1" applyFill="1" applyBorder="1" applyAlignment="1">
      <alignment horizontal="left"/>
      <protection/>
    </xf>
    <xf numFmtId="0" fontId="20" fillId="0" borderId="0" xfId="59" applyFont="1" applyBorder="1" applyAlignment="1">
      <alignment horizontal="left" wrapText="1"/>
      <protection/>
    </xf>
    <xf numFmtId="49" fontId="16" fillId="0" borderId="10" xfId="0" applyNumberFormat="1" applyFont="1" applyFill="1" applyBorder="1" applyAlignment="1">
      <alignment horizontal="center" wrapText="1"/>
    </xf>
    <xf numFmtId="164" fontId="16" fillId="0" borderId="11" xfId="0" applyNumberFormat="1" applyFont="1" applyFill="1" applyBorder="1" applyAlignment="1">
      <alignment horizontal="right" wrapText="1"/>
    </xf>
    <xf numFmtId="164" fontId="12" fillId="0" borderId="11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 wrapText="1"/>
    </xf>
    <xf numFmtId="0" fontId="12" fillId="0" borderId="13" xfId="0" applyFont="1" applyBorder="1" applyAlignment="1">
      <alignment horizontal="justify" wrapText="1"/>
    </xf>
    <xf numFmtId="49" fontId="16" fillId="0" borderId="28" xfId="0" applyNumberFormat="1" applyFont="1" applyFill="1" applyBorder="1" applyAlignment="1">
      <alignment horizontal="center" wrapText="1"/>
    </xf>
    <xf numFmtId="164" fontId="16" fillId="0" borderId="47" xfId="0" applyNumberFormat="1" applyFont="1" applyFill="1" applyBorder="1" applyAlignment="1">
      <alignment horizontal="right" wrapText="1"/>
    </xf>
    <xf numFmtId="0" fontId="8" fillId="0" borderId="48" xfId="0" applyFont="1" applyFill="1" applyBorder="1" applyAlignment="1">
      <alignment horizontal="justify" wrapText="1"/>
    </xf>
    <xf numFmtId="0" fontId="8" fillId="0" borderId="49" xfId="0" applyFont="1" applyFill="1" applyBorder="1" applyAlignment="1">
      <alignment horizontal="center" wrapText="1"/>
    </xf>
    <xf numFmtId="164" fontId="12" fillId="0" borderId="50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18" xfId="0" applyFont="1" applyFill="1" applyBorder="1" applyAlignment="1">
      <alignment wrapText="1"/>
    </xf>
    <xf numFmtId="49" fontId="18" fillId="0" borderId="16" xfId="0" applyNumberFormat="1" applyFont="1" applyFill="1" applyBorder="1" applyAlignment="1">
      <alignment horizontal="center" wrapText="1"/>
    </xf>
    <xf numFmtId="164" fontId="5" fillId="0" borderId="17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justify" wrapText="1"/>
    </xf>
    <xf numFmtId="0" fontId="39" fillId="0" borderId="37" xfId="0" applyFont="1" applyFill="1" applyBorder="1" applyAlignment="1">
      <alignment horizontal="center" wrapText="1"/>
    </xf>
    <xf numFmtId="0" fontId="39" fillId="0" borderId="30" xfId="0" applyFont="1" applyFill="1" applyBorder="1" applyAlignment="1">
      <alignment horizontal="center" wrapText="1"/>
    </xf>
    <xf numFmtId="3" fontId="42" fillId="0" borderId="31" xfId="0" applyNumberFormat="1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center"/>
    </xf>
    <xf numFmtId="164" fontId="7" fillId="0" borderId="47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justify" wrapText="1"/>
    </xf>
    <xf numFmtId="164" fontId="18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15" xfId="59" applyFont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3" fontId="45" fillId="0" borderId="0" xfId="0" applyNumberFormat="1" applyFont="1" applyBorder="1" applyAlignment="1">
      <alignment horizontal="center" wrapText="1"/>
    </xf>
    <xf numFmtId="49" fontId="43" fillId="0" borderId="14" xfId="0" applyNumberFormat="1" applyFont="1" applyBorder="1" applyAlignment="1">
      <alignment horizontal="center" wrapText="1"/>
    </xf>
    <xf numFmtId="164" fontId="8" fillId="0" borderId="15" xfId="0" applyNumberFormat="1" applyFont="1" applyBorder="1" applyAlignment="1">
      <alignment/>
    </xf>
    <xf numFmtId="3" fontId="44" fillId="0" borderId="0" xfId="0" applyNumberFormat="1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49" fontId="44" fillId="0" borderId="0" xfId="0" applyNumberFormat="1" applyFont="1" applyBorder="1" applyAlignment="1">
      <alignment horizontal="center" wrapText="1"/>
    </xf>
    <xf numFmtId="49" fontId="83" fillId="0" borderId="13" xfId="58" applyNumberFormat="1" applyFont="1" applyBorder="1" applyAlignment="1">
      <alignment horizontal="center"/>
      <protection/>
    </xf>
    <xf numFmtId="49" fontId="43" fillId="0" borderId="0" xfId="0" applyNumberFormat="1" applyFont="1" applyBorder="1" applyAlignment="1">
      <alignment horizontal="center" wrapText="1"/>
    </xf>
    <xf numFmtId="49" fontId="84" fillId="0" borderId="13" xfId="58" applyNumberFormat="1" applyFont="1" applyBorder="1" applyAlignment="1">
      <alignment horizontal="center"/>
      <protection/>
    </xf>
    <xf numFmtId="0" fontId="84" fillId="0" borderId="10" xfId="53" applyFont="1" applyBorder="1" applyAlignment="1">
      <alignment wrapText="1"/>
      <protection/>
    </xf>
    <xf numFmtId="164" fontId="7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45" fillId="0" borderId="51" xfId="0" applyFont="1" applyBorder="1" applyAlignment="1">
      <alignment horizontal="center" wrapText="1"/>
    </xf>
    <xf numFmtId="49" fontId="45" fillId="0" borderId="52" xfId="0" applyNumberFormat="1" applyFont="1" applyBorder="1" applyAlignment="1">
      <alignment horizontal="center" wrapText="1"/>
    </xf>
    <xf numFmtId="3" fontId="46" fillId="0" borderId="51" xfId="0" applyNumberFormat="1" applyFont="1" applyBorder="1" applyAlignment="1">
      <alignment horizontal="center" wrapText="1"/>
    </xf>
    <xf numFmtId="49" fontId="43" fillId="0" borderId="10" xfId="0" applyNumberFormat="1" applyFont="1" applyBorder="1" applyAlignment="1">
      <alignment horizontal="left" wrapText="1"/>
    </xf>
    <xf numFmtId="49" fontId="38" fillId="0" borderId="10" xfId="0" applyNumberFormat="1" applyFont="1" applyBorder="1" applyAlignment="1">
      <alignment wrapText="1"/>
    </xf>
    <xf numFmtId="164" fontId="43" fillId="0" borderId="11" xfId="0" applyNumberFormat="1" applyFont="1" applyBorder="1" applyAlignment="1">
      <alignment horizontal="right" wrapText="1"/>
    </xf>
    <xf numFmtId="0" fontId="8" fillId="0" borderId="18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164" fontId="8" fillId="0" borderId="17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43" fillId="0" borderId="19" xfId="0" applyFont="1" applyBorder="1" applyAlignment="1">
      <alignment horizontal="center" wrapText="1"/>
    </xf>
    <xf numFmtId="0" fontId="5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 horizontal="justify" wrapText="1"/>
    </xf>
    <xf numFmtId="49" fontId="7" fillId="34" borderId="13" xfId="0" applyNumberFormat="1" applyFont="1" applyFill="1" applyBorder="1" applyAlignment="1">
      <alignment horizontal="left" wrapText="1"/>
    </xf>
    <xf numFmtId="164" fontId="5" fillId="0" borderId="0" xfId="60" applyNumberFormat="1" applyFont="1" applyFill="1" applyAlignment="1">
      <alignment horizontal="right" wrapText="1"/>
      <protection/>
    </xf>
    <xf numFmtId="0" fontId="23" fillId="0" borderId="0" xfId="60" applyFont="1" applyFill="1" applyAlignment="1">
      <alignment horizontal="center" wrapText="1"/>
      <protection/>
    </xf>
    <xf numFmtId="0" fontId="20" fillId="0" borderId="0" xfId="59" applyFont="1" applyBorder="1" applyAlignment="1">
      <alignment horizontal="center" vertical="top" wrapText="1"/>
      <protection/>
    </xf>
    <xf numFmtId="0" fontId="5" fillId="0" borderId="0" xfId="59" applyFont="1" applyBorder="1" applyAlignment="1">
      <alignment horizontal="left" wrapText="1"/>
      <protection/>
    </xf>
    <xf numFmtId="0" fontId="0" fillId="0" borderId="0" xfId="0" applyBorder="1" applyAlignment="1">
      <alignment horizontal="left" wrapText="1"/>
    </xf>
    <xf numFmtId="0" fontId="5" fillId="0" borderId="53" xfId="59" applyFont="1" applyBorder="1" applyAlignment="1">
      <alignment horizontal="left" wrapText="1"/>
      <protection/>
    </xf>
    <xf numFmtId="0" fontId="0" fillId="0" borderId="53" xfId="0" applyBorder="1" applyAlignment="1">
      <alignment horizontal="left" wrapText="1"/>
    </xf>
    <xf numFmtId="0" fontId="20" fillId="0" borderId="0" xfId="59" applyFont="1" applyBorder="1" applyAlignment="1">
      <alignment horizontal="center" wrapText="1"/>
      <protection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/>
    </xf>
    <xf numFmtId="4" fontId="3" fillId="0" borderId="51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8" fillId="0" borderId="19" xfId="0" applyFont="1" applyFill="1" applyBorder="1" applyAlignment="1">
      <alignment horizontal="center" wrapText="1"/>
    </xf>
    <xf numFmtId="0" fontId="38" fillId="0" borderId="32" xfId="0" applyFont="1" applyFill="1" applyBorder="1" applyAlignment="1">
      <alignment horizontal="center" wrapText="1"/>
    </xf>
    <xf numFmtId="4" fontId="38" fillId="0" borderId="14" xfId="0" applyNumberFormat="1" applyFont="1" applyFill="1" applyBorder="1" applyAlignment="1">
      <alignment horizontal="center" wrapText="1"/>
    </xf>
    <xf numFmtId="4" fontId="38" fillId="0" borderId="24" xfId="0" applyNumberFormat="1" applyFont="1" applyFill="1" applyBorder="1" applyAlignment="1">
      <alignment horizontal="center" wrapText="1"/>
    </xf>
    <xf numFmtId="4" fontId="38" fillId="0" borderId="15" xfId="0" applyNumberFormat="1" applyFont="1" applyFill="1" applyBorder="1" applyAlignment="1">
      <alignment horizontal="center" wrapText="1"/>
    </xf>
    <xf numFmtId="4" fontId="38" fillId="0" borderId="39" xfId="0" applyNumberFormat="1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38" fillId="0" borderId="51" xfId="0" applyFont="1" applyBorder="1" applyAlignment="1">
      <alignment horizontal="center" wrapText="1"/>
    </xf>
    <xf numFmtId="0" fontId="38" fillId="0" borderId="48" xfId="0" applyFont="1" applyBorder="1" applyAlignment="1">
      <alignment horizontal="center" wrapText="1"/>
    </xf>
    <xf numFmtId="49" fontId="38" fillId="0" borderId="23" xfId="0" applyNumberFormat="1" applyFont="1" applyBorder="1" applyAlignment="1">
      <alignment horizontal="center" wrapText="1"/>
    </xf>
    <xf numFmtId="49" fontId="38" fillId="0" borderId="26" xfId="0" applyNumberFormat="1" applyFont="1" applyBorder="1" applyAlignment="1">
      <alignment horizontal="center" wrapText="1"/>
    </xf>
    <xf numFmtId="4" fontId="38" fillId="0" borderId="20" xfId="0" applyNumberFormat="1" applyFont="1" applyBorder="1" applyAlignment="1">
      <alignment horizontal="center" wrapText="1"/>
    </xf>
    <xf numFmtId="4" fontId="38" fillId="0" borderId="56" xfId="0" applyNumberFormat="1" applyFont="1" applyBorder="1" applyAlignment="1">
      <alignment horizontal="center" wrapText="1"/>
    </xf>
    <xf numFmtId="4" fontId="44" fillId="0" borderId="0" xfId="0" applyNumberFormat="1" applyFont="1" applyBorder="1" applyAlignment="1">
      <alignment horizontal="center" wrapText="1"/>
    </xf>
    <xf numFmtId="0" fontId="37" fillId="0" borderId="0" xfId="0" applyFont="1" applyFill="1" applyAlignment="1">
      <alignment horizontal="center" wrapText="1"/>
    </xf>
    <xf numFmtId="0" fontId="38" fillId="0" borderId="51" xfId="0" applyFont="1" applyFill="1" applyBorder="1" applyAlignment="1">
      <alignment horizontal="center" vertical="center" wrapText="1"/>
    </xf>
    <xf numFmtId="0" fontId="38" fillId="0" borderId="48" xfId="0" applyFont="1" applyFill="1" applyBorder="1" applyAlignment="1">
      <alignment horizontal="center" vertical="center" wrapText="1"/>
    </xf>
    <xf numFmtId="4" fontId="38" fillId="0" borderId="51" xfId="0" applyNumberFormat="1" applyFont="1" applyFill="1" applyBorder="1" applyAlignment="1">
      <alignment horizontal="center" vertical="center" wrapText="1"/>
    </xf>
    <xf numFmtId="4" fontId="38" fillId="0" borderId="48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3" xfId="58"/>
    <cellStyle name="Обычный_Копия приложение2" xfId="59"/>
    <cellStyle name="Обычный_Приложение1к реш.от25.03.08 №2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3"/>
  <sheetViews>
    <sheetView showZeros="0" view="pageBreakPreview" zoomScaleSheetLayoutView="100" zoomScalePageLayoutView="0" workbookViewId="0" topLeftCell="C1">
      <selection activeCell="G21" sqref="G21"/>
    </sheetView>
  </sheetViews>
  <sheetFormatPr defaultColWidth="17.00390625" defaultRowHeight="12.75"/>
  <cols>
    <col min="1" max="1" width="3.625" style="9" hidden="1" customWidth="1"/>
    <col min="2" max="2" width="3.00390625" style="9" hidden="1" customWidth="1"/>
    <col min="3" max="3" width="19.25390625" style="64" customWidth="1"/>
    <col min="4" max="4" width="70.875" style="49" customWidth="1"/>
    <col min="5" max="5" width="9.875" style="33" hidden="1" customWidth="1"/>
    <col min="6" max="6" width="12.125" style="33" hidden="1" customWidth="1"/>
    <col min="7" max="7" width="12.375" style="34" customWidth="1"/>
    <col min="8" max="8" width="8.25390625" style="9" customWidth="1"/>
    <col min="9" max="9" width="11.625" style="9" customWidth="1"/>
    <col min="10" max="12" width="7.25390625" style="9" customWidth="1"/>
    <col min="13" max="15" width="8.875" style="9" customWidth="1"/>
    <col min="16" max="20" width="17.625" style="9" customWidth="1"/>
    <col min="21" max="21" width="18.00390625" style="9" customWidth="1"/>
    <col min="22" max="23" width="10.625" style="9" customWidth="1"/>
    <col min="24" max="24" width="15.625" style="9" customWidth="1"/>
    <col min="25" max="26" width="9.875" style="9" customWidth="1"/>
    <col min="27" max="27" width="10.00390625" style="9" customWidth="1"/>
    <col min="28" max="30" width="10.625" style="9" customWidth="1"/>
    <col min="31" max="33" width="10.375" style="9" customWidth="1"/>
    <col min="34" max="36" width="10.625" style="9" customWidth="1"/>
    <col min="37" max="37" width="14.875" style="9" customWidth="1"/>
    <col min="38" max="38" width="17.00390625" style="9" customWidth="1"/>
    <col min="39" max="39" width="10.625" style="9" customWidth="1"/>
    <col min="40" max="40" width="9.75390625" style="9" customWidth="1"/>
    <col min="41" max="41" width="5.75390625" style="9" customWidth="1"/>
    <col min="42" max="42" width="11.00390625" style="9" customWidth="1"/>
    <col min="43" max="45" width="10.875" style="9" customWidth="1"/>
    <col min="46" max="46" width="17.375" style="9" customWidth="1"/>
    <col min="47" max="49" width="10.625" style="9" customWidth="1"/>
    <col min="50" max="50" width="12.125" style="9" customWidth="1"/>
    <col min="51" max="51" width="12.375" style="9" customWidth="1"/>
    <col min="52" max="52" width="10.25390625" style="9" customWidth="1"/>
    <col min="53" max="53" width="8.875" style="9" customWidth="1"/>
    <col min="54" max="54" width="10.75390625" style="9" customWidth="1"/>
    <col min="55" max="55" width="9.00390625" style="9" customWidth="1"/>
    <col min="56" max="59" width="9.625" style="9" customWidth="1"/>
    <col min="60" max="60" width="18.125" style="9" customWidth="1"/>
    <col min="61" max="62" width="10.75390625" style="9" customWidth="1"/>
    <col min="63" max="63" width="18.875" style="9" customWidth="1"/>
    <col min="64" max="64" width="17.75390625" style="9" customWidth="1"/>
    <col min="65" max="65" width="18.125" style="9" customWidth="1"/>
    <col min="66" max="66" width="17.25390625" style="9" customWidth="1"/>
    <col min="67" max="67" width="22.625" style="9" customWidth="1"/>
    <col min="68" max="68" width="23.375" style="9" customWidth="1"/>
    <col min="69" max="69" width="22.125" style="9" customWidth="1"/>
    <col min="70" max="71" width="17.25390625" style="9" customWidth="1"/>
    <col min="72" max="74" width="10.25390625" style="9" customWidth="1"/>
    <col min="75" max="77" width="10.375" style="9" customWidth="1"/>
    <col min="78" max="81" width="10.625" style="9" customWidth="1"/>
    <col min="82" max="82" width="11.625" style="9" customWidth="1"/>
    <col min="83" max="91" width="9.625" style="9" customWidth="1"/>
    <col min="92" max="92" width="18.75390625" style="9" customWidth="1"/>
    <col min="93" max="95" width="10.625" style="9" customWidth="1"/>
    <col min="96" max="96" width="8.875" style="9" customWidth="1"/>
    <col min="97" max="97" width="10.00390625" style="9" customWidth="1"/>
    <col min="98" max="98" width="11.00390625" style="9" customWidth="1"/>
    <col min="99" max="99" width="8.875" style="9" customWidth="1"/>
    <col min="100" max="100" width="10.00390625" style="9" customWidth="1"/>
    <col min="101" max="101" width="8.875" style="9" customWidth="1"/>
    <col min="102" max="102" width="11.00390625" style="9" customWidth="1"/>
    <col min="103" max="105" width="16.875" style="9" customWidth="1"/>
    <col min="106" max="106" width="9.25390625" style="9" customWidth="1"/>
    <col min="107" max="107" width="9.625" style="9" customWidth="1"/>
    <col min="108" max="108" width="10.25390625" style="9" customWidth="1"/>
    <col min="109" max="110" width="9.75390625" style="9" customWidth="1"/>
    <col min="111" max="111" width="11.25390625" style="9" customWidth="1"/>
    <col min="112" max="114" width="9.25390625" style="9" customWidth="1"/>
    <col min="115" max="116" width="10.25390625" style="9" customWidth="1"/>
    <col min="117" max="117" width="9.375" style="9" customWidth="1"/>
    <col min="118" max="118" width="10.625" style="9" customWidth="1"/>
    <col min="119" max="119" width="10.125" style="9" customWidth="1"/>
    <col min="120" max="120" width="9.00390625" style="9" customWidth="1"/>
    <col min="121" max="121" width="10.625" style="9" customWidth="1"/>
    <col min="122" max="16384" width="17.00390625" style="9" customWidth="1"/>
  </cols>
  <sheetData>
    <row r="1" spans="4:7" ht="30" customHeight="1">
      <c r="D1" s="285"/>
      <c r="E1" s="285"/>
      <c r="F1" s="285"/>
      <c r="G1" s="285"/>
    </row>
    <row r="2" spans="3:7" ht="30.75" customHeight="1" thickBot="1">
      <c r="C2" s="286" t="s">
        <v>507</v>
      </c>
      <c r="D2" s="286"/>
      <c r="E2" s="286"/>
      <c r="F2" s="286"/>
      <c r="G2" s="286"/>
    </row>
    <row r="3" spans="1:7" s="12" customFormat="1" ht="36.75" customHeight="1">
      <c r="A3" s="10"/>
      <c r="B3" s="11"/>
      <c r="C3" s="73" t="s">
        <v>3</v>
      </c>
      <c r="D3" s="74" t="s">
        <v>4</v>
      </c>
      <c r="E3" s="50" t="s">
        <v>5</v>
      </c>
      <c r="F3" s="51" t="s">
        <v>6</v>
      </c>
      <c r="G3" s="52" t="s">
        <v>7</v>
      </c>
    </row>
    <row r="4" spans="3:7" s="13" customFormat="1" ht="12.75">
      <c r="C4" s="75" t="s">
        <v>8</v>
      </c>
      <c r="D4" s="38" t="s">
        <v>9</v>
      </c>
      <c r="E4" s="14">
        <v>18575.3</v>
      </c>
      <c r="F4" s="15">
        <v>13303.7</v>
      </c>
      <c r="G4" s="76">
        <f>G5+G11</f>
        <v>9487.6</v>
      </c>
    </row>
    <row r="5" spans="3:7" ht="25.5" customHeight="1">
      <c r="C5" s="77"/>
      <c r="D5" s="38" t="s">
        <v>10</v>
      </c>
      <c r="E5" s="16">
        <v>17975.3</v>
      </c>
      <c r="F5" s="17">
        <v>13027.8</v>
      </c>
      <c r="G5" s="78">
        <f>G6+G8+G9+G10+G7</f>
        <v>8130.8</v>
      </c>
    </row>
    <row r="6" spans="3:7" ht="12.75">
      <c r="C6" s="79" t="s">
        <v>11</v>
      </c>
      <c r="D6" s="37" t="s">
        <v>12</v>
      </c>
      <c r="E6" s="16">
        <v>16809.9</v>
      </c>
      <c r="F6" s="17">
        <v>12080.8</v>
      </c>
      <c r="G6" s="78">
        <f>6850-850-9.9</f>
        <v>5990.1</v>
      </c>
    </row>
    <row r="7" spans="3:7" ht="25.5" customHeight="1">
      <c r="C7" s="79" t="s">
        <v>146</v>
      </c>
      <c r="D7" s="37" t="s">
        <v>147</v>
      </c>
      <c r="E7" s="16"/>
      <c r="F7" s="17"/>
      <c r="G7" s="78">
        <v>1424.5</v>
      </c>
    </row>
    <row r="8" spans="3:7" ht="12.75">
      <c r="C8" s="79" t="s">
        <v>13</v>
      </c>
      <c r="D8" s="37" t="s">
        <v>14</v>
      </c>
      <c r="E8" s="65" t="e">
        <f>#REF!</f>
        <v>#REF!</v>
      </c>
      <c r="F8" s="17" t="e">
        <f>#REF!</f>
        <v>#REF!</v>
      </c>
      <c r="G8" s="78">
        <v>457</v>
      </c>
    </row>
    <row r="9" spans="3:7" ht="12.75">
      <c r="C9" s="79" t="s">
        <v>15</v>
      </c>
      <c r="D9" s="37" t="s">
        <v>16</v>
      </c>
      <c r="E9" s="16" t="e">
        <f>#REF!</f>
        <v>#REF!</v>
      </c>
      <c r="F9" s="17" t="e">
        <f>#REF!</f>
        <v>#REF!</v>
      </c>
      <c r="G9" s="78">
        <v>259.2</v>
      </c>
    </row>
    <row r="10" spans="3:7" ht="15.75" customHeight="1" hidden="1">
      <c r="C10" s="80" t="s">
        <v>17</v>
      </c>
      <c r="D10" s="37" t="s">
        <v>18</v>
      </c>
      <c r="E10" s="16" t="e">
        <f>#REF!</f>
        <v>#REF!</v>
      </c>
      <c r="F10" s="17" t="e">
        <f>#REF!</f>
        <v>#REF!</v>
      </c>
      <c r="G10" s="78">
        <v>0</v>
      </c>
    </row>
    <row r="11" spans="3:7" ht="30" customHeight="1">
      <c r="C11" s="81"/>
      <c r="D11" s="38" t="s">
        <v>19</v>
      </c>
      <c r="E11" s="16">
        <v>600</v>
      </c>
      <c r="F11" s="17">
        <v>275.9</v>
      </c>
      <c r="G11" s="78">
        <f>G12+G13+G14+G15+G16+G17</f>
        <v>1356.8</v>
      </c>
    </row>
    <row r="12" spans="3:7" ht="29.25" customHeight="1">
      <c r="C12" s="81" t="s">
        <v>20</v>
      </c>
      <c r="D12" s="37" t="s">
        <v>28</v>
      </c>
      <c r="E12" s="16">
        <v>109.7</v>
      </c>
      <c r="F12" s="17">
        <v>70.4</v>
      </c>
      <c r="G12" s="78">
        <v>1023.7</v>
      </c>
    </row>
    <row r="13" spans="3:7" ht="13.5" customHeight="1">
      <c r="C13" s="81" t="s">
        <v>29</v>
      </c>
      <c r="D13" s="39" t="s">
        <v>30</v>
      </c>
      <c r="E13" s="18">
        <v>358.1</v>
      </c>
      <c r="F13" s="17">
        <v>56.1</v>
      </c>
      <c r="G13" s="82">
        <v>235.1</v>
      </c>
    </row>
    <row r="14" spans="3:7" ht="25.5" customHeight="1" hidden="1">
      <c r="C14" s="81" t="s">
        <v>291</v>
      </c>
      <c r="D14" s="39" t="s">
        <v>292</v>
      </c>
      <c r="E14" s="18"/>
      <c r="F14" s="17"/>
      <c r="G14" s="82"/>
    </row>
    <row r="15" spans="3:7" ht="12" customHeight="1" hidden="1">
      <c r="C15" s="81" t="s">
        <v>106</v>
      </c>
      <c r="D15" s="39" t="s">
        <v>276</v>
      </c>
      <c r="E15" s="18"/>
      <c r="F15" s="17"/>
      <c r="G15" s="83">
        <f>3598-537.2-2194.7-12.6-282.3-62.3-508.9</f>
        <v>0</v>
      </c>
    </row>
    <row r="16" spans="1:7" ht="12" customHeight="1">
      <c r="A16" s="19"/>
      <c r="B16" s="19"/>
      <c r="C16" s="81" t="s">
        <v>31</v>
      </c>
      <c r="D16" s="40" t="s">
        <v>32</v>
      </c>
      <c r="E16" s="20">
        <v>132.2</v>
      </c>
      <c r="F16" s="17">
        <v>155.8</v>
      </c>
      <c r="G16" s="170">
        <v>98</v>
      </c>
    </row>
    <row r="17" spans="1:7" ht="12" customHeight="1">
      <c r="A17" s="19"/>
      <c r="B17" s="19"/>
      <c r="C17" s="81" t="s">
        <v>503</v>
      </c>
      <c r="D17" s="40" t="s">
        <v>504</v>
      </c>
      <c r="E17" s="20"/>
      <c r="F17" s="17"/>
      <c r="G17" s="170"/>
    </row>
    <row r="18" spans="3:7" s="21" customFormat="1" ht="12.75">
      <c r="C18" s="71"/>
      <c r="D18" s="41" t="s">
        <v>33</v>
      </c>
      <c r="E18" s="22">
        <v>18575.3</v>
      </c>
      <c r="F18" s="22">
        <v>13303.7</v>
      </c>
      <c r="G18" s="84">
        <f>G4</f>
        <v>9487.6</v>
      </c>
    </row>
    <row r="19" spans="3:7" s="21" customFormat="1" ht="12.75">
      <c r="C19" s="71"/>
      <c r="D19" s="41" t="s">
        <v>34</v>
      </c>
      <c r="E19" s="22">
        <v>44446.8</v>
      </c>
      <c r="F19" s="22"/>
      <c r="G19" s="72">
        <f>G20+G29+G49+G26+G53+G51</f>
        <v>77161.3</v>
      </c>
    </row>
    <row r="20" spans="3:7" s="13" customFormat="1" ht="27" customHeight="1">
      <c r="C20" s="68" t="s">
        <v>415</v>
      </c>
      <c r="D20" s="42" t="s">
        <v>275</v>
      </c>
      <c r="E20" s="23">
        <v>19634.5</v>
      </c>
      <c r="F20" s="23"/>
      <c r="G20" s="67">
        <f>G21+G24+G25</f>
        <v>53662.3</v>
      </c>
    </row>
    <row r="21" spans="3:7" s="13" customFormat="1" ht="15" customHeight="1">
      <c r="C21" s="68" t="s">
        <v>416</v>
      </c>
      <c r="D21" s="42" t="s">
        <v>417</v>
      </c>
      <c r="E21" s="23"/>
      <c r="F21" s="23"/>
      <c r="G21" s="70">
        <f>G22+G23</f>
        <v>7481.6</v>
      </c>
    </row>
    <row r="22" spans="3:7" ht="24.75" customHeight="1">
      <c r="C22" s="226" t="s">
        <v>111</v>
      </c>
      <c r="D22" s="43" t="s">
        <v>148</v>
      </c>
      <c r="E22" s="24">
        <v>63.6</v>
      </c>
      <c r="F22" s="24"/>
      <c r="G22" s="70">
        <v>106</v>
      </c>
    </row>
    <row r="23" spans="3:7" ht="30" customHeight="1">
      <c r="C23" s="68" t="s">
        <v>239</v>
      </c>
      <c r="D23" s="43" t="s">
        <v>272</v>
      </c>
      <c r="E23" s="24"/>
      <c r="F23" s="24"/>
      <c r="G23" s="70">
        <v>7375.6</v>
      </c>
    </row>
    <row r="24" spans="3:7" ht="24.75" customHeight="1">
      <c r="C24" s="68" t="s">
        <v>35</v>
      </c>
      <c r="D24" s="43" t="s">
        <v>150</v>
      </c>
      <c r="E24" s="24">
        <v>9076.9</v>
      </c>
      <c r="F24" s="24"/>
      <c r="G24" s="70">
        <v>15138.7</v>
      </c>
    </row>
    <row r="25" spans="3:7" ht="43.5" customHeight="1">
      <c r="C25" s="68" t="s">
        <v>112</v>
      </c>
      <c r="D25" s="43" t="s">
        <v>149</v>
      </c>
      <c r="E25" s="24">
        <v>10494</v>
      </c>
      <c r="F25" s="24"/>
      <c r="G25" s="70">
        <v>31042</v>
      </c>
    </row>
    <row r="26" spans="3:7" ht="27" customHeight="1" hidden="1">
      <c r="C26" s="66" t="s">
        <v>126</v>
      </c>
      <c r="D26" s="42" t="s">
        <v>127</v>
      </c>
      <c r="E26" s="23"/>
      <c r="F26" s="23"/>
      <c r="G26" s="67">
        <f>G27+G28</f>
        <v>0</v>
      </c>
    </row>
    <row r="27" spans="3:7" ht="51" customHeight="1" hidden="1">
      <c r="C27" s="68" t="s">
        <v>128</v>
      </c>
      <c r="D27" s="69" t="s">
        <v>129</v>
      </c>
      <c r="E27" s="24"/>
      <c r="F27" s="24"/>
      <c r="G27" s="70">
        <v>0</v>
      </c>
    </row>
    <row r="28" spans="3:7" ht="38.25" customHeight="1" hidden="1">
      <c r="C28" s="68" t="s">
        <v>130</v>
      </c>
      <c r="D28" s="69" t="s">
        <v>131</v>
      </c>
      <c r="E28" s="24"/>
      <c r="F28" s="24"/>
      <c r="G28" s="70">
        <v>0</v>
      </c>
    </row>
    <row r="29" spans="3:7" s="13" customFormat="1" ht="13.5" customHeight="1">
      <c r="C29" s="66" t="s">
        <v>109</v>
      </c>
      <c r="D29" s="44" t="s">
        <v>36</v>
      </c>
      <c r="E29" s="23">
        <v>9255.6</v>
      </c>
      <c r="F29" s="23"/>
      <c r="G29" s="67">
        <f>G31+G32+G33+G44+G35+G36+G37+G38+G39+G40+G41+G42+G43+G30</f>
        <v>23499</v>
      </c>
    </row>
    <row r="30" spans="3:7" ht="40.5" customHeight="1" hidden="1">
      <c r="C30" s="68" t="s">
        <v>505</v>
      </c>
      <c r="D30" s="144" t="s">
        <v>506</v>
      </c>
      <c r="E30" s="24"/>
      <c r="F30" s="24"/>
      <c r="G30" s="70"/>
    </row>
    <row r="31" spans="3:7" s="13" customFormat="1" ht="39.75" customHeight="1">
      <c r="C31" s="68" t="s">
        <v>114</v>
      </c>
      <c r="D31" s="60" t="s">
        <v>120</v>
      </c>
      <c r="E31" s="26">
        <v>48.5</v>
      </c>
      <c r="F31" s="24"/>
      <c r="G31" s="85">
        <v>63</v>
      </c>
    </row>
    <row r="32" spans="3:7" s="13" customFormat="1" ht="25.5" customHeight="1">
      <c r="C32" s="68" t="s">
        <v>240</v>
      </c>
      <c r="D32" s="138" t="s">
        <v>418</v>
      </c>
      <c r="E32" s="25">
        <v>163.3</v>
      </c>
      <c r="F32" s="25"/>
      <c r="G32" s="70">
        <v>11681.6</v>
      </c>
    </row>
    <row r="33" spans="3:7" s="13" customFormat="1" ht="45" customHeight="1">
      <c r="C33" s="68" t="s">
        <v>241</v>
      </c>
      <c r="D33" s="59" t="s">
        <v>427</v>
      </c>
      <c r="E33" s="23"/>
      <c r="F33" s="23"/>
      <c r="G33" s="70">
        <v>9168.2</v>
      </c>
    </row>
    <row r="34" spans="3:7" ht="77.25" customHeight="1" hidden="1">
      <c r="C34" s="68"/>
      <c r="D34" s="59"/>
      <c r="E34" s="24">
        <v>7629.1</v>
      </c>
      <c r="F34" s="24"/>
      <c r="G34" s="70">
        <v>0</v>
      </c>
    </row>
    <row r="35" spans="3:7" ht="39.75" customHeight="1">
      <c r="C35" s="68" t="s">
        <v>113</v>
      </c>
      <c r="D35" s="59" t="s">
        <v>424</v>
      </c>
      <c r="E35" s="24">
        <v>174.7</v>
      </c>
      <c r="F35" s="24"/>
      <c r="G35" s="70">
        <v>213.5</v>
      </c>
    </row>
    <row r="36" spans="3:7" ht="63.75" customHeight="1">
      <c r="C36" s="86" t="s">
        <v>37</v>
      </c>
      <c r="D36" s="143" t="s">
        <v>426</v>
      </c>
      <c r="E36" s="24"/>
      <c r="F36" s="24"/>
      <c r="G36" s="70">
        <v>204.9</v>
      </c>
    </row>
    <row r="37" spans="3:7" ht="36.75" customHeight="1">
      <c r="C37" s="68" t="s">
        <v>116</v>
      </c>
      <c r="D37" s="142" t="s">
        <v>425</v>
      </c>
      <c r="E37" s="27">
        <v>191.3</v>
      </c>
      <c r="F37" s="25"/>
      <c r="G37" s="85">
        <v>194.6</v>
      </c>
    </row>
    <row r="38" spans="3:7" ht="51" customHeight="1">
      <c r="C38" s="68" t="s">
        <v>115</v>
      </c>
      <c r="D38" s="138" t="s">
        <v>428</v>
      </c>
      <c r="E38" s="26">
        <v>168</v>
      </c>
      <c r="F38" s="24"/>
      <c r="G38" s="85">
        <v>206.6</v>
      </c>
    </row>
    <row r="39" spans="3:7" ht="39" customHeight="1">
      <c r="C39" s="68" t="s">
        <v>41</v>
      </c>
      <c r="D39" s="142" t="s">
        <v>429</v>
      </c>
      <c r="E39" s="28">
        <v>178</v>
      </c>
      <c r="F39" s="24"/>
      <c r="G39" s="85">
        <v>650.2</v>
      </c>
    </row>
    <row r="40" spans="3:7" ht="75" customHeight="1">
      <c r="C40" s="68" t="s">
        <v>0</v>
      </c>
      <c r="D40" s="142" t="s">
        <v>422</v>
      </c>
      <c r="E40" s="28"/>
      <c r="F40" s="24"/>
      <c r="G40" s="85">
        <v>22.5</v>
      </c>
    </row>
    <row r="41" spans="3:7" ht="66.75" customHeight="1">
      <c r="C41" s="141" t="s">
        <v>1</v>
      </c>
      <c r="D41" s="142" t="s">
        <v>423</v>
      </c>
      <c r="E41" s="28"/>
      <c r="F41" s="24"/>
      <c r="G41" s="85">
        <v>353.5</v>
      </c>
    </row>
    <row r="42" spans="3:7" ht="37.5" customHeight="1">
      <c r="C42" s="68" t="s">
        <v>44</v>
      </c>
      <c r="D42" s="59" t="s">
        <v>430</v>
      </c>
      <c r="E42" s="24"/>
      <c r="F42" s="24"/>
      <c r="G42" s="70">
        <v>204.6</v>
      </c>
    </row>
    <row r="43" spans="3:7" ht="45" customHeight="1">
      <c r="C43" s="68" t="s">
        <v>51</v>
      </c>
      <c r="D43" s="59" t="s">
        <v>431</v>
      </c>
      <c r="E43" s="24">
        <v>158</v>
      </c>
      <c r="F43" s="24"/>
      <c r="G43" s="70">
        <v>181.3</v>
      </c>
    </row>
    <row r="44" spans="3:7" ht="105" customHeight="1">
      <c r="C44" s="66" t="s">
        <v>117</v>
      </c>
      <c r="D44" s="140" t="s">
        <v>432</v>
      </c>
      <c r="E44" s="24"/>
      <c r="F44" s="24"/>
      <c r="G44" s="67">
        <v>354.5</v>
      </c>
    </row>
    <row r="45" spans="3:7" ht="13.5" customHeight="1">
      <c r="C45" s="66"/>
      <c r="D45" s="140" t="s">
        <v>273</v>
      </c>
      <c r="E45" s="24"/>
      <c r="F45" s="24"/>
      <c r="G45" s="67"/>
    </row>
    <row r="46" spans="3:7" ht="66.75" customHeight="1">
      <c r="C46" s="68" t="s">
        <v>118</v>
      </c>
      <c r="D46" s="59" t="s">
        <v>419</v>
      </c>
      <c r="E46" s="24"/>
      <c r="F46" s="24"/>
      <c r="G46" s="70">
        <v>250.7</v>
      </c>
    </row>
    <row r="47" spans="3:7" ht="63" customHeight="1">
      <c r="C47" s="68" t="s">
        <v>119</v>
      </c>
      <c r="D47" s="139" t="s">
        <v>420</v>
      </c>
      <c r="E47" s="24"/>
      <c r="F47" s="24"/>
      <c r="G47" s="70">
        <v>55.1</v>
      </c>
    </row>
    <row r="48" spans="3:7" ht="103.5" customHeight="1">
      <c r="C48" s="87" t="s">
        <v>21</v>
      </c>
      <c r="D48" s="139" t="s">
        <v>421</v>
      </c>
      <c r="E48" s="28"/>
      <c r="F48" s="24"/>
      <c r="G48" s="85">
        <v>48.7</v>
      </c>
    </row>
    <row r="49" spans="3:7" s="13" customFormat="1" ht="12.75" hidden="1">
      <c r="C49" s="66" t="s">
        <v>110</v>
      </c>
      <c r="D49" s="45" t="s">
        <v>42</v>
      </c>
      <c r="E49" s="23" t="e">
        <f>E50+#REF!+#REF!</f>
        <v>#REF!</v>
      </c>
      <c r="F49" s="23"/>
      <c r="G49" s="67">
        <f>G50</f>
        <v>0</v>
      </c>
    </row>
    <row r="50" spans="3:7" ht="26.25" customHeight="1" hidden="1">
      <c r="C50" s="68" t="s">
        <v>2</v>
      </c>
      <c r="D50" s="144" t="s">
        <v>274</v>
      </c>
      <c r="E50" s="24">
        <v>1547</v>
      </c>
      <c r="F50" s="24"/>
      <c r="G50" s="70">
        <f>2095-2095</f>
        <v>0</v>
      </c>
    </row>
    <row r="51" spans="3:7" ht="26.25" customHeight="1" hidden="1">
      <c r="C51" s="155" t="s">
        <v>299</v>
      </c>
      <c r="D51" s="171"/>
      <c r="E51" s="151"/>
      <c r="F51" s="151"/>
      <c r="G51" s="152">
        <f>G52</f>
        <v>0</v>
      </c>
    </row>
    <row r="52" spans="3:7" ht="26.25" customHeight="1" hidden="1" thickBot="1">
      <c r="C52" s="153" t="s">
        <v>300</v>
      </c>
      <c r="D52" s="171" t="s">
        <v>301</v>
      </c>
      <c r="E52" s="151"/>
      <c r="F52" s="151"/>
      <c r="G52" s="152"/>
    </row>
    <row r="53" spans="3:7" ht="26.25" customHeight="1" hidden="1">
      <c r="C53" s="155" t="s">
        <v>280</v>
      </c>
      <c r="D53" s="156" t="s">
        <v>281</v>
      </c>
      <c r="E53" s="151"/>
      <c r="F53" s="151"/>
      <c r="G53" s="157">
        <f>G54</f>
        <v>0</v>
      </c>
    </row>
    <row r="54" spans="3:7" ht="26.25" customHeight="1" hidden="1" thickBot="1">
      <c r="C54" s="153" t="s">
        <v>278</v>
      </c>
      <c r="D54" s="154" t="s">
        <v>279</v>
      </c>
      <c r="E54" s="151"/>
      <c r="F54" s="151"/>
      <c r="G54" s="152"/>
    </row>
    <row r="55" spans="3:7" s="21" customFormat="1" ht="13.5" thickBot="1">
      <c r="C55" s="61"/>
      <c r="D55" s="53" t="s">
        <v>43</v>
      </c>
      <c r="E55" s="54">
        <f>E18+E19</f>
        <v>63022.100000000006</v>
      </c>
      <c r="F55" s="55"/>
      <c r="G55" s="56">
        <f>G18+G19</f>
        <v>86648.90000000001</v>
      </c>
    </row>
    <row r="56" spans="3:7" ht="12.75">
      <c r="C56" s="62"/>
      <c r="D56" s="46"/>
      <c r="E56" s="29"/>
      <c r="F56" s="29"/>
      <c r="G56" s="30"/>
    </row>
    <row r="57" spans="3:7" ht="12.75">
      <c r="C57" s="62"/>
      <c r="D57" s="46"/>
      <c r="E57" s="29"/>
      <c r="F57" s="29"/>
      <c r="G57" s="30"/>
    </row>
    <row r="58" spans="3:7" ht="12.75">
      <c r="C58" s="62"/>
      <c r="D58" s="46"/>
      <c r="E58" s="29"/>
      <c r="F58" s="29"/>
      <c r="G58" s="30"/>
    </row>
    <row r="59" spans="3:7" ht="12.75">
      <c r="C59" s="62"/>
      <c r="D59" s="46"/>
      <c r="E59" s="29"/>
      <c r="F59" s="29"/>
      <c r="G59" s="30"/>
    </row>
    <row r="60" spans="3:7" ht="12.75">
      <c r="C60" s="62"/>
      <c r="D60" s="46"/>
      <c r="E60" s="29"/>
      <c r="F60" s="29"/>
      <c r="G60" s="30"/>
    </row>
    <row r="61" spans="3:7" ht="12.75">
      <c r="C61" s="62"/>
      <c r="D61" s="46"/>
      <c r="E61" s="29"/>
      <c r="F61" s="29"/>
      <c r="G61" s="30"/>
    </row>
    <row r="62" spans="3:7" ht="12.75">
      <c r="C62" s="62"/>
      <c r="D62" s="46"/>
      <c r="E62" s="29"/>
      <c r="F62" s="29"/>
      <c r="G62" s="30"/>
    </row>
    <row r="63" spans="3:7" ht="12.75">
      <c r="C63" s="62"/>
      <c r="D63" s="46"/>
      <c r="E63" s="29"/>
      <c r="F63" s="29"/>
      <c r="G63" s="30"/>
    </row>
    <row r="64" spans="3:7" ht="12.75">
      <c r="C64" s="62"/>
      <c r="D64" s="46"/>
      <c r="E64" s="29"/>
      <c r="F64" s="29"/>
      <c r="G64" s="30"/>
    </row>
    <row r="65" spans="3:7" ht="12.75">
      <c r="C65" s="62"/>
      <c r="D65" s="46"/>
      <c r="E65" s="29"/>
      <c r="F65" s="29"/>
      <c r="G65" s="30"/>
    </row>
    <row r="66" spans="3:7" ht="12.75">
      <c r="C66" s="62"/>
      <c r="D66" s="46"/>
      <c r="E66" s="29"/>
      <c r="F66" s="29"/>
      <c r="G66" s="30"/>
    </row>
    <row r="67" spans="3:7" ht="12.75">
      <c r="C67" s="62"/>
      <c r="D67" s="46"/>
      <c r="E67" s="29"/>
      <c r="F67" s="29"/>
      <c r="G67" s="30"/>
    </row>
    <row r="68" spans="3:7" ht="12.75">
      <c r="C68" s="62"/>
      <c r="D68" s="46"/>
      <c r="E68" s="29"/>
      <c r="F68" s="29"/>
      <c r="G68" s="30"/>
    </row>
    <row r="69" spans="3:7" ht="12.75">
      <c r="C69" s="62"/>
      <c r="D69" s="46"/>
      <c r="E69" s="29"/>
      <c r="F69" s="29"/>
      <c r="G69" s="30"/>
    </row>
    <row r="70" spans="3:7" ht="12.75">
      <c r="C70" s="62"/>
      <c r="D70" s="46"/>
      <c r="E70" s="29"/>
      <c r="F70" s="29"/>
      <c r="G70" s="30"/>
    </row>
    <row r="71" spans="3:7" ht="12.75">
      <c r="C71" s="62"/>
      <c r="D71" s="46"/>
      <c r="E71" s="29"/>
      <c r="F71" s="29"/>
      <c r="G71" s="30"/>
    </row>
    <row r="72" spans="3:7" ht="12.75">
      <c r="C72" s="62"/>
      <c r="D72" s="46"/>
      <c r="E72" s="29"/>
      <c r="F72" s="29"/>
      <c r="G72" s="30"/>
    </row>
    <row r="73" spans="3:7" ht="12.75">
      <c r="C73" s="62"/>
      <c r="D73" s="46"/>
      <c r="E73" s="29"/>
      <c r="F73" s="29"/>
      <c r="G73" s="30"/>
    </row>
    <row r="74" spans="3:7" ht="12.75">
      <c r="C74" s="62"/>
      <c r="D74" s="46"/>
      <c r="E74" s="29"/>
      <c r="F74" s="29"/>
      <c r="G74" s="30"/>
    </row>
    <row r="75" spans="3:7" ht="12.75">
      <c r="C75" s="62"/>
      <c r="D75" s="46"/>
      <c r="E75" s="29"/>
      <c r="F75" s="29"/>
      <c r="G75" s="30"/>
    </row>
    <row r="76" spans="3:7" ht="12.75">
      <c r="C76" s="62"/>
      <c r="D76" s="46"/>
      <c r="E76" s="29"/>
      <c r="F76" s="29"/>
      <c r="G76" s="30"/>
    </row>
    <row r="77" spans="3:7" ht="12.75">
      <c r="C77" s="62"/>
      <c r="D77" s="46"/>
      <c r="E77" s="29"/>
      <c r="F77" s="29"/>
      <c r="G77" s="30"/>
    </row>
    <row r="78" spans="3:7" ht="12.75">
      <c r="C78" s="62"/>
      <c r="D78" s="46"/>
      <c r="E78" s="29"/>
      <c r="F78" s="29"/>
      <c r="G78" s="30"/>
    </row>
    <row r="79" spans="3:7" ht="12.75">
      <c r="C79" s="62"/>
      <c r="D79" s="46"/>
      <c r="E79" s="29"/>
      <c r="F79" s="29"/>
      <c r="G79" s="30"/>
    </row>
    <row r="80" spans="3:7" ht="12.75">
      <c r="C80" s="62"/>
      <c r="D80" s="46"/>
      <c r="E80" s="29"/>
      <c r="F80" s="29"/>
      <c r="G80" s="30"/>
    </row>
    <row r="81" spans="3:7" ht="12.75">
      <c r="C81" s="62"/>
      <c r="D81" s="46"/>
      <c r="E81" s="29"/>
      <c r="F81" s="29"/>
      <c r="G81" s="30"/>
    </row>
    <row r="82" spans="3:7" ht="12.75">
      <c r="C82" s="62"/>
      <c r="D82" s="46"/>
      <c r="E82" s="29"/>
      <c r="F82" s="29"/>
      <c r="G82" s="30"/>
    </row>
    <row r="83" spans="3:7" ht="12.75">
      <c r="C83" s="62"/>
      <c r="D83" s="46"/>
      <c r="E83" s="29"/>
      <c r="F83" s="29"/>
      <c r="G83" s="30"/>
    </row>
    <row r="84" spans="3:7" ht="12.75">
      <c r="C84" s="62"/>
      <c r="D84" s="46"/>
      <c r="E84" s="29"/>
      <c r="F84" s="29"/>
      <c r="G84" s="30"/>
    </row>
    <row r="85" spans="3:7" ht="12.75">
      <c r="C85" s="62"/>
      <c r="D85" s="46"/>
      <c r="E85" s="29"/>
      <c r="F85" s="29"/>
      <c r="G85" s="30"/>
    </row>
    <row r="86" spans="3:7" ht="12.75">
      <c r="C86" s="62"/>
      <c r="D86" s="46"/>
      <c r="E86" s="29"/>
      <c r="F86" s="29"/>
      <c r="G86" s="30"/>
    </row>
    <row r="87" spans="3:7" ht="12.75">
      <c r="C87" s="62"/>
      <c r="D87" s="46"/>
      <c r="E87" s="29"/>
      <c r="F87" s="29"/>
      <c r="G87" s="30"/>
    </row>
    <row r="88" spans="3:7" ht="12.75">
      <c r="C88" s="62"/>
      <c r="D88" s="46"/>
      <c r="E88" s="29"/>
      <c r="F88" s="29"/>
      <c r="G88" s="30"/>
    </row>
    <row r="89" spans="3:7" ht="12.75">
      <c r="C89" s="62"/>
      <c r="D89" s="46"/>
      <c r="E89" s="29"/>
      <c r="F89" s="29"/>
      <c r="G89" s="30"/>
    </row>
    <row r="90" spans="3:7" ht="12.75">
      <c r="C90" s="62"/>
      <c r="D90" s="46"/>
      <c r="E90" s="29"/>
      <c r="F90" s="29"/>
      <c r="G90" s="30"/>
    </row>
    <row r="91" spans="3:7" ht="12.75">
      <c r="C91" s="62"/>
      <c r="D91" s="46"/>
      <c r="E91" s="29"/>
      <c r="F91" s="29"/>
      <c r="G91" s="30"/>
    </row>
    <row r="92" spans="3:7" ht="12.75">
      <c r="C92" s="62"/>
      <c r="D92" s="46"/>
      <c r="E92" s="29"/>
      <c r="F92" s="29"/>
      <c r="G92" s="30"/>
    </row>
    <row r="93" spans="3:7" ht="12.75">
      <c r="C93" s="62"/>
      <c r="D93" s="46"/>
      <c r="E93" s="29"/>
      <c r="F93" s="29"/>
      <c r="G93" s="30"/>
    </row>
    <row r="94" spans="3:7" ht="12.75">
      <c r="C94" s="62"/>
      <c r="D94" s="46"/>
      <c r="E94" s="29"/>
      <c r="F94" s="29"/>
      <c r="G94" s="30"/>
    </row>
    <row r="95" spans="3:7" ht="12.75">
      <c r="C95" s="62"/>
      <c r="D95" s="46"/>
      <c r="E95" s="29"/>
      <c r="F95" s="29"/>
      <c r="G95" s="30"/>
    </row>
    <row r="96" spans="3:7" ht="12.75">
      <c r="C96" s="62"/>
      <c r="D96" s="46"/>
      <c r="E96" s="29"/>
      <c r="F96" s="29"/>
      <c r="G96" s="30"/>
    </row>
    <row r="97" spans="3:7" ht="12.75">
      <c r="C97" s="62"/>
      <c r="D97" s="46"/>
      <c r="E97" s="29"/>
      <c r="F97" s="29"/>
      <c r="G97" s="30"/>
    </row>
    <row r="98" spans="3:7" ht="12.75">
      <c r="C98" s="62"/>
      <c r="D98" s="46"/>
      <c r="E98" s="29"/>
      <c r="F98" s="29"/>
      <c r="G98" s="30"/>
    </row>
    <row r="99" spans="3:7" ht="12.75">
      <c r="C99" s="62"/>
      <c r="D99" s="46"/>
      <c r="E99" s="29"/>
      <c r="F99" s="29"/>
      <c r="G99" s="30"/>
    </row>
    <row r="100" spans="3:7" ht="12.75">
      <c r="C100" s="62"/>
      <c r="D100" s="46"/>
      <c r="E100" s="29"/>
      <c r="F100" s="29"/>
      <c r="G100" s="30"/>
    </row>
    <row r="101" spans="3:7" ht="12.75">
      <c r="C101" s="62"/>
      <c r="D101" s="46"/>
      <c r="E101" s="29"/>
      <c r="F101" s="29"/>
      <c r="G101" s="30"/>
    </row>
    <row r="102" spans="3:7" ht="12.75">
      <c r="C102" s="62"/>
      <c r="D102" s="46"/>
      <c r="E102" s="29"/>
      <c r="F102" s="29"/>
      <c r="G102" s="30"/>
    </row>
    <row r="103" spans="3:7" ht="12.75">
      <c r="C103" s="62"/>
      <c r="D103" s="46"/>
      <c r="E103" s="29"/>
      <c r="F103" s="29"/>
      <c r="G103" s="30"/>
    </row>
    <row r="104" spans="3:7" ht="12.75">
      <c r="C104" s="62"/>
      <c r="D104" s="46"/>
      <c r="E104" s="29"/>
      <c r="F104" s="29"/>
      <c r="G104" s="30"/>
    </row>
    <row r="105" spans="3:7" ht="12.75">
      <c r="C105" s="62"/>
      <c r="D105" s="46"/>
      <c r="E105" s="29"/>
      <c r="F105" s="29"/>
      <c r="G105" s="30"/>
    </row>
    <row r="106" spans="3:7" ht="12.75">
      <c r="C106" s="62"/>
      <c r="D106" s="46"/>
      <c r="E106" s="29"/>
      <c r="F106" s="29"/>
      <c r="G106" s="30"/>
    </row>
    <row r="107" spans="3:7" ht="12.75">
      <c r="C107" s="62"/>
      <c r="D107" s="47"/>
      <c r="E107" s="29"/>
      <c r="F107" s="29"/>
      <c r="G107" s="30"/>
    </row>
    <row r="108" spans="3:7" ht="12.75">
      <c r="C108" s="62"/>
      <c r="D108" s="47"/>
      <c r="E108" s="29"/>
      <c r="F108" s="29"/>
      <c r="G108" s="30"/>
    </row>
    <row r="109" spans="3:7" ht="12.75">
      <c r="C109" s="62"/>
      <c r="D109" s="47"/>
      <c r="E109" s="29"/>
      <c r="F109" s="29"/>
      <c r="G109" s="30"/>
    </row>
    <row r="110" spans="3:7" ht="12.75">
      <c r="C110" s="62"/>
      <c r="D110" s="47"/>
      <c r="E110" s="29"/>
      <c r="F110" s="29"/>
      <c r="G110" s="30"/>
    </row>
    <row r="111" spans="3:7" ht="12.75">
      <c r="C111" s="62"/>
      <c r="D111" s="47"/>
      <c r="E111" s="29"/>
      <c r="F111" s="29"/>
      <c r="G111" s="30"/>
    </row>
    <row r="112" spans="3:7" ht="12.75">
      <c r="C112" s="62"/>
      <c r="D112" s="47"/>
      <c r="E112" s="29"/>
      <c r="F112" s="29"/>
      <c r="G112" s="30"/>
    </row>
    <row r="113" spans="3:7" ht="12.75">
      <c r="C113" s="62"/>
      <c r="D113" s="47"/>
      <c r="E113" s="29"/>
      <c r="F113" s="29"/>
      <c r="G113" s="30"/>
    </row>
    <row r="114" spans="3:7" ht="12.75">
      <c r="C114" s="62"/>
      <c r="D114" s="47"/>
      <c r="E114" s="29"/>
      <c r="F114" s="29"/>
      <c r="G114" s="30"/>
    </row>
    <row r="115" spans="3:7" ht="12.75">
      <c r="C115" s="62"/>
      <c r="D115" s="47"/>
      <c r="E115" s="29"/>
      <c r="F115" s="29"/>
      <c r="G115" s="30"/>
    </row>
    <row r="116" spans="3:7" ht="12.75">
      <c r="C116" s="62"/>
      <c r="D116" s="47"/>
      <c r="E116" s="29"/>
      <c r="F116" s="29"/>
      <c r="G116" s="30"/>
    </row>
    <row r="117" spans="3:7" ht="12.75">
      <c r="C117" s="62"/>
      <c r="D117" s="47"/>
      <c r="E117" s="29"/>
      <c r="F117" s="29"/>
      <c r="G117" s="30"/>
    </row>
    <row r="118" spans="3:7" ht="12.75">
      <c r="C118" s="62"/>
      <c r="D118" s="47"/>
      <c r="E118" s="29"/>
      <c r="F118" s="29"/>
      <c r="G118" s="30"/>
    </row>
    <row r="119" spans="3:7" ht="12.75">
      <c r="C119" s="62"/>
      <c r="D119" s="47"/>
      <c r="E119" s="29"/>
      <c r="F119" s="29"/>
      <c r="G119" s="30"/>
    </row>
    <row r="120" spans="3:7" ht="12.75">
      <c r="C120" s="62"/>
      <c r="D120" s="47"/>
      <c r="E120" s="29"/>
      <c r="F120" s="29"/>
      <c r="G120" s="30"/>
    </row>
    <row r="121" spans="3:7" ht="12.75">
      <c r="C121" s="62"/>
      <c r="D121" s="47"/>
      <c r="E121" s="29"/>
      <c r="F121" s="29"/>
      <c r="G121" s="30"/>
    </row>
    <row r="122" spans="3:7" ht="12.75">
      <c r="C122" s="62"/>
      <c r="D122" s="47"/>
      <c r="E122" s="29"/>
      <c r="F122" s="29"/>
      <c r="G122" s="30"/>
    </row>
    <row r="123" spans="3:7" ht="12.75">
      <c r="C123" s="62"/>
      <c r="D123" s="47"/>
      <c r="E123" s="29"/>
      <c r="F123" s="29"/>
      <c r="G123" s="30"/>
    </row>
    <row r="124" spans="3:7" ht="12.75">
      <c r="C124" s="62"/>
      <c r="D124" s="47"/>
      <c r="E124" s="29"/>
      <c r="F124" s="29"/>
      <c r="G124" s="30"/>
    </row>
    <row r="125" spans="3:7" ht="12.75">
      <c r="C125" s="62"/>
      <c r="D125" s="47"/>
      <c r="E125" s="29"/>
      <c r="F125" s="29"/>
      <c r="G125" s="30"/>
    </row>
    <row r="126" spans="3:7" ht="12.75">
      <c r="C126" s="62"/>
      <c r="D126" s="47"/>
      <c r="E126" s="29"/>
      <c r="F126" s="29"/>
      <c r="G126" s="30"/>
    </row>
    <row r="127" spans="3:7" ht="12.75">
      <c r="C127" s="62"/>
      <c r="D127" s="47"/>
      <c r="E127" s="29"/>
      <c r="F127" s="29"/>
      <c r="G127" s="30"/>
    </row>
    <row r="128" spans="3:7" ht="12.75">
      <c r="C128" s="62"/>
      <c r="D128" s="47"/>
      <c r="E128" s="29"/>
      <c r="F128" s="29"/>
      <c r="G128" s="30"/>
    </row>
    <row r="129" spans="3:7" ht="12.75">
      <c r="C129" s="62"/>
      <c r="D129" s="47"/>
      <c r="E129" s="29"/>
      <c r="F129" s="29"/>
      <c r="G129" s="30"/>
    </row>
    <row r="130" spans="3:7" ht="12.75">
      <c r="C130" s="62"/>
      <c r="D130" s="47"/>
      <c r="E130" s="29"/>
      <c r="F130" s="29"/>
      <c r="G130" s="30"/>
    </row>
    <row r="131" spans="3:7" ht="12.75">
      <c r="C131" s="62"/>
      <c r="D131" s="47"/>
      <c r="E131" s="29"/>
      <c r="F131" s="29"/>
      <c r="G131" s="30"/>
    </row>
    <row r="132" spans="3:7" ht="12.75">
      <c r="C132" s="62"/>
      <c r="D132" s="47"/>
      <c r="E132" s="29"/>
      <c r="F132" s="29"/>
      <c r="G132" s="30"/>
    </row>
    <row r="133" spans="3:7" ht="12.75">
      <c r="C133" s="62"/>
      <c r="D133" s="47"/>
      <c r="E133" s="29"/>
      <c r="F133" s="29"/>
      <c r="G133" s="30"/>
    </row>
    <row r="134" spans="3:7" ht="12.75">
      <c r="C134" s="62"/>
      <c r="D134" s="47"/>
      <c r="E134" s="29"/>
      <c r="F134" s="29"/>
      <c r="G134" s="30"/>
    </row>
    <row r="135" spans="3:7" ht="12.75">
      <c r="C135" s="62"/>
      <c r="D135" s="47"/>
      <c r="E135" s="29"/>
      <c r="F135" s="29"/>
      <c r="G135" s="30"/>
    </row>
    <row r="136" spans="3:7" ht="12.75">
      <c r="C136" s="62"/>
      <c r="D136" s="47"/>
      <c r="E136" s="29"/>
      <c r="F136" s="29"/>
      <c r="G136" s="30"/>
    </row>
    <row r="137" spans="3:7" ht="12.75">
      <c r="C137" s="62"/>
      <c r="D137" s="47"/>
      <c r="E137" s="29"/>
      <c r="F137" s="29"/>
      <c r="G137" s="30"/>
    </row>
    <row r="138" spans="3:7" ht="12.75">
      <c r="C138" s="62"/>
      <c r="D138" s="47"/>
      <c r="E138" s="29"/>
      <c r="F138" s="29"/>
      <c r="G138" s="30"/>
    </row>
    <row r="139" spans="3:7" ht="12.75">
      <c r="C139" s="62"/>
      <c r="D139" s="47"/>
      <c r="E139" s="29"/>
      <c r="F139" s="29"/>
      <c r="G139" s="30"/>
    </row>
    <row r="140" spans="3:7" ht="12.75">
      <c r="C140" s="62"/>
      <c r="D140" s="47"/>
      <c r="E140" s="29"/>
      <c r="F140" s="29"/>
      <c r="G140" s="30"/>
    </row>
    <row r="141" spans="3:7" ht="12.75">
      <c r="C141" s="62"/>
      <c r="D141" s="47"/>
      <c r="E141" s="29"/>
      <c r="F141" s="29"/>
      <c r="G141" s="30"/>
    </row>
    <row r="142" spans="3:7" ht="12.75">
      <c r="C142" s="62"/>
      <c r="D142" s="47"/>
      <c r="E142" s="29"/>
      <c r="F142" s="29"/>
      <c r="G142" s="30"/>
    </row>
    <row r="143" spans="3:7" ht="12.75">
      <c r="C143" s="62"/>
      <c r="D143" s="47"/>
      <c r="E143" s="29"/>
      <c r="F143" s="29"/>
      <c r="G143" s="30"/>
    </row>
    <row r="144" spans="3:7" ht="12.75">
      <c r="C144" s="62"/>
      <c r="D144" s="47"/>
      <c r="E144" s="29"/>
      <c r="F144" s="29"/>
      <c r="G144" s="30"/>
    </row>
    <row r="145" spans="3:7" ht="12.75">
      <c r="C145" s="62"/>
      <c r="D145" s="47"/>
      <c r="E145" s="29"/>
      <c r="F145" s="29"/>
      <c r="G145" s="30"/>
    </row>
    <row r="146" spans="3:7" ht="12.75">
      <c r="C146" s="62"/>
      <c r="D146" s="47"/>
      <c r="E146" s="29"/>
      <c r="F146" s="29"/>
      <c r="G146" s="30"/>
    </row>
    <row r="147" spans="3:7" ht="12.75">
      <c r="C147" s="62"/>
      <c r="D147" s="47"/>
      <c r="E147" s="29"/>
      <c r="F147" s="29"/>
      <c r="G147" s="30"/>
    </row>
    <row r="148" spans="3:7" ht="12.75">
      <c r="C148" s="62"/>
      <c r="D148" s="47"/>
      <c r="E148" s="29"/>
      <c r="F148" s="29"/>
      <c r="G148" s="30"/>
    </row>
    <row r="149" spans="3:7" ht="12.75">
      <c r="C149" s="62"/>
      <c r="D149" s="47"/>
      <c r="E149" s="29"/>
      <c r="F149" s="29"/>
      <c r="G149" s="30"/>
    </row>
    <row r="150" spans="3:7" ht="12.75">
      <c r="C150" s="62"/>
      <c r="D150" s="47"/>
      <c r="E150" s="29"/>
      <c r="F150" s="29"/>
      <c r="G150" s="30"/>
    </row>
    <row r="151" spans="3:7" ht="12.75">
      <c r="C151" s="62"/>
      <c r="D151" s="47"/>
      <c r="E151" s="29"/>
      <c r="F151" s="29"/>
      <c r="G151" s="30"/>
    </row>
    <row r="152" spans="3:7" ht="12.75">
      <c r="C152" s="62"/>
      <c r="D152" s="47"/>
      <c r="E152" s="29"/>
      <c r="F152" s="29"/>
      <c r="G152" s="30"/>
    </row>
    <row r="153" spans="3:7" ht="12.75">
      <c r="C153" s="62"/>
      <c r="D153" s="47"/>
      <c r="E153" s="29"/>
      <c r="F153" s="29"/>
      <c r="G153" s="30"/>
    </row>
    <row r="154" spans="3:7" ht="12.75">
      <c r="C154" s="62"/>
      <c r="D154" s="47"/>
      <c r="E154" s="29"/>
      <c r="F154" s="29"/>
      <c r="G154" s="30"/>
    </row>
    <row r="155" spans="3:7" ht="12.75">
      <c r="C155" s="62"/>
      <c r="D155" s="47"/>
      <c r="E155" s="29"/>
      <c r="F155" s="29"/>
      <c r="G155" s="30"/>
    </row>
    <row r="156" spans="3:7" ht="12.75">
      <c r="C156" s="62"/>
      <c r="D156" s="47"/>
      <c r="E156" s="29"/>
      <c r="F156" s="29"/>
      <c r="G156" s="30"/>
    </row>
    <row r="157" spans="3:7" ht="12.75">
      <c r="C157" s="62"/>
      <c r="D157" s="47"/>
      <c r="E157" s="29"/>
      <c r="F157" s="29"/>
      <c r="G157" s="30"/>
    </row>
    <row r="158" spans="3:7" ht="12.75">
      <c r="C158" s="62"/>
      <c r="D158" s="47"/>
      <c r="E158" s="29"/>
      <c r="F158" s="29"/>
      <c r="G158" s="30"/>
    </row>
    <row r="159" spans="3:7" ht="12.75">
      <c r="C159" s="62"/>
      <c r="D159" s="47"/>
      <c r="E159" s="29"/>
      <c r="F159" s="29"/>
      <c r="G159" s="30"/>
    </row>
    <row r="160" spans="3:7" ht="12.75">
      <c r="C160" s="62"/>
      <c r="D160" s="47"/>
      <c r="E160" s="29"/>
      <c r="F160" s="29"/>
      <c r="G160" s="30"/>
    </row>
    <row r="161" spans="3:7" ht="12.75">
      <c r="C161" s="62"/>
      <c r="D161" s="47"/>
      <c r="E161" s="29"/>
      <c r="F161" s="29"/>
      <c r="G161" s="30"/>
    </row>
    <row r="162" spans="3:7" ht="12.75">
      <c r="C162" s="62"/>
      <c r="D162" s="47"/>
      <c r="E162" s="29"/>
      <c r="F162" s="29"/>
      <c r="G162" s="30"/>
    </row>
    <row r="163" spans="3:7" ht="12.75">
      <c r="C163" s="62"/>
      <c r="D163" s="47"/>
      <c r="E163" s="29"/>
      <c r="F163" s="29"/>
      <c r="G163" s="30"/>
    </row>
    <row r="164" spans="3:7" ht="12.75">
      <c r="C164" s="62"/>
      <c r="D164" s="47"/>
      <c r="E164" s="29"/>
      <c r="F164" s="29"/>
      <c r="G164" s="30"/>
    </row>
    <row r="165" spans="3:7" ht="12.75">
      <c r="C165" s="62"/>
      <c r="D165" s="47"/>
      <c r="E165" s="29"/>
      <c r="F165" s="29"/>
      <c r="G165" s="30"/>
    </row>
    <row r="166" spans="3:7" ht="12.75">
      <c r="C166" s="62"/>
      <c r="D166" s="47"/>
      <c r="E166" s="29"/>
      <c r="F166" s="29"/>
      <c r="G166" s="30"/>
    </row>
    <row r="167" spans="3:7" ht="12.75">
      <c r="C167" s="62"/>
      <c r="D167" s="47"/>
      <c r="E167" s="29"/>
      <c r="F167" s="29"/>
      <c r="G167" s="30"/>
    </row>
    <row r="168" spans="3:7" ht="12.75">
      <c r="C168" s="62"/>
      <c r="D168" s="47"/>
      <c r="E168" s="29"/>
      <c r="F168" s="29"/>
      <c r="G168" s="30"/>
    </row>
    <row r="169" spans="3:7" ht="12.75">
      <c r="C169" s="62"/>
      <c r="D169" s="47"/>
      <c r="E169" s="29"/>
      <c r="F169" s="29"/>
      <c r="G169" s="30"/>
    </row>
    <row r="170" spans="3:7" ht="12.75">
      <c r="C170" s="62"/>
      <c r="D170" s="47"/>
      <c r="E170" s="29"/>
      <c r="F170" s="29"/>
      <c r="G170" s="30"/>
    </row>
    <row r="171" spans="3:7" ht="12.75">
      <c r="C171" s="62"/>
      <c r="D171" s="47"/>
      <c r="E171" s="29"/>
      <c r="F171" s="29"/>
      <c r="G171" s="30"/>
    </row>
    <row r="172" spans="3:7" ht="12.75">
      <c r="C172" s="62"/>
      <c r="D172" s="47"/>
      <c r="E172" s="29"/>
      <c r="F172" s="29"/>
      <c r="G172" s="30"/>
    </row>
    <row r="173" spans="3:7" ht="12.75">
      <c r="C173" s="62"/>
      <c r="D173" s="47"/>
      <c r="E173" s="29"/>
      <c r="F173" s="29"/>
      <c r="G173" s="30"/>
    </row>
    <row r="174" spans="3:7" ht="12.75">
      <c r="C174" s="62"/>
      <c r="D174" s="47"/>
      <c r="E174" s="29"/>
      <c r="F174" s="29"/>
      <c r="G174" s="30"/>
    </row>
    <row r="175" spans="3:7" ht="12.75">
      <c r="C175" s="62"/>
      <c r="D175" s="47"/>
      <c r="E175" s="29"/>
      <c r="F175" s="29"/>
      <c r="G175" s="30"/>
    </row>
    <row r="176" spans="3:7" ht="12.75">
      <c r="C176" s="62"/>
      <c r="D176" s="47"/>
      <c r="E176" s="29"/>
      <c r="F176" s="29"/>
      <c r="G176" s="30"/>
    </row>
    <row r="177" spans="3:7" ht="12.75">
      <c r="C177" s="62"/>
      <c r="D177" s="47"/>
      <c r="E177" s="29"/>
      <c r="F177" s="29"/>
      <c r="G177" s="30"/>
    </row>
    <row r="178" spans="3:7" ht="12.75">
      <c r="C178" s="62"/>
      <c r="D178" s="47"/>
      <c r="E178" s="29"/>
      <c r="F178" s="29"/>
      <c r="G178" s="30"/>
    </row>
    <row r="179" spans="3:7" ht="12.75">
      <c r="C179" s="62"/>
      <c r="D179" s="47"/>
      <c r="E179" s="29"/>
      <c r="F179" s="29"/>
      <c r="G179" s="30"/>
    </row>
    <row r="180" spans="3:7" ht="12.75">
      <c r="C180" s="62"/>
      <c r="D180" s="47"/>
      <c r="E180" s="29"/>
      <c r="F180" s="29"/>
      <c r="G180" s="30"/>
    </row>
    <row r="181" spans="3:7" ht="12.75">
      <c r="C181" s="62"/>
      <c r="D181" s="47"/>
      <c r="E181" s="29"/>
      <c r="F181" s="29"/>
      <c r="G181" s="30"/>
    </row>
    <row r="182" spans="3:7" ht="12.75">
      <c r="C182" s="62"/>
      <c r="D182" s="47"/>
      <c r="E182" s="29"/>
      <c r="F182" s="29"/>
      <c r="G182" s="30"/>
    </row>
    <row r="183" spans="3:7" ht="12.75">
      <c r="C183" s="62"/>
      <c r="D183" s="47"/>
      <c r="E183" s="29"/>
      <c r="F183" s="29"/>
      <c r="G183" s="30"/>
    </row>
    <row r="184" spans="3:7" ht="12.75">
      <c r="C184" s="62"/>
      <c r="D184" s="47"/>
      <c r="E184" s="29"/>
      <c r="F184" s="29"/>
      <c r="G184" s="30"/>
    </row>
    <row r="185" spans="3:7" ht="12.75">
      <c r="C185" s="62"/>
      <c r="D185" s="47"/>
      <c r="E185" s="29"/>
      <c r="F185" s="29"/>
      <c r="G185" s="30"/>
    </row>
    <row r="186" spans="3:7" ht="12.75">
      <c r="C186" s="62"/>
      <c r="D186" s="47"/>
      <c r="E186" s="29"/>
      <c r="F186" s="29"/>
      <c r="G186" s="30"/>
    </row>
    <row r="187" spans="3:7" ht="12.75">
      <c r="C187" s="62"/>
      <c r="D187" s="47"/>
      <c r="E187" s="29"/>
      <c r="F187" s="29"/>
      <c r="G187" s="30"/>
    </row>
    <row r="188" spans="3:7" ht="12.75">
      <c r="C188" s="62"/>
      <c r="D188" s="47"/>
      <c r="E188" s="29"/>
      <c r="F188" s="29"/>
      <c r="G188" s="30"/>
    </row>
    <row r="189" spans="3:7" ht="12.75">
      <c r="C189" s="62"/>
      <c r="D189" s="47"/>
      <c r="E189" s="29"/>
      <c r="F189" s="29"/>
      <c r="G189" s="30"/>
    </row>
    <row r="190" spans="3:7" ht="12.75">
      <c r="C190" s="62"/>
      <c r="D190" s="47"/>
      <c r="E190" s="29"/>
      <c r="F190" s="29"/>
      <c r="G190" s="30"/>
    </row>
    <row r="191" spans="3:7" ht="12.75">
      <c r="C191" s="62"/>
      <c r="D191" s="47"/>
      <c r="E191" s="29"/>
      <c r="F191" s="29"/>
      <c r="G191" s="30"/>
    </row>
    <row r="192" spans="3:7" ht="12.75">
      <c r="C192" s="62"/>
      <c r="D192" s="47"/>
      <c r="E192" s="29"/>
      <c r="F192" s="29"/>
      <c r="G192" s="30"/>
    </row>
    <row r="193" spans="3:7" ht="12.75">
      <c r="C193" s="62"/>
      <c r="D193" s="47"/>
      <c r="E193" s="29"/>
      <c r="F193" s="29"/>
      <c r="G193" s="30"/>
    </row>
    <row r="194" spans="3:7" ht="12.75">
      <c r="C194" s="62"/>
      <c r="D194" s="47"/>
      <c r="E194" s="29"/>
      <c r="F194" s="29"/>
      <c r="G194" s="30"/>
    </row>
    <row r="195" spans="3:7" ht="12.75">
      <c r="C195" s="62"/>
      <c r="D195" s="47"/>
      <c r="E195" s="29"/>
      <c r="F195" s="29"/>
      <c r="G195" s="30"/>
    </row>
    <row r="196" spans="3:7" ht="12.75">
      <c r="C196" s="62"/>
      <c r="D196" s="47"/>
      <c r="E196" s="29"/>
      <c r="F196" s="29"/>
      <c r="G196" s="30"/>
    </row>
    <row r="197" spans="3:7" ht="12.75">
      <c r="C197" s="62"/>
      <c r="D197" s="47"/>
      <c r="E197" s="29"/>
      <c r="F197" s="29"/>
      <c r="G197" s="30"/>
    </row>
    <row r="198" spans="3:7" ht="12.75">
      <c r="C198" s="62"/>
      <c r="D198" s="47"/>
      <c r="E198" s="29"/>
      <c r="F198" s="29"/>
      <c r="G198" s="30"/>
    </row>
    <row r="199" spans="3:7" ht="12.75">
      <c r="C199" s="62"/>
      <c r="D199" s="47"/>
      <c r="E199" s="29"/>
      <c r="F199" s="29"/>
      <c r="G199" s="30"/>
    </row>
    <row r="200" spans="3:7" ht="12.75">
      <c r="C200" s="62"/>
      <c r="D200" s="47"/>
      <c r="E200" s="29"/>
      <c r="F200" s="29"/>
      <c r="G200" s="30"/>
    </row>
    <row r="201" spans="3:7" ht="12.75">
      <c r="C201" s="62"/>
      <c r="D201" s="47"/>
      <c r="E201" s="29"/>
      <c r="F201" s="29"/>
      <c r="G201" s="30"/>
    </row>
    <row r="202" spans="3:7" ht="12.75">
      <c r="C202" s="62"/>
      <c r="D202" s="47"/>
      <c r="E202" s="29"/>
      <c r="F202" s="29"/>
      <c r="G202" s="30"/>
    </row>
    <row r="203" spans="3:7" ht="12.75">
      <c r="C203" s="62"/>
      <c r="D203" s="47"/>
      <c r="E203" s="29"/>
      <c r="F203" s="29"/>
      <c r="G203" s="30"/>
    </row>
    <row r="204" spans="3:7" ht="12.75">
      <c r="C204" s="62"/>
      <c r="D204" s="47"/>
      <c r="E204" s="29"/>
      <c r="F204" s="29"/>
      <c r="G204" s="30"/>
    </row>
    <row r="205" spans="3:7" ht="12.75">
      <c r="C205" s="62"/>
      <c r="D205" s="47"/>
      <c r="E205" s="29"/>
      <c r="F205" s="29"/>
      <c r="G205" s="30"/>
    </row>
    <row r="206" spans="3:7" ht="12.75">
      <c r="C206" s="62"/>
      <c r="D206" s="47"/>
      <c r="E206" s="29"/>
      <c r="F206" s="29"/>
      <c r="G206" s="30"/>
    </row>
    <row r="207" spans="3:7" ht="12.75">
      <c r="C207" s="62"/>
      <c r="D207" s="47"/>
      <c r="E207" s="29"/>
      <c r="F207" s="29"/>
      <c r="G207" s="30"/>
    </row>
    <row r="208" spans="3:7" ht="12.75">
      <c r="C208" s="62"/>
      <c r="D208" s="47"/>
      <c r="E208" s="29"/>
      <c r="F208" s="29"/>
      <c r="G208" s="30"/>
    </row>
    <row r="209" spans="3:7" ht="12.75">
      <c r="C209" s="62"/>
      <c r="D209" s="47"/>
      <c r="E209" s="29"/>
      <c r="F209" s="29"/>
      <c r="G209" s="30"/>
    </row>
    <row r="210" spans="3:7" ht="12.75">
      <c r="C210" s="62"/>
      <c r="D210" s="47"/>
      <c r="E210" s="29"/>
      <c r="F210" s="29"/>
      <c r="G210" s="30"/>
    </row>
    <row r="211" spans="3:7" ht="12.75">
      <c r="C211" s="62"/>
      <c r="D211" s="47"/>
      <c r="E211" s="29"/>
      <c r="F211" s="29"/>
      <c r="G211" s="30"/>
    </row>
    <row r="212" spans="3:7" ht="12.75">
      <c r="C212" s="62"/>
      <c r="D212" s="47"/>
      <c r="E212" s="29"/>
      <c r="F212" s="29"/>
      <c r="G212" s="30"/>
    </row>
    <row r="213" spans="3:7" ht="12.75">
      <c r="C213" s="62"/>
      <c r="D213" s="47"/>
      <c r="E213" s="29"/>
      <c r="F213" s="29"/>
      <c r="G213" s="30"/>
    </row>
    <row r="214" spans="3:7" ht="12.75">
      <c r="C214" s="62"/>
      <c r="D214" s="47"/>
      <c r="E214" s="29"/>
      <c r="F214" s="29"/>
      <c r="G214" s="30"/>
    </row>
    <row r="215" spans="3:7" ht="12.75">
      <c r="C215" s="62"/>
      <c r="D215" s="47"/>
      <c r="E215" s="29"/>
      <c r="F215" s="29"/>
      <c r="G215" s="30"/>
    </row>
    <row r="216" spans="3:7" ht="12.75">
      <c r="C216" s="62"/>
      <c r="D216" s="47"/>
      <c r="E216" s="29"/>
      <c r="F216" s="29"/>
      <c r="G216" s="30"/>
    </row>
    <row r="217" spans="3:7" ht="12.75">
      <c r="C217" s="62"/>
      <c r="D217" s="47"/>
      <c r="E217" s="29"/>
      <c r="F217" s="29"/>
      <c r="G217" s="30"/>
    </row>
    <row r="218" spans="3:7" ht="12.75">
      <c r="C218" s="62"/>
      <c r="D218" s="47"/>
      <c r="E218" s="29"/>
      <c r="F218" s="29"/>
      <c r="G218" s="30"/>
    </row>
    <row r="219" spans="3:7" ht="12.75">
      <c r="C219" s="62"/>
      <c r="D219" s="47"/>
      <c r="E219" s="29"/>
      <c r="F219" s="29"/>
      <c r="G219" s="30"/>
    </row>
    <row r="220" spans="3:7" ht="12.75">
      <c r="C220" s="62"/>
      <c r="D220" s="47"/>
      <c r="E220" s="29"/>
      <c r="F220" s="29"/>
      <c r="G220" s="30"/>
    </row>
    <row r="221" spans="3:7" ht="12.75">
      <c r="C221" s="62"/>
      <c r="D221" s="47"/>
      <c r="E221" s="29"/>
      <c r="F221" s="29"/>
      <c r="G221" s="30"/>
    </row>
    <row r="222" spans="3:7" ht="12.75">
      <c r="C222" s="62"/>
      <c r="D222" s="47"/>
      <c r="E222" s="29"/>
      <c r="F222" s="29"/>
      <c r="G222" s="30"/>
    </row>
    <row r="223" spans="3:7" ht="12.75">
      <c r="C223" s="62"/>
      <c r="D223" s="47"/>
      <c r="E223" s="29"/>
      <c r="F223" s="29"/>
      <c r="G223" s="30"/>
    </row>
    <row r="224" spans="3:7" ht="12.75">
      <c r="C224" s="62"/>
      <c r="D224" s="47"/>
      <c r="E224" s="29"/>
      <c r="F224" s="29"/>
      <c r="G224" s="30"/>
    </row>
    <row r="225" spans="3:7" ht="12.75">
      <c r="C225" s="62"/>
      <c r="D225" s="47"/>
      <c r="E225" s="29"/>
      <c r="F225" s="29"/>
      <c r="G225" s="30"/>
    </row>
    <row r="226" spans="3:7" ht="12.75">
      <c r="C226" s="62"/>
      <c r="D226" s="47"/>
      <c r="E226" s="29"/>
      <c r="F226" s="29"/>
      <c r="G226" s="30"/>
    </row>
    <row r="227" spans="3:7" ht="12.75">
      <c r="C227" s="62"/>
      <c r="D227" s="47"/>
      <c r="E227" s="29"/>
      <c r="F227" s="29"/>
      <c r="G227" s="30"/>
    </row>
    <row r="228" spans="3:7" ht="12.75">
      <c r="C228" s="62"/>
      <c r="D228" s="47"/>
      <c r="E228" s="29"/>
      <c r="F228" s="29"/>
      <c r="G228" s="30"/>
    </row>
    <row r="229" spans="3:7" ht="12.75">
      <c r="C229" s="62"/>
      <c r="D229" s="47"/>
      <c r="E229" s="29"/>
      <c r="F229" s="29"/>
      <c r="G229" s="30"/>
    </row>
    <row r="230" spans="3:7" ht="12.75">
      <c r="C230" s="62"/>
      <c r="D230" s="47"/>
      <c r="E230" s="29"/>
      <c r="F230" s="29"/>
      <c r="G230" s="30"/>
    </row>
    <row r="231" spans="3:7" ht="12.75">
      <c r="C231" s="62"/>
      <c r="D231" s="47"/>
      <c r="E231" s="29"/>
      <c r="F231" s="29"/>
      <c r="G231" s="30"/>
    </row>
    <row r="232" spans="3:7" ht="12.75">
      <c r="C232" s="62"/>
      <c r="D232" s="47"/>
      <c r="E232" s="29"/>
      <c r="F232" s="29"/>
      <c r="G232" s="30"/>
    </row>
    <row r="233" spans="3:7" ht="12.75">
      <c r="C233" s="63"/>
      <c r="D233" s="48"/>
      <c r="E233" s="31"/>
      <c r="F233" s="31"/>
      <c r="G233" s="32"/>
    </row>
  </sheetData>
  <sheetProtection/>
  <mergeCells count="2">
    <mergeCell ref="D1:G1"/>
    <mergeCell ref="C2:G2"/>
  </mergeCells>
  <printOptions/>
  <pageMargins left="0.7874015748031497" right="0.1968503937007874" top="1.220472440944882" bottom="0.1968503937007874" header="0" footer="0.1968503937007874"/>
  <pageSetup blackAndWhite="1" horizontalDpi="600" verticalDpi="600" orientation="portrait" paperSize="9" scale="90" r:id="rId1"/>
  <headerFooter alignWithMargins="0">
    <oddHeader xml:space="preserve">&amp;R&amp;"Times New Roman,обычный"Приложение1
к решению Собрания депутатов
от 23.11.2015г №248 о
 проведении публичных слушаний по
 проекту решения Собрания депутатов "О бюджете ЗАТО
 Михайловский на 2016 год"  </oddHeader>
  </headerFooter>
  <rowBreaks count="1" manualBreakCount="1">
    <brk id="36" min="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7.625" style="0" customWidth="1"/>
    <col min="2" max="2" width="18.875" style="0" customWidth="1"/>
    <col min="3" max="3" width="102.875" style="0" customWidth="1"/>
    <col min="4" max="4" width="9.125" style="0" hidden="1" customWidth="1"/>
  </cols>
  <sheetData>
    <row r="1" ht="60" customHeight="1">
      <c r="C1" s="255"/>
    </row>
    <row r="2" spans="1:4" ht="14.25" customHeight="1" thickBot="1">
      <c r="A2" s="287" t="s">
        <v>555</v>
      </c>
      <c r="B2" s="287"/>
      <c r="C2" s="287"/>
      <c r="D2" s="180"/>
    </row>
    <row r="3" spans="1:4" ht="32.25" customHeight="1">
      <c r="A3" s="173" t="s">
        <v>302</v>
      </c>
      <c r="B3" s="174" t="s">
        <v>303</v>
      </c>
      <c r="C3" s="256" t="s">
        <v>304</v>
      </c>
      <c r="D3" s="176"/>
    </row>
    <row r="4" spans="1:4" ht="27.75" customHeight="1">
      <c r="A4" s="177" t="s">
        <v>59</v>
      </c>
      <c r="B4" s="178"/>
      <c r="C4" s="179" t="s">
        <v>305</v>
      </c>
      <c r="D4" s="180"/>
    </row>
    <row r="5" spans="1:4" ht="15.75" customHeight="1">
      <c r="A5" s="181" t="s">
        <v>59</v>
      </c>
      <c r="B5" s="182" t="s">
        <v>306</v>
      </c>
      <c r="C5" s="183" t="s">
        <v>307</v>
      </c>
      <c r="D5" s="180"/>
    </row>
    <row r="6" spans="1:4" ht="15.75" customHeight="1">
      <c r="A6" s="181" t="s">
        <v>59</v>
      </c>
      <c r="B6" s="182" t="s">
        <v>308</v>
      </c>
      <c r="C6" s="183" t="s">
        <v>309</v>
      </c>
      <c r="D6" s="180"/>
    </row>
    <row r="7" spans="1:4" ht="16.5" customHeight="1">
      <c r="A7" s="181" t="s">
        <v>59</v>
      </c>
      <c r="B7" s="182" t="s">
        <v>310</v>
      </c>
      <c r="C7" s="184" t="s">
        <v>311</v>
      </c>
      <c r="D7" s="180"/>
    </row>
    <row r="8" spans="1:4" ht="18" customHeight="1">
      <c r="A8" s="181" t="s">
        <v>59</v>
      </c>
      <c r="B8" s="182" t="s">
        <v>312</v>
      </c>
      <c r="C8" s="184" t="s">
        <v>313</v>
      </c>
      <c r="D8" s="180"/>
    </row>
    <row r="9" spans="1:4" ht="18.75" customHeight="1">
      <c r="A9" s="181" t="s">
        <v>59</v>
      </c>
      <c r="B9" s="182" t="s">
        <v>314</v>
      </c>
      <c r="C9" s="183" t="s">
        <v>315</v>
      </c>
      <c r="D9" s="180"/>
    </row>
    <row r="10" spans="1:4" ht="28.5" customHeight="1">
      <c r="A10" s="185" t="s">
        <v>59</v>
      </c>
      <c r="B10" s="182" t="s">
        <v>316</v>
      </c>
      <c r="C10" s="186" t="s">
        <v>317</v>
      </c>
      <c r="D10" s="187"/>
    </row>
    <row r="11" spans="1:4" ht="27" customHeight="1">
      <c r="A11" s="185" t="s">
        <v>59</v>
      </c>
      <c r="B11" s="182" t="s">
        <v>318</v>
      </c>
      <c r="C11" s="186" t="s">
        <v>319</v>
      </c>
      <c r="D11" s="187"/>
    </row>
    <row r="12" spans="1:4" ht="26.25" customHeight="1">
      <c r="A12" s="181" t="s">
        <v>59</v>
      </c>
      <c r="B12" s="182" t="s">
        <v>320</v>
      </c>
      <c r="C12" s="183" t="s">
        <v>321</v>
      </c>
      <c r="D12" s="180"/>
    </row>
    <row r="13" spans="1:4" ht="16.5" customHeight="1">
      <c r="A13" s="181" t="s">
        <v>59</v>
      </c>
      <c r="B13" s="182" t="s">
        <v>322</v>
      </c>
      <c r="C13" s="183" t="s">
        <v>323</v>
      </c>
      <c r="D13" s="180"/>
    </row>
    <row r="14" spans="1:4" ht="17.25" customHeight="1">
      <c r="A14" s="181" t="s">
        <v>59</v>
      </c>
      <c r="B14" s="182" t="s">
        <v>324</v>
      </c>
      <c r="C14" s="183" t="s">
        <v>325</v>
      </c>
      <c r="D14" s="180"/>
    </row>
    <row r="15" spans="1:4" ht="15" customHeight="1">
      <c r="A15" s="181" t="s">
        <v>59</v>
      </c>
      <c r="B15" s="188" t="s">
        <v>326</v>
      </c>
      <c r="C15" s="189" t="s">
        <v>327</v>
      </c>
      <c r="D15" s="180"/>
    </row>
    <row r="16" spans="1:4" ht="47.25" customHeight="1">
      <c r="A16" s="181" t="s">
        <v>59</v>
      </c>
      <c r="B16" s="188" t="s">
        <v>328</v>
      </c>
      <c r="C16" s="190" t="s">
        <v>329</v>
      </c>
      <c r="D16" s="180"/>
    </row>
    <row r="17" spans="1:4" ht="21.75" customHeight="1">
      <c r="A17" s="181" t="s">
        <v>59</v>
      </c>
      <c r="B17" s="188" t="s">
        <v>300</v>
      </c>
      <c r="C17" s="190" t="s">
        <v>330</v>
      </c>
      <c r="D17" s="180"/>
    </row>
    <row r="18" spans="1:4" ht="19.5" customHeight="1">
      <c r="A18" s="181" t="s">
        <v>59</v>
      </c>
      <c r="B18" s="188" t="s">
        <v>278</v>
      </c>
      <c r="C18" s="190" t="s">
        <v>331</v>
      </c>
      <c r="D18" s="180"/>
    </row>
    <row r="19" spans="1:4" ht="21.75" customHeight="1">
      <c r="A19" s="177" t="s">
        <v>63</v>
      </c>
      <c r="B19" s="188"/>
      <c r="C19" s="191" t="s">
        <v>332</v>
      </c>
      <c r="D19" s="180"/>
    </row>
    <row r="20" spans="1:4" ht="23.25" customHeight="1">
      <c r="A20" s="181" t="s">
        <v>63</v>
      </c>
      <c r="B20" s="182" t="s">
        <v>333</v>
      </c>
      <c r="C20" s="183" t="s">
        <v>334</v>
      </c>
      <c r="D20" s="180"/>
    </row>
    <row r="21" spans="1:4" ht="15" customHeight="1">
      <c r="A21" s="181" t="s">
        <v>63</v>
      </c>
      <c r="B21" s="182" t="s">
        <v>335</v>
      </c>
      <c r="C21" s="183" t="s">
        <v>336</v>
      </c>
      <c r="D21" s="180"/>
    </row>
    <row r="22" spans="1:4" ht="24.75" customHeight="1">
      <c r="A22" s="181" t="s">
        <v>63</v>
      </c>
      <c r="B22" s="182" t="s">
        <v>337</v>
      </c>
      <c r="C22" s="192" t="s">
        <v>338</v>
      </c>
      <c r="D22" s="180"/>
    </row>
    <row r="23" spans="1:4" ht="13.5" customHeight="1">
      <c r="A23" s="181" t="s">
        <v>63</v>
      </c>
      <c r="B23" s="182" t="s">
        <v>339</v>
      </c>
      <c r="C23" s="183" t="s">
        <v>340</v>
      </c>
      <c r="D23" s="180"/>
    </row>
    <row r="24" spans="1:4" ht="25.5" customHeight="1">
      <c r="A24" s="185" t="s">
        <v>63</v>
      </c>
      <c r="B24" s="182" t="s">
        <v>341</v>
      </c>
      <c r="C24" s="193" t="s">
        <v>342</v>
      </c>
      <c r="D24" s="187"/>
    </row>
    <row r="25" spans="1:4" ht="26.25" customHeight="1">
      <c r="A25" s="181" t="s">
        <v>63</v>
      </c>
      <c r="B25" s="182" t="s">
        <v>343</v>
      </c>
      <c r="C25" s="192" t="s">
        <v>344</v>
      </c>
      <c r="D25" s="180"/>
    </row>
    <row r="26" spans="1:4" ht="24" customHeight="1">
      <c r="A26" s="181" t="s">
        <v>63</v>
      </c>
      <c r="B26" s="182" t="s">
        <v>345</v>
      </c>
      <c r="C26" s="192" t="s">
        <v>346</v>
      </c>
      <c r="D26" s="180"/>
    </row>
    <row r="27" spans="1:4" ht="27" customHeight="1">
      <c r="A27" s="181" t="s">
        <v>63</v>
      </c>
      <c r="B27" s="182" t="s">
        <v>347</v>
      </c>
      <c r="C27" s="183" t="s">
        <v>348</v>
      </c>
      <c r="D27" s="180"/>
    </row>
    <row r="28" spans="1:4" ht="27" customHeight="1">
      <c r="A28" s="181" t="s">
        <v>63</v>
      </c>
      <c r="B28" s="182" t="s">
        <v>349</v>
      </c>
      <c r="C28" s="183" t="s">
        <v>551</v>
      </c>
      <c r="D28" s="180"/>
    </row>
    <row r="29" spans="1:4" ht="12.75">
      <c r="A29" s="181" t="s">
        <v>63</v>
      </c>
      <c r="B29" s="182" t="s">
        <v>310</v>
      </c>
      <c r="C29" s="184" t="s">
        <v>311</v>
      </c>
      <c r="D29" s="180"/>
    </row>
    <row r="30" spans="1:4" ht="12.75">
      <c r="A30" s="181" t="s">
        <v>63</v>
      </c>
      <c r="B30" s="182" t="s">
        <v>312</v>
      </c>
      <c r="C30" s="183" t="s">
        <v>313</v>
      </c>
      <c r="D30" s="180"/>
    </row>
    <row r="31" spans="1:4" ht="17.25" customHeight="1">
      <c r="A31" s="181" t="s">
        <v>63</v>
      </c>
      <c r="B31" s="182" t="s">
        <v>350</v>
      </c>
      <c r="C31" s="183" t="s">
        <v>351</v>
      </c>
      <c r="D31" s="180"/>
    </row>
    <row r="32" spans="1:4" ht="36" customHeight="1">
      <c r="A32" s="181" t="s">
        <v>63</v>
      </c>
      <c r="B32" s="182" t="s">
        <v>352</v>
      </c>
      <c r="C32" s="194" t="s">
        <v>353</v>
      </c>
      <c r="D32" s="180"/>
    </row>
    <row r="33" spans="1:4" ht="33" customHeight="1">
      <c r="A33" s="181" t="s">
        <v>63</v>
      </c>
      <c r="B33" s="182" t="s">
        <v>354</v>
      </c>
      <c r="C33" s="194" t="s">
        <v>355</v>
      </c>
      <c r="D33" s="180"/>
    </row>
    <row r="34" spans="1:4" ht="39.75" customHeight="1">
      <c r="A34" s="181" t="s">
        <v>63</v>
      </c>
      <c r="B34" s="182" t="s">
        <v>356</v>
      </c>
      <c r="C34" s="194" t="s">
        <v>357</v>
      </c>
      <c r="D34" s="180"/>
    </row>
    <row r="35" spans="1:4" ht="36" customHeight="1">
      <c r="A35" s="181" t="s">
        <v>63</v>
      </c>
      <c r="B35" s="182" t="s">
        <v>358</v>
      </c>
      <c r="C35" s="194" t="s">
        <v>359</v>
      </c>
      <c r="D35" s="180"/>
    </row>
    <row r="36" spans="1:4" ht="26.25" customHeight="1">
      <c r="A36" s="181" t="s">
        <v>63</v>
      </c>
      <c r="B36" s="182" t="s">
        <v>360</v>
      </c>
      <c r="C36" s="183" t="s">
        <v>361</v>
      </c>
      <c r="D36" s="180"/>
    </row>
    <row r="37" spans="1:4" ht="25.5" customHeight="1">
      <c r="A37" s="181" t="s">
        <v>63</v>
      </c>
      <c r="B37" s="182" t="s">
        <v>362</v>
      </c>
      <c r="C37" s="183" t="s">
        <v>363</v>
      </c>
      <c r="D37" s="180"/>
    </row>
    <row r="38" spans="1:4" ht="15.75" customHeight="1">
      <c r="A38" s="181" t="s">
        <v>63</v>
      </c>
      <c r="B38" s="182" t="s">
        <v>364</v>
      </c>
      <c r="C38" s="183" t="s">
        <v>365</v>
      </c>
      <c r="D38" s="180"/>
    </row>
    <row r="39" spans="1:4" ht="17.25" customHeight="1">
      <c r="A39" s="185" t="s">
        <v>63</v>
      </c>
      <c r="B39" s="182" t="s">
        <v>366</v>
      </c>
      <c r="C39" s="186" t="s">
        <v>367</v>
      </c>
      <c r="D39" s="187"/>
    </row>
    <row r="40" spans="1:4" ht="25.5" customHeight="1">
      <c r="A40" s="185" t="s">
        <v>63</v>
      </c>
      <c r="B40" s="182" t="s">
        <v>316</v>
      </c>
      <c r="C40" s="186" t="s">
        <v>317</v>
      </c>
      <c r="D40" s="187"/>
    </row>
    <row r="41" spans="1:4" ht="24.75" customHeight="1">
      <c r="A41" s="185" t="s">
        <v>63</v>
      </c>
      <c r="B41" s="182" t="s">
        <v>318</v>
      </c>
      <c r="C41" s="186" t="s">
        <v>319</v>
      </c>
      <c r="D41" s="187"/>
    </row>
    <row r="42" spans="1:4" ht="24.75" customHeight="1">
      <c r="A42" s="185" t="s">
        <v>63</v>
      </c>
      <c r="B42" s="182" t="s">
        <v>552</v>
      </c>
      <c r="C42" s="186" t="s">
        <v>553</v>
      </c>
      <c r="D42" s="187"/>
    </row>
    <row r="43" spans="1:4" ht="15" customHeight="1">
      <c r="A43" s="181" t="s">
        <v>63</v>
      </c>
      <c r="B43" s="182" t="s">
        <v>368</v>
      </c>
      <c r="C43" s="183" t="s">
        <v>369</v>
      </c>
      <c r="D43" s="180"/>
    </row>
    <row r="44" spans="1:4" ht="16.5" customHeight="1">
      <c r="A44" s="181" t="s">
        <v>63</v>
      </c>
      <c r="B44" s="182" t="s">
        <v>322</v>
      </c>
      <c r="C44" s="183" t="s">
        <v>323</v>
      </c>
      <c r="D44" s="180"/>
    </row>
    <row r="45" spans="1:4" ht="17.25" customHeight="1" thickBot="1">
      <c r="A45" s="195" t="s">
        <v>63</v>
      </c>
      <c r="B45" s="196" t="s">
        <v>324</v>
      </c>
      <c r="C45" s="197" t="s">
        <v>325</v>
      </c>
      <c r="D45" s="180"/>
    </row>
    <row r="46" spans="1:4" ht="12.75" customHeight="1">
      <c r="A46" s="201"/>
      <c r="B46" s="288" t="s">
        <v>385</v>
      </c>
      <c r="C46" s="288"/>
      <c r="D46" s="180"/>
    </row>
    <row r="47" spans="1:4" ht="26.25" customHeight="1">
      <c r="A47" s="202"/>
      <c r="B47" s="288" t="s">
        <v>386</v>
      </c>
      <c r="C47" s="289"/>
      <c r="D47" s="176"/>
    </row>
    <row r="48" spans="1:4" ht="12.75">
      <c r="A48" s="201"/>
      <c r="B48" s="288" t="s">
        <v>387</v>
      </c>
      <c r="C48" s="288"/>
      <c r="D48" s="180"/>
    </row>
  </sheetData>
  <sheetProtection/>
  <mergeCells count="4">
    <mergeCell ref="A2:C2"/>
    <mergeCell ref="B46:C46"/>
    <mergeCell ref="B47:C47"/>
    <mergeCell ref="B48:C48"/>
  </mergeCells>
  <printOptions/>
  <pageMargins left="0.5118110236220472" right="0.5118110236220472" top="1.141732283464567" bottom="0.7480314960629921" header="0.31496062992125984" footer="0.31496062992125984"/>
  <pageSetup horizontalDpi="600" verticalDpi="600" orientation="portrait" paperSize="9" scale="72" r:id="rId1"/>
  <headerFooter>
    <oddHeader xml:space="preserve">&amp;RПриложение2
к решению Собрания депутатов
от 23.11.2015г №248 о
 проведении публичных слушаний по
 проекту решения Собрания депутатов "О бюджете ЗАТО
 Михайловский на 2016 год"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13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6.125" style="0" customWidth="1"/>
    <col min="2" max="2" width="18.375" style="0" customWidth="1"/>
    <col min="3" max="3" width="93.875" style="0" customWidth="1"/>
    <col min="4" max="4" width="9.125" style="0" hidden="1" customWidth="1"/>
  </cols>
  <sheetData>
    <row r="1" spans="1:4" ht="30" customHeight="1" thickBot="1">
      <c r="A1" s="292" t="s">
        <v>554</v>
      </c>
      <c r="B1" s="292"/>
      <c r="C1" s="292"/>
      <c r="D1" s="292"/>
    </row>
    <row r="2" spans="1:4" ht="39" customHeight="1">
      <c r="A2" s="173" t="s">
        <v>302</v>
      </c>
      <c r="B2" s="174" t="s">
        <v>303</v>
      </c>
      <c r="C2" s="175" t="s">
        <v>304</v>
      </c>
      <c r="D2" s="231"/>
    </row>
    <row r="3" spans="1:4" ht="17.25" customHeight="1">
      <c r="A3" s="181" t="s">
        <v>59</v>
      </c>
      <c r="B3" s="198" t="s">
        <v>370</v>
      </c>
      <c r="C3" s="194" t="s">
        <v>371</v>
      </c>
      <c r="D3" s="180"/>
    </row>
    <row r="4" spans="1:4" ht="18" customHeight="1">
      <c r="A4" s="181" t="s">
        <v>59</v>
      </c>
      <c r="B4" s="198" t="s">
        <v>372</v>
      </c>
      <c r="C4" s="194" t="s">
        <v>373</v>
      </c>
      <c r="D4" s="180"/>
    </row>
    <row r="5" spans="1:4" ht="27.75" customHeight="1">
      <c r="A5" s="181" t="s">
        <v>59</v>
      </c>
      <c r="B5" s="198" t="s">
        <v>374</v>
      </c>
      <c r="C5" s="194" t="s">
        <v>375</v>
      </c>
      <c r="D5" s="180"/>
    </row>
    <row r="6" spans="1:4" ht="27.75" customHeight="1">
      <c r="A6" s="181" t="s">
        <v>59</v>
      </c>
      <c r="B6" s="198" t="s">
        <v>376</v>
      </c>
      <c r="C6" s="194" t="s">
        <v>377</v>
      </c>
      <c r="D6" s="180"/>
    </row>
    <row r="7" spans="1:4" ht="12.75">
      <c r="A7" s="181" t="s">
        <v>59</v>
      </c>
      <c r="B7" s="198" t="s">
        <v>378</v>
      </c>
      <c r="C7" s="199" t="s">
        <v>379</v>
      </c>
      <c r="D7" s="180"/>
    </row>
    <row r="8" spans="1:4" ht="18.75" customHeight="1">
      <c r="A8" s="181" t="s">
        <v>59</v>
      </c>
      <c r="B8" s="198" t="s">
        <v>380</v>
      </c>
      <c r="C8" s="199" t="s">
        <v>381</v>
      </c>
      <c r="D8" s="180"/>
    </row>
    <row r="9" spans="1:4" ht="37.5" customHeight="1">
      <c r="A9" s="181" t="s">
        <v>59</v>
      </c>
      <c r="B9" s="198" t="s">
        <v>382</v>
      </c>
      <c r="C9" s="194" t="s">
        <v>383</v>
      </c>
      <c r="D9" s="180"/>
    </row>
    <row r="10" spans="1:4" ht="24" customHeight="1" thickBot="1">
      <c r="A10" s="195" t="s">
        <v>59</v>
      </c>
      <c r="B10" s="230" t="s">
        <v>384</v>
      </c>
      <c r="C10" s="200" t="s">
        <v>440</v>
      </c>
      <c r="D10" s="180"/>
    </row>
    <row r="11" spans="1:4" ht="26.25" customHeight="1">
      <c r="A11" s="201"/>
      <c r="B11" s="288" t="s">
        <v>385</v>
      </c>
      <c r="C11" s="290"/>
      <c r="D11" s="172"/>
    </row>
    <row r="12" spans="1:4" ht="26.25" customHeight="1">
      <c r="A12" s="202"/>
      <c r="B12" s="288" t="s">
        <v>386</v>
      </c>
      <c r="C12" s="291"/>
      <c r="D12" s="203"/>
    </row>
    <row r="13" spans="1:4" ht="12.75">
      <c r="A13" s="201"/>
      <c r="B13" s="288" t="s">
        <v>387</v>
      </c>
      <c r="C13" s="290"/>
      <c r="D13" s="172"/>
    </row>
  </sheetData>
  <sheetProtection/>
  <mergeCells count="4">
    <mergeCell ref="B11:C11"/>
    <mergeCell ref="B12:C12"/>
    <mergeCell ref="B13:C13"/>
    <mergeCell ref="A1:D1"/>
  </mergeCells>
  <printOptions/>
  <pageMargins left="0.5118110236220472" right="0.5118110236220472" top="1.3779527559055118" bottom="0.7480314960629921" header="0.31496062992125984" footer="0.31496062992125984"/>
  <pageSetup horizontalDpi="600" verticalDpi="600" orientation="portrait" paperSize="9" scale="77" r:id="rId1"/>
  <headerFooter>
    <oddHeader xml:space="preserve">&amp;RПриложение3
к решению Собрания депутатов
от 23.11.2015г №248 о
 проведении публичных слушаний по
 проекту решения Собрания депутатов "О бюджете ЗАТО
 Михайловский на 2016 год"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47"/>
  <sheetViews>
    <sheetView view="pageBreakPreview" zoomScaleSheetLayoutView="100" zoomScalePageLayoutView="0" workbookViewId="0" topLeftCell="A196">
      <selection activeCell="F231" sqref="F231"/>
    </sheetView>
  </sheetViews>
  <sheetFormatPr defaultColWidth="9.00390625" defaultRowHeight="12.75"/>
  <cols>
    <col min="1" max="1" width="83.125" style="89" customWidth="1"/>
    <col min="2" max="2" width="5.75390625" style="7" customWidth="1"/>
    <col min="3" max="3" width="6.25390625" style="7" customWidth="1"/>
    <col min="4" max="4" width="11.75390625" style="7" customWidth="1"/>
    <col min="5" max="5" width="7.25390625" style="7" customWidth="1"/>
    <col min="6" max="6" width="13.75390625" style="7" customWidth="1"/>
    <col min="7" max="7" width="14.75390625" style="90" hidden="1" customWidth="1"/>
  </cols>
  <sheetData>
    <row r="1" spans="5:6" ht="12.75">
      <c r="E1" s="293"/>
      <c r="F1" s="293"/>
    </row>
    <row r="2" spans="1:8" ht="42" customHeight="1" thickBot="1">
      <c r="A2" s="294" t="s">
        <v>523</v>
      </c>
      <c r="B2" s="294"/>
      <c r="C2" s="294"/>
      <c r="D2" s="294"/>
      <c r="E2" s="294"/>
      <c r="F2" s="294"/>
      <c r="G2" s="294"/>
      <c r="H2" s="57"/>
    </row>
    <row r="3" spans="1:7" s="1" customFormat="1" ht="16.5" customHeight="1">
      <c r="A3" s="295" t="s">
        <v>105</v>
      </c>
      <c r="B3" s="297" t="s">
        <v>54</v>
      </c>
      <c r="C3" s="297" t="s">
        <v>55</v>
      </c>
      <c r="D3" s="297" t="s">
        <v>56</v>
      </c>
      <c r="E3" s="297" t="s">
        <v>57</v>
      </c>
      <c r="F3" s="299" t="s">
        <v>7</v>
      </c>
      <c r="G3" s="299" t="s">
        <v>151</v>
      </c>
    </row>
    <row r="4" spans="1:7" s="1" customFormat="1" ht="39.75" customHeight="1" thickBot="1">
      <c r="A4" s="296"/>
      <c r="B4" s="298"/>
      <c r="C4" s="298"/>
      <c r="D4" s="298"/>
      <c r="E4" s="298"/>
      <c r="F4" s="298"/>
      <c r="G4" s="298"/>
    </row>
    <row r="5" spans="1:7" s="58" customFormat="1" ht="12" customHeight="1" thickBot="1">
      <c r="A5" s="125">
        <v>1</v>
      </c>
      <c r="B5" s="126">
        <v>3</v>
      </c>
      <c r="C5" s="126">
        <v>4</v>
      </c>
      <c r="D5" s="126">
        <v>5</v>
      </c>
      <c r="E5" s="126">
        <v>6</v>
      </c>
      <c r="F5" s="127" t="s">
        <v>154</v>
      </c>
      <c r="G5" s="127" t="s">
        <v>154</v>
      </c>
    </row>
    <row r="6" spans="1:7" ht="15" hidden="1">
      <c r="A6" s="121" t="s">
        <v>143</v>
      </c>
      <c r="B6" s="122" t="s">
        <v>40</v>
      </c>
      <c r="C6" s="122" t="s">
        <v>80</v>
      </c>
      <c r="D6" s="122" t="s">
        <v>81</v>
      </c>
      <c r="E6" s="122" t="s">
        <v>82</v>
      </c>
      <c r="F6" s="123">
        <f aca="true" t="shared" si="0" ref="F6:F11">G6/1000</f>
        <v>0</v>
      </c>
      <c r="G6" s="124">
        <f>G7</f>
        <v>0</v>
      </c>
    </row>
    <row r="7" spans="1:7" ht="15" hidden="1">
      <c r="A7" s="97" t="s">
        <v>176</v>
      </c>
      <c r="B7" s="5" t="s">
        <v>40</v>
      </c>
      <c r="C7" s="5" t="s">
        <v>60</v>
      </c>
      <c r="D7" s="5" t="s">
        <v>81</v>
      </c>
      <c r="E7" s="5" t="s">
        <v>82</v>
      </c>
      <c r="F7" s="98">
        <f t="shared" si="0"/>
        <v>0</v>
      </c>
      <c r="G7" s="99">
        <f>G8</f>
        <v>0</v>
      </c>
    </row>
    <row r="8" spans="1:7" ht="15" hidden="1">
      <c r="A8" s="36" t="s">
        <v>144</v>
      </c>
      <c r="B8" s="5" t="s">
        <v>40</v>
      </c>
      <c r="C8" s="5" t="s">
        <v>60</v>
      </c>
      <c r="D8" s="5" t="s">
        <v>177</v>
      </c>
      <c r="E8" s="5" t="s">
        <v>82</v>
      </c>
      <c r="F8" s="98">
        <f t="shared" si="0"/>
        <v>0</v>
      </c>
      <c r="G8" s="99">
        <f>G9</f>
        <v>0</v>
      </c>
    </row>
    <row r="9" spans="1:7" ht="15" hidden="1">
      <c r="A9" s="36" t="s">
        <v>145</v>
      </c>
      <c r="B9" s="5" t="s">
        <v>40</v>
      </c>
      <c r="C9" s="5" t="s">
        <v>60</v>
      </c>
      <c r="D9" s="5" t="s">
        <v>177</v>
      </c>
      <c r="E9" s="5" t="s">
        <v>82</v>
      </c>
      <c r="F9" s="98">
        <f t="shared" si="0"/>
        <v>0</v>
      </c>
      <c r="G9" s="99">
        <f>G10</f>
        <v>0</v>
      </c>
    </row>
    <row r="10" spans="1:7" ht="15" hidden="1">
      <c r="A10" s="97" t="s">
        <v>178</v>
      </c>
      <c r="B10" s="5" t="s">
        <v>40</v>
      </c>
      <c r="C10" s="5" t="s">
        <v>60</v>
      </c>
      <c r="D10" s="5" t="s">
        <v>177</v>
      </c>
      <c r="E10" s="5" t="s">
        <v>179</v>
      </c>
      <c r="F10" s="98">
        <f t="shared" si="0"/>
        <v>0</v>
      </c>
      <c r="G10" s="99">
        <f>G11</f>
        <v>0</v>
      </c>
    </row>
    <row r="11" spans="1:7" ht="15" hidden="1">
      <c r="A11" s="128" t="s">
        <v>180</v>
      </c>
      <c r="B11" s="129" t="s">
        <v>40</v>
      </c>
      <c r="C11" s="129" t="s">
        <v>60</v>
      </c>
      <c r="D11" s="129" t="s">
        <v>177</v>
      </c>
      <c r="E11" s="129" t="s">
        <v>181</v>
      </c>
      <c r="F11" s="113">
        <f t="shared" si="0"/>
        <v>0</v>
      </c>
      <c r="G11" s="130">
        <v>0</v>
      </c>
    </row>
    <row r="12" spans="1:7" s="4" customFormat="1" ht="15">
      <c r="A12" s="131" t="s">
        <v>79</v>
      </c>
      <c r="B12" s="132" t="s">
        <v>60</v>
      </c>
      <c r="C12" s="132" t="s">
        <v>80</v>
      </c>
      <c r="D12" s="132" t="s">
        <v>442</v>
      </c>
      <c r="E12" s="132" t="s">
        <v>82</v>
      </c>
      <c r="F12" s="137">
        <f>F13+F19+F69+F83+F89</f>
        <v>21270.100000000002</v>
      </c>
      <c r="G12" s="134" t="e">
        <f>G19+G89+G69+G83</f>
        <v>#REF!</v>
      </c>
    </row>
    <row r="13" spans="1:7" s="4" customFormat="1" ht="15">
      <c r="A13" s="247" t="s">
        <v>455</v>
      </c>
      <c r="B13" s="122" t="s">
        <v>60</v>
      </c>
      <c r="C13" s="122" t="s">
        <v>64</v>
      </c>
      <c r="D13" s="122" t="s">
        <v>442</v>
      </c>
      <c r="E13" s="122" t="s">
        <v>82</v>
      </c>
      <c r="F13" s="252">
        <f>F14</f>
        <v>0</v>
      </c>
      <c r="G13" s="136"/>
    </row>
    <row r="14" spans="1:7" s="4" customFormat="1" ht="15">
      <c r="A14" s="97" t="s">
        <v>157</v>
      </c>
      <c r="B14" s="122" t="s">
        <v>60</v>
      </c>
      <c r="C14" s="122" t="s">
        <v>64</v>
      </c>
      <c r="D14" s="122" t="s">
        <v>443</v>
      </c>
      <c r="E14" s="122" t="s">
        <v>82</v>
      </c>
      <c r="F14" s="252">
        <f>F15</f>
        <v>0</v>
      </c>
      <c r="G14" s="136"/>
    </row>
    <row r="15" spans="1:7" s="4" customFormat="1" ht="15">
      <c r="A15" s="97" t="s">
        <v>159</v>
      </c>
      <c r="B15" s="122" t="s">
        <v>60</v>
      </c>
      <c r="C15" s="122" t="s">
        <v>64</v>
      </c>
      <c r="D15" s="122" t="s">
        <v>444</v>
      </c>
      <c r="E15" s="122" t="s">
        <v>82</v>
      </c>
      <c r="F15" s="252">
        <f>F16</f>
        <v>0</v>
      </c>
      <c r="G15" s="136"/>
    </row>
    <row r="16" spans="1:7" s="4" customFormat="1" ht="15">
      <c r="A16" s="36" t="s">
        <v>454</v>
      </c>
      <c r="B16" s="122" t="s">
        <v>60</v>
      </c>
      <c r="C16" s="122" t="s">
        <v>64</v>
      </c>
      <c r="D16" s="122" t="s">
        <v>453</v>
      </c>
      <c r="E16" s="122" t="s">
        <v>82</v>
      </c>
      <c r="F16" s="252">
        <f>F17</f>
        <v>0</v>
      </c>
      <c r="G16" s="136"/>
    </row>
    <row r="17" spans="1:7" s="4" customFormat="1" ht="39">
      <c r="A17" s="97" t="s">
        <v>162</v>
      </c>
      <c r="B17" s="122" t="s">
        <v>60</v>
      </c>
      <c r="C17" s="122" t="s">
        <v>64</v>
      </c>
      <c r="D17" s="122" t="s">
        <v>453</v>
      </c>
      <c r="E17" s="122" t="s">
        <v>77</v>
      </c>
      <c r="F17" s="252">
        <f>F18</f>
        <v>0</v>
      </c>
      <c r="G17" s="136"/>
    </row>
    <row r="18" spans="1:7" s="4" customFormat="1" ht="15">
      <c r="A18" s="97" t="s">
        <v>163</v>
      </c>
      <c r="B18" s="122" t="s">
        <v>60</v>
      </c>
      <c r="C18" s="122" t="s">
        <v>64</v>
      </c>
      <c r="D18" s="122" t="s">
        <v>453</v>
      </c>
      <c r="E18" s="122" t="s">
        <v>78</v>
      </c>
      <c r="F18" s="252">
        <v>0</v>
      </c>
      <c r="G18" s="136"/>
    </row>
    <row r="19" spans="1:7" ht="15">
      <c r="A19" s="36" t="s">
        <v>87</v>
      </c>
      <c r="B19" s="5" t="s">
        <v>60</v>
      </c>
      <c r="C19" s="5" t="s">
        <v>65</v>
      </c>
      <c r="D19" s="5" t="s">
        <v>442</v>
      </c>
      <c r="E19" s="5" t="s">
        <v>82</v>
      </c>
      <c r="F19" s="8">
        <f>F20</f>
        <v>11730.700000000003</v>
      </c>
      <c r="G19" s="135">
        <f>G20</f>
        <v>11615576</v>
      </c>
    </row>
    <row r="20" spans="1:7" ht="19.5" customHeight="1">
      <c r="A20" s="97" t="s">
        <v>157</v>
      </c>
      <c r="B20" s="5" t="s">
        <v>60</v>
      </c>
      <c r="C20" s="5" t="s">
        <v>65</v>
      </c>
      <c r="D20" s="5" t="s">
        <v>443</v>
      </c>
      <c r="E20" s="5" t="s">
        <v>82</v>
      </c>
      <c r="F20" s="8">
        <f>F21</f>
        <v>11730.700000000003</v>
      </c>
      <c r="G20" s="135">
        <f>G21</f>
        <v>11615576</v>
      </c>
    </row>
    <row r="21" spans="1:7" ht="15">
      <c r="A21" s="97" t="s">
        <v>159</v>
      </c>
      <c r="B21" s="5" t="s">
        <v>60</v>
      </c>
      <c r="C21" s="5" t="s">
        <v>65</v>
      </c>
      <c r="D21" s="5" t="s">
        <v>444</v>
      </c>
      <c r="E21" s="5" t="s">
        <v>82</v>
      </c>
      <c r="F21" s="8">
        <f>F22+F25+F32+F37+F42+F47+F52+F57+F60</f>
        <v>11730.700000000003</v>
      </c>
      <c r="G21" s="135">
        <f>G22+G25+G32+G37+G42+G47+G52+G57+G60</f>
        <v>11615576</v>
      </c>
    </row>
    <row r="22" spans="1:7" ht="15">
      <c r="A22" s="36" t="s">
        <v>182</v>
      </c>
      <c r="B22" s="5" t="s">
        <v>60</v>
      </c>
      <c r="C22" s="5" t="s">
        <v>65</v>
      </c>
      <c r="D22" s="5" t="s">
        <v>456</v>
      </c>
      <c r="E22" s="5" t="s">
        <v>82</v>
      </c>
      <c r="F22" s="8">
        <f>F23</f>
        <v>1392.2</v>
      </c>
      <c r="G22" s="135">
        <f>G23</f>
        <v>1392224</v>
      </c>
    </row>
    <row r="23" spans="1:7" ht="39">
      <c r="A23" s="97" t="s">
        <v>162</v>
      </c>
      <c r="B23" s="5" t="s">
        <v>60</v>
      </c>
      <c r="C23" s="5" t="s">
        <v>65</v>
      </c>
      <c r="D23" s="5" t="s">
        <v>456</v>
      </c>
      <c r="E23" s="5" t="s">
        <v>77</v>
      </c>
      <c r="F23" s="8">
        <f>F24</f>
        <v>1392.2</v>
      </c>
      <c r="G23" s="135">
        <f>G24</f>
        <v>1392224</v>
      </c>
    </row>
    <row r="24" spans="1:7" ht="15">
      <c r="A24" s="97" t="s">
        <v>163</v>
      </c>
      <c r="B24" s="5" t="s">
        <v>60</v>
      </c>
      <c r="C24" s="5" t="s">
        <v>65</v>
      </c>
      <c r="D24" s="5" t="s">
        <v>456</v>
      </c>
      <c r="E24" s="5" t="s">
        <v>78</v>
      </c>
      <c r="F24" s="8">
        <v>1392.2</v>
      </c>
      <c r="G24" s="135">
        <f>1261308+130916</f>
        <v>1392224</v>
      </c>
    </row>
    <row r="25" spans="1:7" ht="15">
      <c r="A25" s="97" t="s">
        <v>161</v>
      </c>
      <c r="B25" s="5" t="s">
        <v>60</v>
      </c>
      <c r="C25" s="5" t="s">
        <v>65</v>
      </c>
      <c r="D25" s="5" t="s">
        <v>445</v>
      </c>
      <c r="E25" s="5" t="s">
        <v>82</v>
      </c>
      <c r="F25" s="8">
        <f>F26+F28+F30</f>
        <v>8641.6</v>
      </c>
      <c r="G25" s="135">
        <f>G26+G28+G30</f>
        <v>8641552</v>
      </c>
    </row>
    <row r="26" spans="1:7" ht="39">
      <c r="A26" s="97" t="s">
        <v>162</v>
      </c>
      <c r="B26" s="5" t="s">
        <v>60</v>
      </c>
      <c r="C26" s="5" t="s">
        <v>65</v>
      </c>
      <c r="D26" s="5" t="s">
        <v>445</v>
      </c>
      <c r="E26" s="5" t="s">
        <v>77</v>
      </c>
      <c r="F26" s="8">
        <f>F27</f>
        <v>8596.9</v>
      </c>
      <c r="G26" s="135">
        <f>G27</f>
        <v>8596852</v>
      </c>
    </row>
    <row r="27" spans="1:7" ht="15">
      <c r="A27" s="97" t="s">
        <v>163</v>
      </c>
      <c r="B27" s="5" t="s">
        <v>60</v>
      </c>
      <c r="C27" s="5" t="s">
        <v>65</v>
      </c>
      <c r="D27" s="5" t="s">
        <v>445</v>
      </c>
      <c r="E27" s="5" t="s">
        <v>78</v>
      </c>
      <c r="F27" s="8">
        <v>8596.9</v>
      </c>
      <c r="G27" s="135">
        <f>7780883+815969</f>
        <v>8596852</v>
      </c>
    </row>
    <row r="28" spans="1:7" ht="15">
      <c r="A28" s="97" t="s">
        <v>166</v>
      </c>
      <c r="B28" s="5" t="s">
        <v>60</v>
      </c>
      <c r="C28" s="5" t="s">
        <v>65</v>
      </c>
      <c r="D28" s="5" t="s">
        <v>445</v>
      </c>
      <c r="E28" s="5" t="s">
        <v>167</v>
      </c>
      <c r="F28" s="8">
        <f>F29</f>
        <v>38.5</v>
      </c>
      <c r="G28" s="135">
        <f>G29</f>
        <v>38500</v>
      </c>
    </row>
    <row r="29" spans="1:7" ht="19.5" customHeight="1">
      <c r="A29" s="97" t="s">
        <v>168</v>
      </c>
      <c r="B29" s="5" t="s">
        <v>60</v>
      </c>
      <c r="C29" s="5" t="s">
        <v>65</v>
      </c>
      <c r="D29" s="5" t="s">
        <v>445</v>
      </c>
      <c r="E29" s="5" t="s">
        <v>169</v>
      </c>
      <c r="F29" s="8">
        <v>38.5</v>
      </c>
      <c r="G29" s="135">
        <v>38500</v>
      </c>
    </row>
    <row r="30" spans="1:7" ht="15">
      <c r="A30" s="97" t="s">
        <v>172</v>
      </c>
      <c r="B30" s="5" t="s">
        <v>60</v>
      </c>
      <c r="C30" s="5" t="s">
        <v>65</v>
      </c>
      <c r="D30" s="5" t="s">
        <v>445</v>
      </c>
      <c r="E30" s="5" t="s">
        <v>173</v>
      </c>
      <c r="F30" s="8">
        <f>F31</f>
        <v>6.2</v>
      </c>
      <c r="G30" s="135">
        <f>G31</f>
        <v>6200</v>
      </c>
    </row>
    <row r="31" spans="1:7" ht="15">
      <c r="A31" s="105" t="s">
        <v>183</v>
      </c>
      <c r="B31" s="5" t="s">
        <v>60</v>
      </c>
      <c r="C31" s="5" t="s">
        <v>65</v>
      </c>
      <c r="D31" s="5" t="s">
        <v>445</v>
      </c>
      <c r="E31" s="5" t="s">
        <v>184</v>
      </c>
      <c r="F31" s="8">
        <f>6.2</f>
        <v>6.2</v>
      </c>
      <c r="G31" s="135">
        <v>6200</v>
      </c>
    </row>
    <row r="32" spans="1:7" ht="26.25">
      <c r="A32" s="97" t="s">
        <v>250</v>
      </c>
      <c r="B32" s="5" t="s">
        <v>60</v>
      </c>
      <c r="C32" s="5" t="s">
        <v>65</v>
      </c>
      <c r="D32" s="5" t="s">
        <v>508</v>
      </c>
      <c r="E32" s="5" t="s">
        <v>82</v>
      </c>
      <c r="F32" s="8">
        <f>F33+F35</f>
        <v>204.6</v>
      </c>
      <c r="G32" s="135">
        <f>G33+G35</f>
        <v>189000</v>
      </c>
    </row>
    <row r="33" spans="1:7" ht="39">
      <c r="A33" s="97" t="s">
        <v>162</v>
      </c>
      <c r="B33" s="5" t="s">
        <v>60</v>
      </c>
      <c r="C33" s="5" t="s">
        <v>65</v>
      </c>
      <c r="D33" s="5" t="s">
        <v>508</v>
      </c>
      <c r="E33" s="5" t="s">
        <v>77</v>
      </c>
      <c r="F33" s="8">
        <f>F34</f>
        <v>178.2</v>
      </c>
      <c r="G33" s="135">
        <f>G34</f>
        <v>165192</v>
      </c>
    </row>
    <row r="34" spans="1:7" ht="15">
      <c r="A34" s="97" t="s">
        <v>163</v>
      </c>
      <c r="B34" s="5" t="s">
        <v>60</v>
      </c>
      <c r="C34" s="5" t="s">
        <v>65</v>
      </c>
      <c r="D34" s="5" t="s">
        <v>508</v>
      </c>
      <c r="E34" s="5" t="s">
        <v>78</v>
      </c>
      <c r="F34" s="8">
        <v>178.2</v>
      </c>
      <c r="G34" s="135">
        <v>165192</v>
      </c>
    </row>
    <row r="35" spans="1:7" ht="15">
      <c r="A35" s="97" t="s">
        <v>166</v>
      </c>
      <c r="B35" s="5" t="s">
        <v>60</v>
      </c>
      <c r="C35" s="5" t="s">
        <v>65</v>
      </c>
      <c r="D35" s="5" t="s">
        <v>508</v>
      </c>
      <c r="E35" s="5" t="s">
        <v>167</v>
      </c>
      <c r="F35" s="8">
        <f>F36</f>
        <v>26.4</v>
      </c>
      <c r="G35" s="135">
        <f>G36</f>
        <v>23808</v>
      </c>
    </row>
    <row r="36" spans="1:7" ht="18.75" customHeight="1">
      <c r="A36" s="97" t="s">
        <v>168</v>
      </c>
      <c r="B36" s="5" t="s">
        <v>60</v>
      </c>
      <c r="C36" s="5" t="s">
        <v>65</v>
      </c>
      <c r="D36" s="5" t="s">
        <v>508</v>
      </c>
      <c r="E36" s="5" t="s">
        <v>169</v>
      </c>
      <c r="F36" s="8">
        <v>26.4</v>
      </c>
      <c r="G36" s="135">
        <v>23808</v>
      </c>
    </row>
    <row r="37" spans="1:7" ht="26.25">
      <c r="A37" s="97" t="s">
        <v>522</v>
      </c>
      <c r="B37" s="5" t="s">
        <v>60</v>
      </c>
      <c r="C37" s="5" t="s">
        <v>65</v>
      </c>
      <c r="D37" s="5" t="s">
        <v>520</v>
      </c>
      <c r="E37" s="5" t="s">
        <v>82</v>
      </c>
      <c r="F37" s="8">
        <f>F38+F40</f>
        <v>206.6</v>
      </c>
      <c r="G37" s="135">
        <f>G38+G40</f>
        <v>191000</v>
      </c>
    </row>
    <row r="38" spans="1:7" ht="39">
      <c r="A38" s="97" t="s">
        <v>162</v>
      </c>
      <c r="B38" s="5" t="s">
        <v>60</v>
      </c>
      <c r="C38" s="5" t="s">
        <v>65</v>
      </c>
      <c r="D38" s="5" t="s">
        <v>520</v>
      </c>
      <c r="E38" s="5" t="s">
        <v>77</v>
      </c>
      <c r="F38" s="8">
        <f>F39</f>
        <v>174.9</v>
      </c>
      <c r="G38" s="135">
        <f>G39</f>
        <v>162084</v>
      </c>
    </row>
    <row r="39" spans="1:7" ht="15">
      <c r="A39" s="97" t="s">
        <v>163</v>
      </c>
      <c r="B39" s="5" t="s">
        <v>60</v>
      </c>
      <c r="C39" s="5" t="s">
        <v>65</v>
      </c>
      <c r="D39" s="5" t="s">
        <v>520</v>
      </c>
      <c r="E39" s="5" t="s">
        <v>78</v>
      </c>
      <c r="F39" s="8">
        <v>174.9</v>
      </c>
      <c r="G39" s="135">
        <v>162084</v>
      </c>
    </row>
    <row r="40" spans="1:7" ht="15">
      <c r="A40" s="97" t="s">
        <v>166</v>
      </c>
      <c r="B40" s="5" t="s">
        <v>60</v>
      </c>
      <c r="C40" s="5" t="s">
        <v>65</v>
      </c>
      <c r="D40" s="5" t="s">
        <v>520</v>
      </c>
      <c r="E40" s="5" t="s">
        <v>167</v>
      </c>
      <c r="F40" s="8">
        <f>F41</f>
        <v>31.7</v>
      </c>
      <c r="G40" s="135">
        <f>G41</f>
        <v>28916</v>
      </c>
    </row>
    <row r="41" spans="1:7" ht="17.25" customHeight="1">
      <c r="A41" s="97" t="s">
        <v>168</v>
      </c>
      <c r="B41" s="5" t="s">
        <v>60</v>
      </c>
      <c r="C41" s="5" t="s">
        <v>65</v>
      </c>
      <c r="D41" s="5" t="s">
        <v>520</v>
      </c>
      <c r="E41" s="5" t="s">
        <v>169</v>
      </c>
      <c r="F41" s="8">
        <v>31.7</v>
      </c>
      <c r="G41" s="135">
        <v>28916</v>
      </c>
    </row>
    <row r="42" spans="1:7" ht="28.5" customHeight="1">
      <c r="A42" s="36" t="s">
        <v>243</v>
      </c>
      <c r="B42" s="5" t="s">
        <v>60</v>
      </c>
      <c r="C42" s="5" t="s">
        <v>65</v>
      </c>
      <c r="D42" s="5" t="s">
        <v>510</v>
      </c>
      <c r="E42" s="5" t="s">
        <v>82</v>
      </c>
      <c r="F42" s="8">
        <f>F43+F45</f>
        <v>213.5</v>
      </c>
      <c r="G42" s="135">
        <f>G43+G45</f>
        <v>197800</v>
      </c>
    </row>
    <row r="43" spans="1:7" ht="39">
      <c r="A43" s="97" t="s">
        <v>162</v>
      </c>
      <c r="B43" s="5" t="s">
        <v>60</v>
      </c>
      <c r="C43" s="5" t="s">
        <v>65</v>
      </c>
      <c r="D43" s="5" t="s">
        <v>510</v>
      </c>
      <c r="E43" s="5" t="s">
        <v>77</v>
      </c>
      <c r="F43" s="8">
        <f>F44</f>
        <v>190.5</v>
      </c>
      <c r="G43" s="135">
        <f>G44</f>
        <v>180821</v>
      </c>
    </row>
    <row r="44" spans="1:7" ht="15">
      <c r="A44" s="97" t="s">
        <v>163</v>
      </c>
      <c r="B44" s="5" t="s">
        <v>60</v>
      </c>
      <c r="C44" s="5" t="s">
        <v>65</v>
      </c>
      <c r="D44" s="5" t="s">
        <v>510</v>
      </c>
      <c r="E44" s="5" t="s">
        <v>78</v>
      </c>
      <c r="F44" s="8">
        <v>190.5</v>
      </c>
      <c r="G44" s="135">
        <v>180821</v>
      </c>
    </row>
    <row r="45" spans="1:7" ht="15">
      <c r="A45" s="97" t="s">
        <v>166</v>
      </c>
      <c r="B45" s="5" t="s">
        <v>60</v>
      </c>
      <c r="C45" s="5" t="s">
        <v>65</v>
      </c>
      <c r="D45" s="5" t="s">
        <v>510</v>
      </c>
      <c r="E45" s="5" t="s">
        <v>167</v>
      </c>
      <c r="F45" s="8">
        <f>F46</f>
        <v>23</v>
      </c>
      <c r="G45" s="135">
        <f>G46</f>
        <v>16979</v>
      </c>
    </row>
    <row r="46" spans="1:7" ht="17.25" customHeight="1">
      <c r="A46" s="97" t="s">
        <v>168</v>
      </c>
      <c r="B46" s="5" t="s">
        <v>60</v>
      </c>
      <c r="C46" s="5" t="s">
        <v>65</v>
      </c>
      <c r="D46" s="5" t="s">
        <v>510</v>
      </c>
      <c r="E46" s="5" t="s">
        <v>169</v>
      </c>
      <c r="F46" s="8">
        <v>23</v>
      </c>
      <c r="G46" s="135">
        <v>16979</v>
      </c>
    </row>
    <row r="47" spans="1:7" ht="42" customHeight="1">
      <c r="A47" s="97" t="s">
        <v>244</v>
      </c>
      <c r="B47" s="5" t="s">
        <v>60</v>
      </c>
      <c r="C47" s="5" t="s">
        <v>65</v>
      </c>
      <c r="D47" s="5" t="s">
        <v>509</v>
      </c>
      <c r="E47" s="5" t="s">
        <v>82</v>
      </c>
      <c r="F47" s="8">
        <f>F48+F50</f>
        <v>204.89999999999998</v>
      </c>
      <c r="G47" s="135">
        <f>G48+G50</f>
        <v>189200</v>
      </c>
    </row>
    <row r="48" spans="1:7" ht="39">
      <c r="A48" s="97" t="s">
        <v>162</v>
      </c>
      <c r="B48" s="5" t="s">
        <v>60</v>
      </c>
      <c r="C48" s="5" t="s">
        <v>65</v>
      </c>
      <c r="D48" s="5" t="s">
        <v>509</v>
      </c>
      <c r="E48" s="5" t="s">
        <v>77</v>
      </c>
      <c r="F48" s="8">
        <f>F49</f>
        <v>176.2</v>
      </c>
      <c r="G48" s="135">
        <f>G49</f>
        <v>157112</v>
      </c>
    </row>
    <row r="49" spans="1:7" ht="15">
      <c r="A49" s="97" t="s">
        <v>163</v>
      </c>
      <c r="B49" s="5" t="s">
        <v>60</v>
      </c>
      <c r="C49" s="5" t="s">
        <v>65</v>
      </c>
      <c r="D49" s="5" t="s">
        <v>509</v>
      </c>
      <c r="E49" s="5" t="s">
        <v>78</v>
      </c>
      <c r="F49" s="8">
        <v>176.2</v>
      </c>
      <c r="G49" s="135">
        <v>157112</v>
      </c>
    </row>
    <row r="50" spans="1:7" ht="15">
      <c r="A50" s="97" t="s">
        <v>166</v>
      </c>
      <c r="B50" s="5" t="s">
        <v>60</v>
      </c>
      <c r="C50" s="5" t="s">
        <v>65</v>
      </c>
      <c r="D50" s="5" t="s">
        <v>509</v>
      </c>
      <c r="E50" s="5" t="s">
        <v>167</v>
      </c>
      <c r="F50" s="8">
        <f>F51</f>
        <v>28.7</v>
      </c>
      <c r="G50" s="135">
        <f>G51</f>
        <v>32088</v>
      </c>
    </row>
    <row r="51" spans="1:7" ht="16.5" customHeight="1">
      <c r="A51" s="97" t="s">
        <v>168</v>
      </c>
      <c r="B51" s="5" t="s">
        <v>60</v>
      </c>
      <c r="C51" s="5" t="s">
        <v>65</v>
      </c>
      <c r="D51" s="5" t="s">
        <v>509</v>
      </c>
      <c r="E51" s="5" t="s">
        <v>169</v>
      </c>
      <c r="F51" s="8">
        <v>28.7</v>
      </c>
      <c r="G51" s="135">
        <v>32088</v>
      </c>
    </row>
    <row r="52" spans="1:7" ht="26.25">
      <c r="A52" s="97" t="s">
        <v>245</v>
      </c>
      <c r="B52" s="5" t="s">
        <v>60</v>
      </c>
      <c r="C52" s="5" t="s">
        <v>65</v>
      </c>
      <c r="D52" s="5" t="s">
        <v>511</v>
      </c>
      <c r="E52" s="5" t="s">
        <v>82</v>
      </c>
      <c r="F52" s="8">
        <f>F53+F55</f>
        <v>650.2</v>
      </c>
      <c r="G52" s="135">
        <f>G54+G56</f>
        <v>603300</v>
      </c>
    </row>
    <row r="53" spans="1:7" ht="39">
      <c r="A53" s="97" t="s">
        <v>162</v>
      </c>
      <c r="B53" s="5" t="s">
        <v>60</v>
      </c>
      <c r="C53" s="5" t="s">
        <v>65</v>
      </c>
      <c r="D53" s="5" t="s">
        <v>511</v>
      </c>
      <c r="E53" s="5" t="s">
        <v>77</v>
      </c>
      <c r="F53" s="8">
        <f>F54</f>
        <v>571.6</v>
      </c>
      <c r="G53" s="135">
        <f>G54</f>
        <v>571646</v>
      </c>
    </row>
    <row r="54" spans="1:7" ht="15">
      <c r="A54" s="97" t="s">
        <v>163</v>
      </c>
      <c r="B54" s="5" t="s">
        <v>60</v>
      </c>
      <c r="C54" s="5" t="s">
        <v>65</v>
      </c>
      <c r="D54" s="5" t="s">
        <v>511</v>
      </c>
      <c r="E54" s="5" t="s">
        <v>78</v>
      </c>
      <c r="F54" s="8">
        <v>571.6</v>
      </c>
      <c r="G54" s="135">
        <v>571646</v>
      </c>
    </row>
    <row r="55" spans="1:7" ht="15">
      <c r="A55" s="97" t="s">
        <v>166</v>
      </c>
      <c r="B55" s="5" t="s">
        <v>60</v>
      </c>
      <c r="C55" s="5" t="s">
        <v>65</v>
      </c>
      <c r="D55" s="5" t="s">
        <v>511</v>
      </c>
      <c r="E55" s="5" t="s">
        <v>167</v>
      </c>
      <c r="F55" s="8">
        <f>F56</f>
        <v>78.6</v>
      </c>
      <c r="G55" s="135">
        <f>G56</f>
        <v>31654</v>
      </c>
    </row>
    <row r="56" spans="1:7" ht="18" customHeight="1">
      <c r="A56" s="97" t="s">
        <v>168</v>
      </c>
      <c r="B56" s="5" t="s">
        <v>60</v>
      </c>
      <c r="C56" s="5" t="s">
        <v>65</v>
      </c>
      <c r="D56" s="5" t="s">
        <v>511</v>
      </c>
      <c r="E56" s="5" t="s">
        <v>169</v>
      </c>
      <c r="F56" s="8">
        <v>78.6</v>
      </c>
      <c r="G56" s="135">
        <v>31654</v>
      </c>
    </row>
    <row r="57" spans="1:7" ht="26.25">
      <c r="A57" s="97" t="s">
        <v>262</v>
      </c>
      <c r="B57" s="5" t="s">
        <v>60</v>
      </c>
      <c r="C57" s="5" t="s">
        <v>65</v>
      </c>
      <c r="D57" s="5" t="s">
        <v>512</v>
      </c>
      <c r="E57" s="5" t="s">
        <v>82</v>
      </c>
      <c r="F57" s="8">
        <f>F58</f>
        <v>194.6</v>
      </c>
      <c r="G57" s="135">
        <f>G58</f>
        <v>179000</v>
      </c>
    </row>
    <row r="58" spans="1:7" ht="39">
      <c r="A58" s="97" t="s">
        <v>162</v>
      </c>
      <c r="B58" s="5" t="s">
        <v>60</v>
      </c>
      <c r="C58" s="5" t="s">
        <v>65</v>
      </c>
      <c r="D58" s="5" t="s">
        <v>512</v>
      </c>
      <c r="E58" s="5" t="s">
        <v>77</v>
      </c>
      <c r="F58" s="8">
        <f>F59</f>
        <v>194.6</v>
      </c>
      <c r="G58" s="135">
        <f>G59</f>
        <v>179000</v>
      </c>
    </row>
    <row r="59" spans="1:7" ht="15">
      <c r="A59" s="97" t="s">
        <v>163</v>
      </c>
      <c r="B59" s="5" t="s">
        <v>60</v>
      </c>
      <c r="C59" s="5" t="s">
        <v>65</v>
      </c>
      <c r="D59" s="5" t="s">
        <v>512</v>
      </c>
      <c r="E59" s="5" t="s">
        <v>78</v>
      </c>
      <c r="F59" s="8">
        <v>194.6</v>
      </c>
      <c r="G59" s="135">
        <v>179000</v>
      </c>
    </row>
    <row r="60" spans="1:7" ht="41.25" customHeight="1">
      <c r="A60" s="36" t="s">
        <v>246</v>
      </c>
      <c r="B60" s="5" t="s">
        <v>60</v>
      </c>
      <c r="C60" s="5" t="s">
        <v>65</v>
      </c>
      <c r="D60" s="5" t="s">
        <v>513</v>
      </c>
      <c r="E60" s="5" t="s">
        <v>82</v>
      </c>
      <c r="F60" s="8">
        <f>F61+F63</f>
        <v>22.5</v>
      </c>
      <c r="G60" s="135">
        <f>G61+G63</f>
        <v>32500</v>
      </c>
    </row>
    <row r="61" spans="1:7" ht="39.75" customHeight="1">
      <c r="A61" s="97" t="s">
        <v>162</v>
      </c>
      <c r="B61" s="5" t="s">
        <v>60</v>
      </c>
      <c r="C61" s="5" t="s">
        <v>65</v>
      </c>
      <c r="D61" s="5" t="s">
        <v>513</v>
      </c>
      <c r="E61" s="5" t="s">
        <v>77</v>
      </c>
      <c r="F61" s="8">
        <f>F62</f>
        <v>12.7</v>
      </c>
      <c r="G61" s="135">
        <f>G62</f>
        <v>19557</v>
      </c>
    </row>
    <row r="62" spans="1:7" ht="13.5" customHeight="1">
      <c r="A62" s="97" t="s">
        <v>163</v>
      </c>
      <c r="B62" s="5" t="s">
        <v>60</v>
      </c>
      <c r="C62" s="5" t="s">
        <v>65</v>
      </c>
      <c r="D62" s="5" t="s">
        <v>513</v>
      </c>
      <c r="E62" s="5" t="s">
        <v>78</v>
      </c>
      <c r="F62" s="8">
        <v>12.7</v>
      </c>
      <c r="G62" s="135">
        <v>19557</v>
      </c>
    </row>
    <row r="63" spans="1:7" ht="15" customHeight="1">
      <c r="A63" s="97" t="s">
        <v>166</v>
      </c>
      <c r="B63" s="5" t="s">
        <v>60</v>
      </c>
      <c r="C63" s="5" t="s">
        <v>65</v>
      </c>
      <c r="D63" s="5" t="s">
        <v>513</v>
      </c>
      <c r="E63" s="5" t="s">
        <v>167</v>
      </c>
      <c r="F63" s="8">
        <f>F64</f>
        <v>9.8</v>
      </c>
      <c r="G63" s="135">
        <f>G64</f>
        <v>12943</v>
      </c>
    </row>
    <row r="64" spans="1:7" ht="15.75" customHeight="1">
      <c r="A64" s="97" t="s">
        <v>168</v>
      </c>
      <c r="B64" s="5" t="s">
        <v>60</v>
      </c>
      <c r="C64" s="5" t="s">
        <v>65</v>
      </c>
      <c r="D64" s="5" t="s">
        <v>513</v>
      </c>
      <c r="E64" s="5" t="s">
        <v>169</v>
      </c>
      <c r="F64" s="8">
        <v>9.8</v>
      </c>
      <c r="G64" s="135">
        <v>12943</v>
      </c>
    </row>
    <row r="65" spans="1:7" ht="15.75" customHeight="1" hidden="1">
      <c r="A65" s="97" t="s">
        <v>297</v>
      </c>
      <c r="B65" s="5" t="s">
        <v>60</v>
      </c>
      <c r="C65" s="5" t="s">
        <v>70</v>
      </c>
      <c r="D65" s="5" t="s">
        <v>81</v>
      </c>
      <c r="E65" s="5" t="s">
        <v>82</v>
      </c>
      <c r="F65" s="8">
        <f>F66</f>
        <v>0</v>
      </c>
      <c r="G65" s="135"/>
    </row>
    <row r="66" spans="1:7" ht="33.75" customHeight="1" hidden="1">
      <c r="A66" s="97" t="s">
        <v>296</v>
      </c>
      <c r="B66" s="5" t="s">
        <v>60</v>
      </c>
      <c r="C66" s="5" t="s">
        <v>70</v>
      </c>
      <c r="D66" s="5" t="s">
        <v>295</v>
      </c>
      <c r="E66" s="5" t="s">
        <v>82</v>
      </c>
      <c r="F66" s="8">
        <f>F67</f>
        <v>0</v>
      </c>
      <c r="G66" s="135"/>
    </row>
    <row r="67" spans="1:7" ht="15.75" customHeight="1" hidden="1">
      <c r="A67" s="97" t="s">
        <v>166</v>
      </c>
      <c r="B67" s="5" t="s">
        <v>60</v>
      </c>
      <c r="C67" s="5" t="s">
        <v>70</v>
      </c>
      <c r="D67" s="5" t="s">
        <v>295</v>
      </c>
      <c r="E67" s="5" t="s">
        <v>167</v>
      </c>
      <c r="F67" s="8">
        <f>F68</f>
        <v>0</v>
      </c>
      <c r="G67" s="135"/>
    </row>
    <row r="68" spans="1:7" ht="15.75" customHeight="1" hidden="1">
      <c r="A68" s="97" t="s">
        <v>168</v>
      </c>
      <c r="B68" s="5" t="s">
        <v>60</v>
      </c>
      <c r="C68" s="5" t="s">
        <v>70</v>
      </c>
      <c r="D68" s="5" t="s">
        <v>295</v>
      </c>
      <c r="E68" s="5" t="s">
        <v>169</v>
      </c>
      <c r="F68" s="8">
        <v>0</v>
      </c>
      <c r="G68" s="135"/>
    </row>
    <row r="69" spans="1:7" ht="26.25" customHeight="1">
      <c r="A69" s="97" t="s">
        <v>84</v>
      </c>
      <c r="B69" s="5" t="s">
        <v>60</v>
      </c>
      <c r="C69" s="5" t="s">
        <v>61</v>
      </c>
      <c r="D69" s="5" t="s">
        <v>442</v>
      </c>
      <c r="E69" s="5" t="s">
        <v>82</v>
      </c>
      <c r="F69" s="8">
        <f>F73</f>
        <v>3037.3</v>
      </c>
      <c r="G69" s="135">
        <f>G73+G70</f>
        <v>2727215</v>
      </c>
    </row>
    <row r="70" spans="1:7" ht="24.75" customHeight="1" hidden="1">
      <c r="A70" s="97" t="s">
        <v>251</v>
      </c>
      <c r="B70" s="5" t="s">
        <v>60</v>
      </c>
      <c r="C70" s="5" t="s">
        <v>61</v>
      </c>
      <c r="D70" s="5" t="s">
        <v>22</v>
      </c>
      <c r="E70" s="5" t="s">
        <v>82</v>
      </c>
      <c r="F70" s="8">
        <f>G70/1000</f>
        <v>0</v>
      </c>
      <c r="G70" s="135">
        <f>G71</f>
        <v>0</v>
      </c>
    </row>
    <row r="71" spans="1:7" ht="15.75" customHeight="1" hidden="1">
      <c r="A71" s="97" t="s">
        <v>166</v>
      </c>
      <c r="B71" s="5" t="s">
        <v>60</v>
      </c>
      <c r="C71" s="5" t="s">
        <v>61</v>
      </c>
      <c r="D71" s="5" t="s">
        <v>22</v>
      </c>
      <c r="E71" s="5" t="s">
        <v>167</v>
      </c>
      <c r="F71" s="8">
        <f>G71/1000</f>
        <v>0</v>
      </c>
      <c r="G71" s="135">
        <f>G72</f>
        <v>0</v>
      </c>
    </row>
    <row r="72" spans="1:7" ht="24.75" customHeight="1" hidden="1">
      <c r="A72" s="97" t="s">
        <v>168</v>
      </c>
      <c r="B72" s="5" t="s">
        <v>60</v>
      </c>
      <c r="C72" s="5" t="s">
        <v>61</v>
      </c>
      <c r="D72" s="5" t="s">
        <v>22</v>
      </c>
      <c r="E72" s="5" t="s">
        <v>169</v>
      </c>
      <c r="F72" s="8">
        <f>G72/1000</f>
        <v>0</v>
      </c>
      <c r="G72" s="135">
        <f>9363+95200-104563</f>
        <v>0</v>
      </c>
    </row>
    <row r="73" spans="1:7" ht="14.25" customHeight="1">
      <c r="A73" s="97" t="s">
        <v>157</v>
      </c>
      <c r="B73" s="5" t="s">
        <v>60</v>
      </c>
      <c r="C73" s="5" t="s">
        <v>61</v>
      </c>
      <c r="D73" s="5" t="s">
        <v>443</v>
      </c>
      <c r="E73" s="5" t="s">
        <v>82</v>
      </c>
      <c r="F73" s="8">
        <f>F74</f>
        <v>3037.3</v>
      </c>
      <c r="G73" s="135">
        <f>G74</f>
        <v>2727215</v>
      </c>
    </row>
    <row r="74" spans="1:7" ht="13.5" customHeight="1">
      <c r="A74" s="97" t="s">
        <v>159</v>
      </c>
      <c r="B74" s="5" t="s">
        <v>60</v>
      </c>
      <c r="C74" s="5" t="s">
        <v>61</v>
      </c>
      <c r="D74" s="5" t="s">
        <v>444</v>
      </c>
      <c r="E74" s="5" t="s">
        <v>82</v>
      </c>
      <c r="F74" s="8">
        <f>F75+F80</f>
        <v>3037.3</v>
      </c>
      <c r="G74" s="135">
        <f>G75+G80</f>
        <v>2727215</v>
      </c>
    </row>
    <row r="75" spans="1:7" ht="15.75" customHeight="1">
      <c r="A75" s="97" t="s">
        <v>161</v>
      </c>
      <c r="B75" s="5" t="s">
        <v>60</v>
      </c>
      <c r="C75" s="5" t="s">
        <v>61</v>
      </c>
      <c r="D75" s="5" t="s">
        <v>445</v>
      </c>
      <c r="E75" s="5" t="s">
        <v>82</v>
      </c>
      <c r="F75" s="8">
        <f>F76+F78</f>
        <v>2461.6</v>
      </c>
      <c r="G75" s="135">
        <f>G76</f>
        <v>2335674</v>
      </c>
    </row>
    <row r="76" spans="1:7" ht="39" customHeight="1">
      <c r="A76" s="97" t="s">
        <v>162</v>
      </c>
      <c r="B76" s="5" t="s">
        <v>60</v>
      </c>
      <c r="C76" s="5" t="s">
        <v>61</v>
      </c>
      <c r="D76" s="5" t="s">
        <v>445</v>
      </c>
      <c r="E76" s="5" t="s">
        <v>77</v>
      </c>
      <c r="F76" s="8">
        <f>F77</f>
        <v>2459.6</v>
      </c>
      <c r="G76" s="135">
        <f>G77</f>
        <v>2335674</v>
      </c>
    </row>
    <row r="77" spans="1:7" ht="16.5" customHeight="1">
      <c r="A77" s="97" t="s">
        <v>163</v>
      </c>
      <c r="B77" s="5" t="s">
        <v>60</v>
      </c>
      <c r="C77" s="5" t="s">
        <v>61</v>
      </c>
      <c r="D77" s="5" t="s">
        <v>445</v>
      </c>
      <c r="E77" s="5" t="s">
        <v>78</v>
      </c>
      <c r="F77" s="8">
        <v>2459.6</v>
      </c>
      <c r="G77" s="135">
        <f>2106100+229574</f>
        <v>2335674</v>
      </c>
    </row>
    <row r="78" spans="1:7" ht="16.5" customHeight="1">
      <c r="A78" s="97" t="s">
        <v>172</v>
      </c>
      <c r="B78" s="5" t="s">
        <v>60</v>
      </c>
      <c r="C78" s="5" t="s">
        <v>61</v>
      </c>
      <c r="D78" s="5" t="s">
        <v>445</v>
      </c>
      <c r="E78" s="5" t="s">
        <v>173</v>
      </c>
      <c r="F78" s="8">
        <f>F79</f>
        <v>2</v>
      </c>
      <c r="G78" s="135"/>
    </row>
    <row r="79" spans="1:7" ht="16.5" customHeight="1">
      <c r="A79" s="105" t="s">
        <v>183</v>
      </c>
      <c r="B79" s="5" t="s">
        <v>60</v>
      </c>
      <c r="C79" s="5" t="s">
        <v>61</v>
      </c>
      <c r="D79" s="5" t="s">
        <v>445</v>
      </c>
      <c r="E79" s="5" t="s">
        <v>184</v>
      </c>
      <c r="F79" s="8">
        <v>2</v>
      </c>
      <c r="G79" s="135"/>
    </row>
    <row r="80" spans="1:7" ht="18" customHeight="1">
      <c r="A80" s="97" t="s">
        <v>261</v>
      </c>
      <c r="B80" s="5" t="s">
        <v>60</v>
      </c>
      <c r="C80" s="5" t="s">
        <v>61</v>
      </c>
      <c r="D80" s="5" t="s">
        <v>452</v>
      </c>
      <c r="E80" s="5" t="s">
        <v>82</v>
      </c>
      <c r="F80" s="8">
        <f>F81</f>
        <v>575.7</v>
      </c>
      <c r="G80" s="135">
        <f>G81</f>
        <v>391541</v>
      </c>
    </row>
    <row r="81" spans="1:7" ht="40.5" customHeight="1">
      <c r="A81" s="97" t="s">
        <v>162</v>
      </c>
      <c r="B81" s="5" t="s">
        <v>60</v>
      </c>
      <c r="C81" s="5" t="s">
        <v>61</v>
      </c>
      <c r="D81" s="5" t="s">
        <v>452</v>
      </c>
      <c r="E81" s="5" t="s">
        <v>77</v>
      </c>
      <c r="F81" s="8">
        <f>F82</f>
        <v>575.7</v>
      </c>
      <c r="G81" s="135">
        <f>G82</f>
        <v>391541</v>
      </c>
    </row>
    <row r="82" spans="1:7" ht="18.75" customHeight="1">
      <c r="A82" s="97" t="s">
        <v>163</v>
      </c>
      <c r="B82" s="5" t="s">
        <v>60</v>
      </c>
      <c r="C82" s="5" t="s">
        <v>61</v>
      </c>
      <c r="D82" s="5" t="s">
        <v>452</v>
      </c>
      <c r="E82" s="5" t="s">
        <v>78</v>
      </c>
      <c r="F82" s="8">
        <v>575.7</v>
      </c>
      <c r="G82" s="135">
        <v>391541</v>
      </c>
    </row>
    <row r="83" spans="1:7" ht="15">
      <c r="A83" s="97" t="s">
        <v>86</v>
      </c>
      <c r="B83" s="5" t="s">
        <v>60</v>
      </c>
      <c r="C83" s="5" t="s">
        <v>39</v>
      </c>
      <c r="D83" s="5" t="s">
        <v>442</v>
      </c>
      <c r="E83" s="5" t="s">
        <v>82</v>
      </c>
      <c r="F83" s="8">
        <f>F84</f>
        <v>99</v>
      </c>
      <c r="G83" s="135">
        <f>G84</f>
        <v>99000</v>
      </c>
    </row>
    <row r="84" spans="1:7" ht="15">
      <c r="A84" s="97" t="s">
        <v>170</v>
      </c>
      <c r="B84" s="5" t="s">
        <v>60</v>
      </c>
      <c r="C84" s="5" t="s">
        <v>39</v>
      </c>
      <c r="D84" s="5" t="s">
        <v>446</v>
      </c>
      <c r="E84" s="5" t="s">
        <v>82</v>
      </c>
      <c r="F84" s="8">
        <f>F85</f>
        <v>99</v>
      </c>
      <c r="G84" s="135">
        <f>G85</f>
        <v>99000</v>
      </c>
    </row>
    <row r="85" spans="1:7" ht="15">
      <c r="A85" s="97" t="s">
        <v>171</v>
      </c>
      <c r="B85" s="5" t="s">
        <v>60</v>
      </c>
      <c r="C85" s="5" t="s">
        <v>39</v>
      </c>
      <c r="D85" s="5" t="s">
        <v>447</v>
      </c>
      <c r="E85" s="5" t="s">
        <v>82</v>
      </c>
      <c r="F85" s="8">
        <f>F86</f>
        <v>99</v>
      </c>
      <c r="G85" s="135">
        <f>G87</f>
        <v>99000</v>
      </c>
    </row>
    <row r="86" spans="1:7" ht="15">
      <c r="A86" s="97" t="s">
        <v>269</v>
      </c>
      <c r="B86" s="5" t="s">
        <v>60</v>
      </c>
      <c r="C86" s="5" t="s">
        <v>39</v>
      </c>
      <c r="D86" s="5" t="s">
        <v>448</v>
      </c>
      <c r="E86" s="5" t="s">
        <v>82</v>
      </c>
      <c r="F86" s="8">
        <f>F87</f>
        <v>99</v>
      </c>
      <c r="G86" s="135"/>
    </row>
    <row r="87" spans="1:7" ht="15">
      <c r="A87" s="97" t="s">
        <v>172</v>
      </c>
      <c r="B87" s="5" t="s">
        <v>60</v>
      </c>
      <c r="C87" s="5" t="s">
        <v>39</v>
      </c>
      <c r="D87" s="5" t="s">
        <v>448</v>
      </c>
      <c r="E87" s="5" t="s">
        <v>173</v>
      </c>
      <c r="F87" s="8">
        <f>F88</f>
        <v>99</v>
      </c>
      <c r="G87" s="135">
        <f>G88</f>
        <v>99000</v>
      </c>
    </row>
    <row r="88" spans="1:7" ht="15">
      <c r="A88" s="97" t="s">
        <v>174</v>
      </c>
      <c r="B88" s="5" t="s">
        <v>60</v>
      </c>
      <c r="C88" s="5" t="s">
        <v>39</v>
      </c>
      <c r="D88" s="5" t="s">
        <v>448</v>
      </c>
      <c r="E88" s="5" t="s">
        <v>175</v>
      </c>
      <c r="F88" s="8">
        <v>99</v>
      </c>
      <c r="G88" s="135">
        <f>99000+230002.7-230002.7</f>
        <v>99000</v>
      </c>
    </row>
    <row r="89" spans="1:7" ht="15">
      <c r="A89" s="36" t="s">
        <v>88</v>
      </c>
      <c r="B89" s="5" t="s">
        <v>60</v>
      </c>
      <c r="C89" s="5" t="s">
        <v>40</v>
      </c>
      <c r="D89" s="5" t="s">
        <v>442</v>
      </c>
      <c r="E89" s="5" t="s">
        <v>82</v>
      </c>
      <c r="F89" s="8">
        <f>F90+F104+F115+F95</f>
        <v>6403.099999999999</v>
      </c>
      <c r="G89" s="135" t="e">
        <f>G98+G115+G90+G104</f>
        <v>#REF!</v>
      </c>
    </row>
    <row r="90" spans="1:7" ht="26.25">
      <c r="A90" s="97" t="s">
        <v>538</v>
      </c>
      <c r="B90" s="5" t="s">
        <v>60</v>
      </c>
      <c r="C90" s="5" t="s">
        <v>40</v>
      </c>
      <c r="D90" s="5" t="s">
        <v>457</v>
      </c>
      <c r="E90" s="5" t="s">
        <v>82</v>
      </c>
      <c r="F90" s="8">
        <f>F93+F91</f>
        <v>770.4</v>
      </c>
      <c r="G90" s="135" t="e">
        <f>G93+#REF!</f>
        <v>#REF!</v>
      </c>
    </row>
    <row r="91" spans="1:7" ht="15">
      <c r="A91" s="97" t="s">
        <v>166</v>
      </c>
      <c r="B91" s="5" t="s">
        <v>60</v>
      </c>
      <c r="C91" s="5" t="s">
        <v>40</v>
      </c>
      <c r="D91" s="5" t="s">
        <v>457</v>
      </c>
      <c r="E91" s="5" t="s">
        <v>167</v>
      </c>
      <c r="F91" s="8">
        <f>F92</f>
        <v>709.1</v>
      </c>
      <c r="G91" s="135"/>
    </row>
    <row r="92" spans="1:7" ht="15">
      <c r="A92" s="97" t="s">
        <v>168</v>
      </c>
      <c r="B92" s="5" t="s">
        <v>60</v>
      </c>
      <c r="C92" s="5" t="s">
        <v>40</v>
      </c>
      <c r="D92" s="5" t="s">
        <v>457</v>
      </c>
      <c r="E92" s="5" t="s">
        <v>169</v>
      </c>
      <c r="F92" s="8">
        <f>209.1+500</f>
        <v>709.1</v>
      </c>
      <c r="G92" s="135"/>
    </row>
    <row r="93" spans="1:7" ht="15">
      <c r="A93" s="97" t="s">
        <v>172</v>
      </c>
      <c r="B93" s="5" t="s">
        <v>60</v>
      </c>
      <c r="C93" s="5" t="s">
        <v>40</v>
      </c>
      <c r="D93" s="5" t="s">
        <v>457</v>
      </c>
      <c r="E93" s="5" t="s">
        <v>173</v>
      </c>
      <c r="F93" s="8">
        <f>F94</f>
        <v>61.3</v>
      </c>
      <c r="G93" s="135">
        <f>G94</f>
        <v>61300</v>
      </c>
    </row>
    <row r="94" spans="1:7" ht="15">
      <c r="A94" s="105" t="s">
        <v>183</v>
      </c>
      <c r="B94" s="5" t="s">
        <v>60</v>
      </c>
      <c r="C94" s="5" t="s">
        <v>40</v>
      </c>
      <c r="D94" s="5" t="s">
        <v>457</v>
      </c>
      <c r="E94" s="5" t="s">
        <v>184</v>
      </c>
      <c r="F94" s="8">
        <v>61.3</v>
      </c>
      <c r="G94" s="135">
        <v>61300</v>
      </c>
    </row>
    <row r="95" spans="1:7" ht="39.75" customHeight="1">
      <c r="A95" s="36" t="s">
        <v>542</v>
      </c>
      <c r="B95" s="5" t="s">
        <v>60</v>
      </c>
      <c r="C95" s="5" t="s">
        <v>40</v>
      </c>
      <c r="D95" s="5" t="s">
        <v>464</v>
      </c>
      <c r="E95" s="5" t="s">
        <v>82</v>
      </c>
      <c r="F95" s="8">
        <f>F96</f>
        <v>206</v>
      </c>
      <c r="G95" s="135"/>
    </row>
    <row r="96" spans="1:7" ht="15.75" customHeight="1">
      <c r="A96" s="97" t="s">
        <v>166</v>
      </c>
      <c r="B96" s="5" t="s">
        <v>60</v>
      </c>
      <c r="C96" s="5" t="s">
        <v>40</v>
      </c>
      <c r="D96" s="5" t="s">
        <v>464</v>
      </c>
      <c r="E96" s="5" t="s">
        <v>82</v>
      </c>
      <c r="F96" s="8">
        <f>F97</f>
        <v>206</v>
      </c>
      <c r="G96" s="135"/>
    </row>
    <row r="97" spans="1:7" ht="15.75" customHeight="1">
      <c r="A97" s="97" t="s">
        <v>168</v>
      </c>
      <c r="B97" s="5" t="s">
        <v>60</v>
      </c>
      <c r="C97" s="5" t="s">
        <v>40</v>
      </c>
      <c r="D97" s="5" t="s">
        <v>464</v>
      </c>
      <c r="E97" s="5" t="s">
        <v>169</v>
      </c>
      <c r="F97" s="8">
        <v>206</v>
      </c>
      <c r="G97" s="135"/>
    </row>
    <row r="98" spans="1:7" ht="14.25" customHeight="1" hidden="1">
      <c r="A98" s="97" t="s">
        <v>157</v>
      </c>
      <c r="B98" s="5" t="s">
        <v>60</v>
      </c>
      <c r="C98" s="5" t="s">
        <v>40</v>
      </c>
      <c r="D98" s="5" t="s">
        <v>158</v>
      </c>
      <c r="E98" s="5" t="s">
        <v>82</v>
      </c>
      <c r="F98" s="8">
        <f aca="true" t="shared" si="1" ref="F98:G100">F99</f>
        <v>0</v>
      </c>
      <c r="G98" s="135">
        <f t="shared" si="1"/>
        <v>168000</v>
      </c>
    </row>
    <row r="99" spans="1:7" ht="13.5" customHeight="1" hidden="1">
      <c r="A99" s="97" t="s">
        <v>159</v>
      </c>
      <c r="B99" s="5" t="s">
        <v>60</v>
      </c>
      <c r="C99" s="5" t="s">
        <v>40</v>
      </c>
      <c r="D99" s="5" t="s">
        <v>160</v>
      </c>
      <c r="E99" s="5" t="s">
        <v>82</v>
      </c>
      <c r="F99" s="8">
        <f t="shared" si="1"/>
        <v>0</v>
      </c>
      <c r="G99" s="135">
        <f t="shared" si="1"/>
        <v>168000</v>
      </c>
    </row>
    <row r="100" spans="1:7" ht="26.25" hidden="1">
      <c r="A100" s="36" t="s">
        <v>437</v>
      </c>
      <c r="B100" s="5" t="s">
        <v>60</v>
      </c>
      <c r="C100" s="5" t="s">
        <v>40</v>
      </c>
      <c r="D100" s="5" t="s">
        <v>186</v>
      </c>
      <c r="E100" s="5" t="s">
        <v>82</v>
      </c>
      <c r="F100" s="8">
        <f t="shared" si="1"/>
        <v>0</v>
      </c>
      <c r="G100" s="135">
        <f t="shared" si="1"/>
        <v>168000</v>
      </c>
    </row>
    <row r="101" spans="1:7" ht="15" hidden="1">
      <c r="A101" s="97" t="s">
        <v>172</v>
      </c>
      <c r="B101" s="5" t="s">
        <v>60</v>
      </c>
      <c r="C101" s="5" t="s">
        <v>40</v>
      </c>
      <c r="D101" s="5" t="s">
        <v>186</v>
      </c>
      <c r="E101" s="5" t="s">
        <v>173</v>
      </c>
      <c r="F101" s="8">
        <f>F103</f>
        <v>0</v>
      </c>
      <c r="G101" s="135">
        <f>G103</f>
        <v>168000</v>
      </c>
    </row>
    <row r="102" spans="1:7" ht="15" hidden="1">
      <c r="A102" s="97"/>
      <c r="B102" s="5"/>
      <c r="C102" s="5"/>
      <c r="D102" s="5"/>
      <c r="E102" s="5"/>
      <c r="F102" s="8"/>
      <c r="G102" s="135"/>
    </row>
    <row r="103" spans="1:7" ht="15" hidden="1">
      <c r="A103" s="105" t="s">
        <v>183</v>
      </c>
      <c r="B103" s="5" t="s">
        <v>60</v>
      </c>
      <c r="C103" s="5" t="s">
        <v>40</v>
      </c>
      <c r="D103" s="5" t="s">
        <v>186</v>
      </c>
      <c r="E103" s="5" t="s">
        <v>184</v>
      </c>
      <c r="F103" s="8">
        <v>0</v>
      </c>
      <c r="G103" s="135">
        <v>168000</v>
      </c>
    </row>
    <row r="104" spans="1:7" s="7" customFormat="1" ht="18" customHeight="1">
      <c r="A104" s="36" t="s">
        <v>226</v>
      </c>
      <c r="B104" s="5" t="s">
        <v>60</v>
      </c>
      <c r="C104" s="5" t="s">
        <v>40</v>
      </c>
      <c r="D104" s="5" t="s">
        <v>488</v>
      </c>
      <c r="E104" s="5" t="s">
        <v>82</v>
      </c>
      <c r="F104" s="8">
        <f>F105+F108</f>
        <v>4919.5</v>
      </c>
      <c r="G104" s="135">
        <f>G109+G107+G111</f>
        <v>6218628.609999999</v>
      </c>
    </row>
    <row r="105" spans="1:7" s="7" customFormat="1" ht="28.5" customHeight="1">
      <c r="A105" s="36" t="s">
        <v>271</v>
      </c>
      <c r="B105" s="5" t="s">
        <v>60</v>
      </c>
      <c r="C105" s="5" t="s">
        <v>40</v>
      </c>
      <c r="D105" s="5" t="s">
        <v>489</v>
      </c>
      <c r="E105" s="5" t="s">
        <v>82</v>
      </c>
      <c r="F105" s="8">
        <f>F107</f>
        <v>367.4</v>
      </c>
      <c r="G105" s="135">
        <f>G107</f>
        <v>424150</v>
      </c>
    </row>
    <row r="106" spans="1:7" s="7" customFormat="1" ht="16.5" customHeight="1">
      <c r="A106" s="97" t="s">
        <v>172</v>
      </c>
      <c r="B106" s="5" t="s">
        <v>60</v>
      </c>
      <c r="C106" s="5" t="s">
        <v>40</v>
      </c>
      <c r="D106" s="5" t="s">
        <v>489</v>
      </c>
      <c r="E106" s="5" t="s">
        <v>173</v>
      </c>
      <c r="F106" s="8">
        <f>F107</f>
        <v>367.4</v>
      </c>
      <c r="G106" s="135"/>
    </row>
    <row r="107" spans="1:7" s="7" customFormat="1" ht="15">
      <c r="A107" s="36" t="s">
        <v>183</v>
      </c>
      <c r="B107" s="5" t="s">
        <v>60</v>
      </c>
      <c r="C107" s="5" t="s">
        <v>40</v>
      </c>
      <c r="D107" s="5" t="s">
        <v>489</v>
      </c>
      <c r="E107" s="5" t="s">
        <v>184</v>
      </c>
      <c r="F107" s="8">
        <v>367.4</v>
      </c>
      <c r="G107" s="135">
        <v>424150</v>
      </c>
    </row>
    <row r="108" spans="1:7" s="7" customFormat="1" ht="15.75" customHeight="1">
      <c r="A108" s="36" t="s">
        <v>227</v>
      </c>
      <c r="B108" s="5" t="s">
        <v>60</v>
      </c>
      <c r="C108" s="5" t="s">
        <v>40</v>
      </c>
      <c r="D108" s="5" t="s">
        <v>490</v>
      </c>
      <c r="E108" s="5" t="s">
        <v>82</v>
      </c>
      <c r="F108" s="8">
        <f>F109+F111+F113</f>
        <v>4552.1</v>
      </c>
      <c r="G108" s="135">
        <f>G109+G111</f>
        <v>5794478.609999999</v>
      </c>
    </row>
    <row r="109" spans="1:7" s="7" customFormat="1" ht="39">
      <c r="A109" s="36" t="s">
        <v>162</v>
      </c>
      <c r="B109" s="5" t="s">
        <v>60</v>
      </c>
      <c r="C109" s="5" t="s">
        <v>40</v>
      </c>
      <c r="D109" s="5" t="s">
        <v>490</v>
      </c>
      <c r="E109" s="5" t="s">
        <v>77</v>
      </c>
      <c r="F109" s="8">
        <f>F110</f>
        <v>2888.5</v>
      </c>
      <c r="G109" s="135">
        <f>G110</f>
        <v>2925099.8</v>
      </c>
    </row>
    <row r="110" spans="1:7" s="7" customFormat="1" ht="15">
      <c r="A110" s="36" t="s">
        <v>229</v>
      </c>
      <c r="B110" s="5" t="s">
        <v>60</v>
      </c>
      <c r="C110" s="5" t="s">
        <v>40</v>
      </c>
      <c r="D110" s="5" t="s">
        <v>490</v>
      </c>
      <c r="E110" s="5" t="s">
        <v>230</v>
      </c>
      <c r="F110" s="8">
        <v>2888.5</v>
      </c>
      <c r="G110" s="135">
        <v>2925099.8</v>
      </c>
    </row>
    <row r="111" spans="1:7" s="7" customFormat="1" ht="15">
      <c r="A111" s="36" t="s">
        <v>231</v>
      </c>
      <c r="B111" s="5" t="s">
        <v>60</v>
      </c>
      <c r="C111" s="5" t="s">
        <v>40</v>
      </c>
      <c r="D111" s="5" t="s">
        <v>490</v>
      </c>
      <c r="E111" s="5" t="s">
        <v>167</v>
      </c>
      <c r="F111" s="8">
        <f>F112</f>
        <v>1663.6</v>
      </c>
      <c r="G111" s="135">
        <f>G112</f>
        <v>2869378.81</v>
      </c>
    </row>
    <row r="112" spans="1:7" s="7" customFormat="1" ht="17.25" customHeight="1">
      <c r="A112" s="36" t="s">
        <v>232</v>
      </c>
      <c r="B112" s="5" t="s">
        <v>60</v>
      </c>
      <c r="C112" s="5" t="s">
        <v>40</v>
      </c>
      <c r="D112" s="5" t="s">
        <v>490</v>
      </c>
      <c r="E112" s="5" t="s">
        <v>169</v>
      </c>
      <c r="F112" s="8">
        <v>1663.6</v>
      </c>
      <c r="G112" s="135">
        <v>2869378.81</v>
      </c>
    </row>
    <row r="113" spans="1:7" s="7" customFormat="1" ht="17.25" customHeight="1" hidden="1">
      <c r="A113" s="97" t="s">
        <v>172</v>
      </c>
      <c r="B113" s="5" t="s">
        <v>60</v>
      </c>
      <c r="C113" s="5" t="s">
        <v>40</v>
      </c>
      <c r="D113" s="5" t="s">
        <v>228</v>
      </c>
      <c r="E113" s="5" t="s">
        <v>173</v>
      </c>
      <c r="F113" s="8">
        <f>F114</f>
        <v>0</v>
      </c>
      <c r="G113" s="135"/>
    </row>
    <row r="114" spans="1:7" s="7" customFormat="1" ht="17.25" customHeight="1" hidden="1">
      <c r="A114" s="36" t="s">
        <v>183</v>
      </c>
      <c r="B114" s="5" t="s">
        <v>60</v>
      </c>
      <c r="C114" s="5" t="s">
        <v>40</v>
      </c>
      <c r="D114" s="5" t="s">
        <v>228</v>
      </c>
      <c r="E114" s="5" t="s">
        <v>184</v>
      </c>
      <c r="F114" s="8"/>
      <c r="G114" s="135"/>
    </row>
    <row r="115" spans="1:7" ht="15">
      <c r="A115" s="97" t="s">
        <v>540</v>
      </c>
      <c r="B115" s="5" t="s">
        <v>60</v>
      </c>
      <c r="C115" s="5" t="s">
        <v>40</v>
      </c>
      <c r="D115" s="5" t="s">
        <v>472</v>
      </c>
      <c r="E115" s="5" t="s">
        <v>82</v>
      </c>
      <c r="F115" s="8">
        <f>F117</f>
        <v>507.2</v>
      </c>
      <c r="G115" s="135">
        <f aca="true" t="shared" si="2" ref="F115:G117">G116</f>
        <v>345000</v>
      </c>
    </row>
    <row r="116" spans="1:7" ht="26.25" hidden="1">
      <c r="A116" s="36" t="s">
        <v>189</v>
      </c>
      <c r="B116" s="5" t="s">
        <v>60</v>
      </c>
      <c r="C116" s="5" t="s">
        <v>40</v>
      </c>
      <c r="D116" s="5" t="s">
        <v>458</v>
      </c>
      <c r="E116" s="5" t="s">
        <v>82</v>
      </c>
      <c r="F116" s="8">
        <f t="shared" si="2"/>
        <v>507.2</v>
      </c>
      <c r="G116" s="135">
        <f t="shared" si="2"/>
        <v>345000</v>
      </c>
    </row>
    <row r="117" spans="1:7" ht="15">
      <c r="A117" s="97" t="s">
        <v>166</v>
      </c>
      <c r="B117" s="5" t="s">
        <v>60</v>
      </c>
      <c r="C117" s="5" t="s">
        <v>40</v>
      </c>
      <c r="D117" s="5" t="s">
        <v>472</v>
      </c>
      <c r="E117" s="5" t="s">
        <v>167</v>
      </c>
      <c r="F117" s="8">
        <f>F118</f>
        <v>507.2</v>
      </c>
      <c r="G117" s="135">
        <f t="shared" si="2"/>
        <v>345000</v>
      </c>
    </row>
    <row r="118" spans="1:7" ht="15.75" customHeight="1">
      <c r="A118" s="97" t="s">
        <v>168</v>
      </c>
      <c r="B118" s="5" t="s">
        <v>60</v>
      </c>
      <c r="C118" s="5" t="s">
        <v>40</v>
      </c>
      <c r="D118" s="5" t="s">
        <v>472</v>
      </c>
      <c r="E118" s="5" t="s">
        <v>169</v>
      </c>
      <c r="F118" s="8">
        <v>507.2</v>
      </c>
      <c r="G118" s="135">
        <v>345000</v>
      </c>
    </row>
    <row r="119" spans="1:7" ht="15.75" customHeight="1" hidden="1">
      <c r="A119" s="97" t="s">
        <v>170</v>
      </c>
      <c r="B119" s="5" t="s">
        <v>60</v>
      </c>
      <c r="C119" s="5" t="s">
        <v>40</v>
      </c>
      <c r="D119" s="5" t="s">
        <v>284</v>
      </c>
      <c r="E119" s="5" t="s">
        <v>82</v>
      </c>
      <c r="F119" s="8">
        <f>F120</f>
        <v>0</v>
      </c>
      <c r="G119" s="135"/>
    </row>
    <row r="120" spans="1:7" ht="15.75" customHeight="1" hidden="1">
      <c r="A120" s="97" t="s">
        <v>286</v>
      </c>
      <c r="B120" s="5" t="s">
        <v>60</v>
      </c>
      <c r="C120" s="5" t="s">
        <v>40</v>
      </c>
      <c r="D120" s="5" t="s">
        <v>285</v>
      </c>
      <c r="E120" s="5" t="s">
        <v>82</v>
      </c>
      <c r="F120" s="8">
        <f>F122</f>
        <v>0</v>
      </c>
      <c r="G120" s="135"/>
    </row>
    <row r="121" spans="1:7" ht="15.75" customHeight="1" hidden="1">
      <c r="A121" s="97" t="s">
        <v>172</v>
      </c>
      <c r="B121" s="5" t="s">
        <v>60</v>
      </c>
      <c r="C121" s="5" t="s">
        <v>40</v>
      </c>
      <c r="D121" s="5" t="s">
        <v>285</v>
      </c>
      <c r="E121" s="5" t="s">
        <v>173</v>
      </c>
      <c r="F121" s="8">
        <v>0</v>
      </c>
      <c r="G121" s="135"/>
    </row>
    <row r="122" spans="1:7" ht="15.75" customHeight="1" hidden="1">
      <c r="A122" s="97" t="s">
        <v>288</v>
      </c>
      <c r="B122" s="5" t="s">
        <v>60</v>
      </c>
      <c r="C122" s="5" t="s">
        <v>40</v>
      </c>
      <c r="D122" s="5" t="s">
        <v>285</v>
      </c>
      <c r="E122" s="5" t="s">
        <v>287</v>
      </c>
      <c r="F122" s="8">
        <v>0</v>
      </c>
      <c r="G122" s="135"/>
    </row>
    <row r="123" spans="1:7" ht="15.75" customHeight="1" hidden="1">
      <c r="A123" s="97" t="s">
        <v>268</v>
      </c>
      <c r="B123" s="5" t="s">
        <v>64</v>
      </c>
      <c r="C123" s="5" t="s">
        <v>80</v>
      </c>
      <c r="D123" s="5" t="s">
        <v>81</v>
      </c>
      <c r="E123" s="5" t="s">
        <v>82</v>
      </c>
      <c r="F123" s="8">
        <f aca="true" t="shared" si="3" ref="F123:F128">F124</f>
        <v>0</v>
      </c>
      <c r="G123" s="135"/>
    </row>
    <row r="124" spans="1:7" ht="15.75" customHeight="1" hidden="1">
      <c r="A124" s="97" t="s">
        <v>267</v>
      </c>
      <c r="B124" s="5" t="s">
        <v>64</v>
      </c>
      <c r="C124" s="5" t="s">
        <v>66</v>
      </c>
      <c r="D124" s="5" t="s">
        <v>81</v>
      </c>
      <c r="E124" s="5" t="s">
        <v>82</v>
      </c>
      <c r="F124" s="8">
        <f t="shared" si="3"/>
        <v>0</v>
      </c>
      <c r="G124" s="135"/>
    </row>
    <row r="125" spans="1:7" ht="15.75" customHeight="1" hidden="1">
      <c r="A125" s="97" t="s">
        <v>157</v>
      </c>
      <c r="B125" s="5" t="s">
        <v>64</v>
      </c>
      <c r="C125" s="5" t="s">
        <v>66</v>
      </c>
      <c r="D125" s="5" t="s">
        <v>158</v>
      </c>
      <c r="E125" s="5" t="s">
        <v>82</v>
      </c>
      <c r="F125" s="8">
        <f t="shared" si="3"/>
        <v>0</v>
      </c>
      <c r="G125" s="135"/>
    </row>
    <row r="126" spans="1:7" ht="15.75" customHeight="1" hidden="1">
      <c r="A126" s="97" t="s">
        <v>159</v>
      </c>
      <c r="B126" s="5" t="s">
        <v>64</v>
      </c>
      <c r="C126" s="5" t="s">
        <v>66</v>
      </c>
      <c r="D126" s="5" t="s">
        <v>160</v>
      </c>
      <c r="E126" s="5" t="s">
        <v>82</v>
      </c>
      <c r="F126" s="8">
        <f t="shared" si="3"/>
        <v>0</v>
      </c>
      <c r="G126" s="135"/>
    </row>
    <row r="127" spans="1:7" ht="15.75" customHeight="1" hidden="1">
      <c r="A127" s="97" t="s">
        <v>266</v>
      </c>
      <c r="B127" s="5" t="s">
        <v>64</v>
      </c>
      <c r="C127" s="5" t="s">
        <v>66</v>
      </c>
      <c r="D127" s="5" t="s">
        <v>265</v>
      </c>
      <c r="E127" s="5" t="s">
        <v>82</v>
      </c>
      <c r="F127" s="8">
        <f t="shared" si="3"/>
        <v>0</v>
      </c>
      <c r="G127" s="135"/>
    </row>
    <row r="128" spans="1:7" ht="45" customHeight="1" hidden="1">
      <c r="A128" s="97" t="s">
        <v>162</v>
      </c>
      <c r="B128" s="5" t="s">
        <v>64</v>
      </c>
      <c r="C128" s="5" t="s">
        <v>66</v>
      </c>
      <c r="D128" s="5" t="s">
        <v>265</v>
      </c>
      <c r="E128" s="5" t="s">
        <v>77</v>
      </c>
      <c r="F128" s="8">
        <f t="shared" si="3"/>
        <v>0</v>
      </c>
      <c r="G128" s="135"/>
    </row>
    <row r="129" spans="1:7" ht="15.75" customHeight="1" hidden="1">
      <c r="A129" s="97" t="s">
        <v>163</v>
      </c>
      <c r="B129" s="5" t="s">
        <v>64</v>
      </c>
      <c r="C129" s="5" t="s">
        <v>66</v>
      </c>
      <c r="D129" s="5" t="s">
        <v>265</v>
      </c>
      <c r="E129" s="5" t="s">
        <v>78</v>
      </c>
      <c r="F129" s="8">
        <v>0</v>
      </c>
      <c r="G129" s="135"/>
    </row>
    <row r="130" spans="1:7" ht="15.75" customHeight="1">
      <c r="A130" s="97" t="s">
        <v>268</v>
      </c>
      <c r="B130" s="5" t="s">
        <v>64</v>
      </c>
      <c r="C130" s="5" t="s">
        <v>80</v>
      </c>
      <c r="D130" s="5" t="s">
        <v>442</v>
      </c>
      <c r="E130" s="5" t="s">
        <v>82</v>
      </c>
      <c r="F130" s="8">
        <f aca="true" t="shared" si="4" ref="F130:F135">F131</f>
        <v>63</v>
      </c>
      <c r="G130" s="135"/>
    </row>
    <row r="131" spans="1:7" ht="15.75" customHeight="1">
      <c r="A131" s="97" t="s">
        <v>267</v>
      </c>
      <c r="B131" s="5" t="s">
        <v>64</v>
      </c>
      <c r="C131" s="5" t="s">
        <v>66</v>
      </c>
      <c r="D131" s="5" t="s">
        <v>442</v>
      </c>
      <c r="E131" s="5" t="s">
        <v>82</v>
      </c>
      <c r="F131" s="8">
        <f t="shared" si="4"/>
        <v>63</v>
      </c>
      <c r="G131" s="135"/>
    </row>
    <row r="132" spans="1:7" ht="15.75" customHeight="1">
      <c r="A132" s="97" t="s">
        <v>157</v>
      </c>
      <c r="B132" s="5" t="s">
        <v>64</v>
      </c>
      <c r="C132" s="5" t="s">
        <v>66</v>
      </c>
      <c r="D132" s="5" t="s">
        <v>443</v>
      </c>
      <c r="E132" s="5" t="s">
        <v>82</v>
      </c>
      <c r="F132" s="8">
        <f t="shared" si="4"/>
        <v>63</v>
      </c>
      <c r="G132" s="135"/>
    </row>
    <row r="133" spans="1:7" ht="15.75" customHeight="1">
      <c r="A133" s="97" t="s">
        <v>159</v>
      </c>
      <c r="B133" s="5" t="s">
        <v>64</v>
      </c>
      <c r="C133" s="5" t="s">
        <v>66</v>
      </c>
      <c r="D133" s="5" t="s">
        <v>444</v>
      </c>
      <c r="E133" s="5" t="s">
        <v>82</v>
      </c>
      <c r="F133" s="8">
        <f t="shared" si="4"/>
        <v>63</v>
      </c>
      <c r="G133" s="135"/>
    </row>
    <row r="134" spans="1:7" ht="16.5" customHeight="1">
      <c r="A134" s="97" t="s">
        <v>266</v>
      </c>
      <c r="B134" s="5" t="s">
        <v>64</v>
      </c>
      <c r="C134" s="5" t="s">
        <v>66</v>
      </c>
      <c r="D134" s="5" t="s">
        <v>519</v>
      </c>
      <c r="E134" s="5" t="s">
        <v>82</v>
      </c>
      <c r="F134" s="8">
        <f t="shared" si="4"/>
        <v>63</v>
      </c>
      <c r="G134" s="135"/>
    </row>
    <row r="135" spans="1:7" ht="29.25" customHeight="1">
      <c r="A135" s="97" t="s">
        <v>162</v>
      </c>
      <c r="B135" s="5" t="s">
        <v>64</v>
      </c>
      <c r="C135" s="5" t="s">
        <v>66</v>
      </c>
      <c r="D135" s="5" t="s">
        <v>519</v>
      </c>
      <c r="E135" s="5" t="s">
        <v>77</v>
      </c>
      <c r="F135" s="8">
        <f t="shared" si="4"/>
        <v>63</v>
      </c>
      <c r="G135" s="135"/>
    </row>
    <row r="136" spans="1:7" ht="15.75" customHeight="1">
      <c r="A136" s="97" t="s">
        <v>163</v>
      </c>
      <c r="B136" s="5" t="s">
        <v>64</v>
      </c>
      <c r="C136" s="5" t="s">
        <v>66</v>
      </c>
      <c r="D136" s="5" t="s">
        <v>519</v>
      </c>
      <c r="E136" s="5" t="s">
        <v>78</v>
      </c>
      <c r="F136" s="8">
        <v>63</v>
      </c>
      <c r="G136" s="135"/>
    </row>
    <row r="137" spans="1:7" ht="15">
      <c r="A137" s="97" t="s">
        <v>89</v>
      </c>
      <c r="B137" s="5" t="s">
        <v>66</v>
      </c>
      <c r="C137" s="5" t="s">
        <v>80</v>
      </c>
      <c r="D137" s="5" t="s">
        <v>442</v>
      </c>
      <c r="E137" s="5" t="s">
        <v>82</v>
      </c>
      <c r="F137" s="8">
        <f>F138</f>
        <v>2367.5</v>
      </c>
      <c r="G137" s="135" t="e">
        <f>G138</f>
        <v>#REF!</v>
      </c>
    </row>
    <row r="138" spans="1:7" ht="26.25">
      <c r="A138" s="36" t="s">
        <v>132</v>
      </c>
      <c r="B138" s="5" t="s">
        <v>66</v>
      </c>
      <c r="C138" s="5" t="s">
        <v>67</v>
      </c>
      <c r="D138" s="5" t="s">
        <v>442</v>
      </c>
      <c r="E138" s="5" t="s">
        <v>82</v>
      </c>
      <c r="F138" s="8">
        <f>F139</f>
        <v>2367.5</v>
      </c>
      <c r="G138" s="135" t="e">
        <f>G139+#REF!</f>
        <v>#REF!</v>
      </c>
    </row>
    <row r="139" spans="1:7" ht="26.25">
      <c r="A139" s="36" t="s">
        <v>460</v>
      </c>
      <c r="B139" s="5" t="s">
        <v>66</v>
      </c>
      <c r="C139" s="5" t="s">
        <v>67</v>
      </c>
      <c r="D139" s="5" t="s">
        <v>459</v>
      </c>
      <c r="E139" s="5" t="s">
        <v>82</v>
      </c>
      <c r="F139" s="8">
        <f>F140+F142+F147</f>
        <v>2367.5</v>
      </c>
      <c r="G139" s="135">
        <f>G145</f>
        <v>99000</v>
      </c>
    </row>
    <row r="140" spans="1:7" ht="15">
      <c r="A140" s="97" t="s">
        <v>166</v>
      </c>
      <c r="B140" s="5" t="s">
        <v>66</v>
      </c>
      <c r="C140" s="5" t="s">
        <v>67</v>
      </c>
      <c r="D140" s="5" t="s">
        <v>459</v>
      </c>
      <c r="E140" s="5" t="s">
        <v>167</v>
      </c>
      <c r="F140" s="8">
        <f>F141</f>
        <v>99</v>
      </c>
      <c r="G140" s="135"/>
    </row>
    <row r="141" spans="1:7" ht="15">
      <c r="A141" s="97" t="s">
        <v>168</v>
      </c>
      <c r="B141" s="5" t="s">
        <v>66</v>
      </c>
      <c r="C141" s="5" t="s">
        <v>67</v>
      </c>
      <c r="D141" s="5" t="s">
        <v>459</v>
      </c>
      <c r="E141" s="5" t="s">
        <v>169</v>
      </c>
      <c r="F141" s="8">
        <v>99</v>
      </c>
      <c r="G141" s="135"/>
    </row>
    <row r="142" spans="1:7" ht="15">
      <c r="A142" s="36" t="s">
        <v>227</v>
      </c>
      <c r="B142" s="5" t="s">
        <v>66</v>
      </c>
      <c r="C142" s="5" t="s">
        <v>67</v>
      </c>
      <c r="D142" s="5" t="s">
        <v>502</v>
      </c>
      <c r="E142" s="5" t="s">
        <v>82</v>
      </c>
      <c r="F142" s="8">
        <f>F143+F145</f>
        <v>2265.5</v>
      </c>
      <c r="G142" s="135"/>
    </row>
    <row r="143" spans="1:7" ht="39">
      <c r="A143" s="36" t="s">
        <v>162</v>
      </c>
      <c r="B143" s="5" t="s">
        <v>66</v>
      </c>
      <c r="C143" s="5" t="s">
        <v>67</v>
      </c>
      <c r="D143" s="5" t="s">
        <v>502</v>
      </c>
      <c r="E143" s="5" t="s">
        <v>77</v>
      </c>
      <c r="F143" s="8">
        <f>F144</f>
        <v>2246.3</v>
      </c>
      <c r="G143" s="135"/>
    </row>
    <row r="144" spans="1:7" ht="15">
      <c r="A144" s="36" t="s">
        <v>229</v>
      </c>
      <c r="B144" s="5" t="s">
        <v>66</v>
      </c>
      <c r="C144" s="5" t="s">
        <v>67</v>
      </c>
      <c r="D144" s="5" t="s">
        <v>502</v>
      </c>
      <c r="E144" s="5" t="s">
        <v>230</v>
      </c>
      <c r="F144" s="8">
        <v>2246.3</v>
      </c>
      <c r="G144" s="135"/>
    </row>
    <row r="145" spans="1:7" ht="15">
      <c r="A145" s="97" t="s">
        <v>166</v>
      </c>
      <c r="B145" s="5" t="s">
        <v>66</v>
      </c>
      <c r="C145" s="5" t="s">
        <v>67</v>
      </c>
      <c r="D145" s="5" t="s">
        <v>502</v>
      </c>
      <c r="E145" s="5" t="s">
        <v>167</v>
      </c>
      <c r="F145" s="8">
        <f>F146</f>
        <v>19.2</v>
      </c>
      <c r="G145" s="135">
        <f>G146</f>
        <v>99000</v>
      </c>
    </row>
    <row r="146" spans="1:7" ht="17.25" customHeight="1">
      <c r="A146" s="97" t="s">
        <v>168</v>
      </c>
      <c r="B146" s="5" t="s">
        <v>66</v>
      </c>
      <c r="C146" s="5" t="s">
        <v>67</v>
      </c>
      <c r="D146" s="5" t="s">
        <v>502</v>
      </c>
      <c r="E146" s="5" t="s">
        <v>169</v>
      </c>
      <c r="F146" s="8">
        <v>19.2</v>
      </c>
      <c r="G146" s="135">
        <v>99000</v>
      </c>
    </row>
    <row r="147" spans="1:7" ht="27.75" customHeight="1">
      <c r="A147" s="97" t="s">
        <v>271</v>
      </c>
      <c r="B147" s="5" t="s">
        <v>66</v>
      </c>
      <c r="C147" s="5" t="s">
        <v>67</v>
      </c>
      <c r="D147" s="5" t="s">
        <v>501</v>
      </c>
      <c r="E147" s="5" t="s">
        <v>82</v>
      </c>
      <c r="F147" s="8">
        <f>F148</f>
        <v>3</v>
      </c>
      <c r="G147" s="135"/>
    </row>
    <row r="148" spans="1:7" ht="15">
      <c r="A148" s="36" t="s">
        <v>172</v>
      </c>
      <c r="B148" s="5" t="s">
        <v>66</v>
      </c>
      <c r="C148" s="5" t="s">
        <v>67</v>
      </c>
      <c r="D148" s="5" t="s">
        <v>501</v>
      </c>
      <c r="E148" s="5" t="s">
        <v>173</v>
      </c>
      <c r="F148" s="8">
        <f>F149</f>
        <v>3</v>
      </c>
      <c r="G148" s="135">
        <f>G149</f>
        <v>4000</v>
      </c>
    </row>
    <row r="149" spans="1:7" ht="15">
      <c r="A149" s="36" t="s">
        <v>183</v>
      </c>
      <c r="B149" s="5" t="s">
        <v>66</v>
      </c>
      <c r="C149" s="5" t="s">
        <v>67</v>
      </c>
      <c r="D149" s="5" t="s">
        <v>501</v>
      </c>
      <c r="E149" s="5" t="s">
        <v>184</v>
      </c>
      <c r="F149" s="8">
        <v>3</v>
      </c>
      <c r="G149" s="135">
        <v>4000</v>
      </c>
    </row>
    <row r="150" spans="1:7" s="7" customFormat="1" ht="15">
      <c r="A150" s="36" t="s">
        <v>92</v>
      </c>
      <c r="B150" s="5" t="s">
        <v>65</v>
      </c>
      <c r="C150" s="5" t="s">
        <v>80</v>
      </c>
      <c r="D150" s="5" t="s">
        <v>442</v>
      </c>
      <c r="E150" s="5" t="s">
        <v>82</v>
      </c>
      <c r="F150" s="8">
        <f>F151+F167</f>
        <v>1424.5</v>
      </c>
      <c r="G150" s="136">
        <f>G151+G167</f>
        <v>1138300</v>
      </c>
    </row>
    <row r="151" spans="1:7" s="7" customFormat="1" ht="15">
      <c r="A151" s="36" t="s">
        <v>133</v>
      </c>
      <c r="B151" s="5" t="s">
        <v>65</v>
      </c>
      <c r="C151" s="5" t="s">
        <v>67</v>
      </c>
      <c r="D151" s="5" t="s">
        <v>442</v>
      </c>
      <c r="E151" s="5" t="s">
        <v>82</v>
      </c>
      <c r="F151" s="8">
        <f>F158+F161+F164</f>
        <v>1424.5</v>
      </c>
      <c r="G151" s="135">
        <f>G161</f>
        <v>1123300</v>
      </c>
    </row>
    <row r="152" spans="1:7" s="7" customFormat="1" ht="15" customHeight="1" hidden="1">
      <c r="A152" s="36" t="s">
        <v>134</v>
      </c>
      <c r="B152" s="5" t="s">
        <v>65</v>
      </c>
      <c r="C152" s="5" t="s">
        <v>67</v>
      </c>
      <c r="D152" s="5" t="s">
        <v>135</v>
      </c>
      <c r="E152" s="5" t="s">
        <v>82</v>
      </c>
      <c r="F152" s="8">
        <f>G152/1000</f>
        <v>0</v>
      </c>
      <c r="G152" s="135">
        <f>G153</f>
        <v>0</v>
      </c>
    </row>
    <row r="153" spans="1:7" s="7" customFormat="1" ht="15" customHeight="1" hidden="1">
      <c r="A153" s="36" t="s">
        <v>136</v>
      </c>
      <c r="B153" s="5" t="s">
        <v>65</v>
      </c>
      <c r="C153" s="5" t="s">
        <v>67</v>
      </c>
      <c r="D153" s="5" t="s">
        <v>137</v>
      </c>
      <c r="E153" s="5" t="s">
        <v>82</v>
      </c>
      <c r="F153" s="8">
        <f>G153/1000</f>
        <v>0</v>
      </c>
      <c r="G153" s="135">
        <f>G154</f>
        <v>0</v>
      </c>
    </row>
    <row r="154" spans="1:7" s="7" customFormat="1" ht="15" customHeight="1" hidden="1">
      <c r="A154" s="36" t="s">
        <v>138</v>
      </c>
      <c r="B154" s="5" t="s">
        <v>65</v>
      </c>
      <c r="C154" s="5" t="s">
        <v>67</v>
      </c>
      <c r="D154" s="5" t="s">
        <v>139</v>
      </c>
      <c r="E154" s="5" t="s">
        <v>82</v>
      </c>
      <c r="F154" s="8">
        <f>G154/1000</f>
        <v>0</v>
      </c>
      <c r="G154" s="135">
        <f>G155</f>
        <v>0</v>
      </c>
    </row>
    <row r="155" spans="1:7" s="7" customFormat="1" ht="15" customHeight="1" hidden="1">
      <c r="A155" s="36" t="s">
        <v>85</v>
      </c>
      <c r="B155" s="5" t="s">
        <v>65</v>
      </c>
      <c r="C155" s="5" t="s">
        <v>67</v>
      </c>
      <c r="D155" s="5" t="s">
        <v>139</v>
      </c>
      <c r="E155" s="5" t="s">
        <v>62</v>
      </c>
      <c r="F155" s="8">
        <f>G155/1000</f>
        <v>0</v>
      </c>
      <c r="G155" s="135">
        <v>0</v>
      </c>
    </row>
    <row r="156" spans="1:7" s="7" customFormat="1" ht="30.75" customHeight="1" hidden="1">
      <c r="A156" s="36" t="s">
        <v>290</v>
      </c>
      <c r="B156" s="5" t="s">
        <v>65</v>
      </c>
      <c r="C156" s="5" t="s">
        <v>67</v>
      </c>
      <c r="D156" s="5" t="s">
        <v>289</v>
      </c>
      <c r="E156" s="5" t="s">
        <v>82</v>
      </c>
      <c r="F156" s="8">
        <f>F157</f>
        <v>0</v>
      </c>
      <c r="G156" s="135"/>
    </row>
    <row r="157" spans="1:7" s="7" customFormat="1" ht="15" customHeight="1" hidden="1">
      <c r="A157" s="97" t="s">
        <v>168</v>
      </c>
      <c r="B157" s="5" t="s">
        <v>65</v>
      </c>
      <c r="C157" s="5" t="s">
        <v>67</v>
      </c>
      <c r="D157" s="5" t="s">
        <v>289</v>
      </c>
      <c r="E157" s="5" t="s">
        <v>169</v>
      </c>
      <c r="F157" s="8">
        <v>0</v>
      </c>
      <c r="G157" s="135"/>
    </row>
    <row r="158" spans="1:7" s="7" customFormat="1" ht="28.5" customHeight="1">
      <c r="A158" s="36" t="s">
        <v>527</v>
      </c>
      <c r="B158" s="5" t="s">
        <v>65</v>
      </c>
      <c r="C158" s="5" t="s">
        <v>67</v>
      </c>
      <c r="D158" s="5" t="s">
        <v>526</v>
      </c>
      <c r="E158" s="5" t="s">
        <v>82</v>
      </c>
      <c r="F158" s="8">
        <f>F159</f>
        <v>50</v>
      </c>
      <c r="G158" s="135"/>
    </row>
    <row r="159" spans="1:7" s="7" customFormat="1" ht="15" customHeight="1">
      <c r="A159" s="97" t="s">
        <v>166</v>
      </c>
      <c r="B159" s="5" t="s">
        <v>65</v>
      </c>
      <c r="C159" s="5" t="s">
        <v>67</v>
      </c>
      <c r="D159" s="5" t="s">
        <v>526</v>
      </c>
      <c r="E159" s="5" t="s">
        <v>167</v>
      </c>
      <c r="F159" s="8">
        <f>F160</f>
        <v>50</v>
      </c>
      <c r="G159" s="135"/>
    </row>
    <row r="160" spans="1:7" s="7" customFormat="1" ht="15" customHeight="1">
      <c r="A160" s="97" t="s">
        <v>168</v>
      </c>
      <c r="B160" s="5" t="s">
        <v>65</v>
      </c>
      <c r="C160" s="5" t="s">
        <v>67</v>
      </c>
      <c r="D160" s="5" t="s">
        <v>526</v>
      </c>
      <c r="E160" s="5" t="s">
        <v>169</v>
      </c>
      <c r="F160" s="8">
        <v>50</v>
      </c>
      <c r="G160" s="135"/>
    </row>
    <row r="161" spans="1:7" s="7" customFormat="1" ht="42.75" customHeight="1">
      <c r="A161" s="36" t="s">
        <v>252</v>
      </c>
      <c r="B161" s="5" t="s">
        <v>65</v>
      </c>
      <c r="C161" s="5" t="s">
        <v>67</v>
      </c>
      <c r="D161" s="5" t="s">
        <v>461</v>
      </c>
      <c r="E161" s="5" t="s">
        <v>82</v>
      </c>
      <c r="F161" s="8">
        <f>F162</f>
        <v>1174.6</v>
      </c>
      <c r="G161" s="135">
        <f>G162</f>
        <v>1123300</v>
      </c>
    </row>
    <row r="162" spans="1:7" s="7" customFormat="1" ht="15">
      <c r="A162" s="97" t="s">
        <v>166</v>
      </c>
      <c r="B162" s="5" t="s">
        <v>65</v>
      </c>
      <c r="C162" s="5" t="s">
        <v>67</v>
      </c>
      <c r="D162" s="5" t="s">
        <v>461</v>
      </c>
      <c r="E162" s="5" t="s">
        <v>167</v>
      </c>
      <c r="F162" s="8">
        <f>F163</f>
        <v>1174.6</v>
      </c>
      <c r="G162" s="135">
        <f>G163</f>
        <v>1123300</v>
      </c>
    </row>
    <row r="163" spans="1:7" s="7" customFormat="1" ht="17.25" customHeight="1">
      <c r="A163" s="97" t="s">
        <v>168</v>
      </c>
      <c r="B163" s="5" t="s">
        <v>65</v>
      </c>
      <c r="C163" s="5" t="s">
        <v>67</v>
      </c>
      <c r="D163" s="5" t="s">
        <v>461</v>
      </c>
      <c r="E163" s="5" t="s">
        <v>169</v>
      </c>
      <c r="F163" s="8">
        <v>1174.6</v>
      </c>
      <c r="G163" s="135">
        <v>1123300</v>
      </c>
    </row>
    <row r="164" spans="1:7" s="7" customFormat="1" ht="17.25" customHeight="1">
      <c r="A164" s="97" t="s">
        <v>540</v>
      </c>
      <c r="B164" s="5" t="s">
        <v>65</v>
      </c>
      <c r="C164" s="5" t="s">
        <v>67</v>
      </c>
      <c r="D164" s="5" t="s">
        <v>472</v>
      </c>
      <c r="E164" s="5" t="s">
        <v>82</v>
      </c>
      <c r="F164" s="8">
        <f>F165</f>
        <v>199.9</v>
      </c>
      <c r="G164" s="135"/>
    </row>
    <row r="165" spans="1:7" s="7" customFormat="1" ht="17.25" customHeight="1">
      <c r="A165" s="97" t="s">
        <v>166</v>
      </c>
      <c r="B165" s="5" t="s">
        <v>65</v>
      </c>
      <c r="C165" s="5" t="s">
        <v>67</v>
      </c>
      <c r="D165" s="5" t="s">
        <v>472</v>
      </c>
      <c r="E165" s="5" t="s">
        <v>167</v>
      </c>
      <c r="F165" s="8">
        <f>F166</f>
        <v>199.9</v>
      </c>
      <c r="G165" s="135"/>
    </row>
    <row r="166" spans="1:7" s="7" customFormat="1" ht="17.25" customHeight="1">
      <c r="A166" s="97" t="s">
        <v>168</v>
      </c>
      <c r="B166" s="5" t="s">
        <v>65</v>
      </c>
      <c r="C166" s="5" t="s">
        <v>67</v>
      </c>
      <c r="D166" s="5" t="s">
        <v>472</v>
      </c>
      <c r="E166" s="5" t="s">
        <v>169</v>
      </c>
      <c r="F166" s="8">
        <v>199.9</v>
      </c>
      <c r="G166" s="135"/>
    </row>
    <row r="167" spans="1:7" s="7" customFormat="1" ht="15" hidden="1">
      <c r="A167" s="36" t="s">
        <v>45</v>
      </c>
      <c r="B167" s="5" t="s">
        <v>65</v>
      </c>
      <c r="C167" s="5" t="s">
        <v>68</v>
      </c>
      <c r="D167" s="5" t="s">
        <v>442</v>
      </c>
      <c r="E167" s="5" t="s">
        <v>82</v>
      </c>
      <c r="F167" s="8">
        <f>F170</f>
        <v>0</v>
      </c>
      <c r="G167" s="135">
        <f>G170</f>
        <v>15000</v>
      </c>
    </row>
    <row r="168" spans="1:7" s="7" customFormat="1" ht="26.25" customHeight="1" hidden="1">
      <c r="A168" s="35" t="s">
        <v>49</v>
      </c>
      <c r="B168" s="5" t="s">
        <v>65</v>
      </c>
      <c r="C168" s="5" t="s">
        <v>67</v>
      </c>
      <c r="D168" s="5" t="s">
        <v>48</v>
      </c>
      <c r="E168" s="5" t="s">
        <v>82</v>
      </c>
      <c r="F168" s="8">
        <f>G168/1000</f>
        <v>0</v>
      </c>
      <c r="G168" s="135">
        <f>G169</f>
        <v>0</v>
      </c>
    </row>
    <row r="169" spans="1:7" s="7" customFormat="1" ht="15" customHeight="1" hidden="1">
      <c r="A169" s="36" t="s">
        <v>85</v>
      </c>
      <c r="B169" s="5" t="s">
        <v>65</v>
      </c>
      <c r="C169" s="5" t="s">
        <v>67</v>
      </c>
      <c r="D169" s="5" t="s">
        <v>48</v>
      </c>
      <c r="E169" s="5" t="s">
        <v>62</v>
      </c>
      <c r="F169" s="8">
        <f>G169/1000</f>
        <v>0</v>
      </c>
      <c r="G169" s="135">
        <v>0</v>
      </c>
    </row>
    <row r="170" spans="1:7" s="7" customFormat="1" ht="26.25" hidden="1">
      <c r="A170" s="36" t="s">
        <v>463</v>
      </c>
      <c r="B170" s="5" t="s">
        <v>65</v>
      </c>
      <c r="C170" s="5" t="s">
        <v>68</v>
      </c>
      <c r="D170" s="5" t="s">
        <v>462</v>
      </c>
      <c r="E170" s="5" t="s">
        <v>82</v>
      </c>
      <c r="F170" s="8">
        <f>F171</f>
        <v>0</v>
      </c>
      <c r="G170" s="135">
        <f>G171</f>
        <v>15000</v>
      </c>
    </row>
    <row r="171" spans="1:7" s="7" customFormat="1" ht="15" hidden="1">
      <c r="A171" s="36" t="s">
        <v>172</v>
      </c>
      <c r="B171" s="5" t="s">
        <v>65</v>
      </c>
      <c r="C171" s="5" t="s">
        <v>68</v>
      </c>
      <c r="D171" s="5" t="s">
        <v>462</v>
      </c>
      <c r="E171" s="5" t="s">
        <v>173</v>
      </c>
      <c r="F171" s="8">
        <f>F172</f>
        <v>0</v>
      </c>
      <c r="G171" s="135">
        <f>G172</f>
        <v>15000</v>
      </c>
    </row>
    <row r="172" spans="1:7" s="7" customFormat="1" ht="26.25" hidden="1">
      <c r="A172" s="36" t="s">
        <v>192</v>
      </c>
      <c r="B172" s="5" t="s">
        <v>65</v>
      </c>
      <c r="C172" s="5" t="s">
        <v>68</v>
      </c>
      <c r="D172" s="5" t="s">
        <v>462</v>
      </c>
      <c r="E172" s="5" t="s">
        <v>193</v>
      </c>
      <c r="F172" s="8"/>
      <c r="G172" s="135">
        <v>15000</v>
      </c>
    </row>
    <row r="173" spans="1:7" s="7" customFormat="1" ht="15" customHeight="1" hidden="1">
      <c r="A173" s="36" t="s">
        <v>45</v>
      </c>
      <c r="B173" s="5" t="s">
        <v>65</v>
      </c>
      <c r="C173" s="5" t="s">
        <v>68</v>
      </c>
      <c r="D173" s="5" t="s">
        <v>81</v>
      </c>
      <c r="E173" s="5" t="s">
        <v>82</v>
      </c>
      <c r="F173" s="8">
        <f>G173/1000</f>
        <v>0</v>
      </c>
      <c r="G173" s="135">
        <f>G174</f>
        <v>0</v>
      </c>
    </row>
    <row r="174" spans="1:7" s="7" customFormat="1" ht="15" customHeight="1" hidden="1">
      <c r="A174" s="36" t="s">
        <v>91</v>
      </c>
      <c r="B174" s="5" t="s">
        <v>65</v>
      </c>
      <c r="C174" s="5" t="s">
        <v>68</v>
      </c>
      <c r="D174" s="5" t="s">
        <v>69</v>
      </c>
      <c r="E174" s="5" t="s">
        <v>82</v>
      </c>
      <c r="F174" s="8">
        <f>G174/1000</f>
        <v>0</v>
      </c>
      <c r="G174" s="135">
        <f>G175</f>
        <v>0</v>
      </c>
    </row>
    <row r="175" spans="1:7" s="7" customFormat="1" ht="15" customHeight="1" hidden="1">
      <c r="A175" s="36" t="s">
        <v>85</v>
      </c>
      <c r="B175" s="5" t="s">
        <v>65</v>
      </c>
      <c r="C175" s="5" t="s">
        <v>68</v>
      </c>
      <c r="D175" s="5" t="s">
        <v>69</v>
      </c>
      <c r="E175" s="5" t="s">
        <v>62</v>
      </c>
      <c r="F175" s="8">
        <f>G175/1000</f>
        <v>0</v>
      </c>
      <c r="G175" s="135">
        <v>0</v>
      </c>
    </row>
    <row r="176" spans="1:7" s="7" customFormat="1" ht="15">
      <c r="A176" s="36" t="s">
        <v>93</v>
      </c>
      <c r="B176" s="5" t="s">
        <v>70</v>
      </c>
      <c r="C176" s="5" t="s">
        <v>80</v>
      </c>
      <c r="D176" s="5" t="s">
        <v>442</v>
      </c>
      <c r="E176" s="5" t="s">
        <v>82</v>
      </c>
      <c r="F176" s="8">
        <f>F177+F188+F209</f>
        <v>10029.9</v>
      </c>
      <c r="G176" s="135">
        <f>G177+G188+G209</f>
        <v>10176965.7</v>
      </c>
    </row>
    <row r="177" spans="1:7" s="7" customFormat="1" ht="15">
      <c r="A177" s="36" t="s">
        <v>94</v>
      </c>
      <c r="B177" s="5" t="s">
        <v>70</v>
      </c>
      <c r="C177" s="5" t="s">
        <v>60</v>
      </c>
      <c r="D177" s="5" t="s">
        <v>442</v>
      </c>
      <c r="E177" s="5" t="s">
        <v>82</v>
      </c>
      <c r="F177" s="8">
        <f>F178+F185</f>
        <v>6686.1</v>
      </c>
      <c r="G177" s="135">
        <f>G178</f>
        <v>4171365.7</v>
      </c>
    </row>
    <row r="178" spans="1:7" s="7" customFormat="1" ht="39">
      <c r="A178" s="36" t="s">
        <v>542</v>
      </c>
      <c r="B178" s="5" t="s">
        <v>70</v>
      </c>
      <c r="C178" s="5" t="s">
        <v>60</v>
      </c>
      <c r="D178" s="5" t="s">
        <v>464</v>
      </c>
      <c r="E178" s="5" t="s">
        <v>82</v>
      </c>
      <c r="F178" s="8">
        <f>F179+F181</f>
        <v>6336.1</v>
      </c>
      <c r="G178" s="135">
        <f>G181+G179</f>
        <v>4171365.7</v>
      </c>
    </row>
    <row r="179" spans="1:7" s="7" customFormat="1" ht="15">
      <c r="A179" s="97" t="s">
        <v>166</v>
      </c>
      <c r="B179" s="5" t="s">
        <v>70</v>
      </c>
      <c r="C179" s="5" t="s">
        <v>60</v>
      </c>
      <c r="D179" s="5" t="s">
        <v>464</v>
      </c>
      <c r="E179" s="5" t="s">
        <v>167</v>
      </c>
      <c r="F179" s="8">
        <f>F180</f>
        <v>287.6</v>
      </c>
      <c r="G179" s="135">
        <f>G180</f>
        <v>1671365.7</v>
      </c>
    </row>
    <row r="180" spans="1:7" s="7" customFormat="1" ht="19.5" customHeight="1">
      <c r="A180" s="97" t="s">
        <v>168</v>
      </c>
      <c r="B180" s="5" t="s">
        <v>70</v>
      </c>
      <c r="C180" s="5" t="s">
        <v>60</v>
      </c>
      <c r="D180" s="5" t="s">
        <v>464</v>
      </c>
      <c r="E180" s="5" t="s">
        <v>169</v>
      </c>
      <c r="F180" s="8">
        <v>287.6</v>
      </c>
      <c r="G180" s="135">
        <f>3000000-1328634.3</f>
        <v>1671365.7</v>
      </c>
    </row>
    <row r="181" spans="1:7" s="7" customFormat="1" ht="26.25">
      <c r="A181" s="36" t="s">
        <v>196</v>
      </c>
      <c r="B181" s="5" t="s">
        <v>70</v>
      </c>
      <c r="C181" s="5" t="s">
        <v>60</v>
      </c>
      <c r="D181" s="5" t="s">
        <v>464</v>
      </c>
      <c r="E181" s="5" t="s">
        <v>197</v>
      </c>
      <c r="F181" s="8">
        <f>F182</f>
        <v>6048.5</v>
      </c>
      <c r="G181" s="135">
        <f>G182</f>
        <v>2500000</v>
      </c>
    </row>
    <row r="182" spans="1:7" s="7" customFormat="1" ht="15">
      <c r="A182" s="36" t="s">
        <v>198</v>
      </c>
      <c r="B182" s="5" t="s">
        <v>70</v>
      </c>
      <c r="C182" s="5" t="s">
        <v>60</v>
      </c>
      <c r="D182" s="5" t="s">
        <v>464</v>
      </c>
      <c r="E182" s="5" t="s">
        <v>199</v>
      </c>
      <c r="F182" s="8">
        <v>6048.5</v>
      </c>
      <c r="G182" s="135">
        <f>3593400+500000-1593400</f>
        <v>2500000</v>
      </c>
    </row>
    <row r="183" spans="1:7" s="7" customFormat="1" ht="19.5" customHeight="1" hidden="1">
      <c r="A183" s="97" t="s">
        <v>298</v>
      </c>
      <c r="B183" s="5" t="s">
        <v>70</v>
      </c>
      <c r="C183" s="5" t="s">
        <v>60</v>
      </c>
      <c r="D183" s="5" t="s">
        <v>464</v>
      </c>
      <c r="E183" s="5" t="s">
        <v>173</v>
      </c>
      <c r="F183" s="8">
        <f>F184</f>
        <v>0</v>
      </c>
      <c r="G183" s="135"/>
    </row>
    <row r="184" spans="1:7" s="7" customFormat="1" ht="19.5" customHeight="1" hidden="1">
      <c r="A184" s="97" t="s">
        <v>183</v>
      </c>
      <c r="B184" s="5" t="s">
        <v>70</v>
      </c>
      <c r="C184" s="5" t="s">
        <v>60</v>
      </c>
      <c r="D184" s="5" t="s">
        <v>464</v>
      </c>
      <c r="E184" s="5" t="s">
        <v>184</v>
      </c>
      <c r="F184" s="8">
        <v>0</v>
      </c>
      <c r="G184" s="135"/>
    </row>
    <row r="185" spans="1:7" s="7" customFormat="1" ht="19.5" customHeight="1">
      <c r="A185" s="97" t="s">
        <v>540</v>
      </c>
      <c r="B185" s="5" t="s">
        <v>70</v>
      </c>
      <c r="C185" s="5" t="s">
        <v>60</v>
      </c>
      <c r="D185" s="5" t="s">
        <v>472</v>
      </c>
      <c r="E185" s="5" t="s">
        <v>82</v>
      </c>
      <c r="F185" s="8">
        <f>F186</f>
        <v>350</v>
      </c>
      <c r="G185" s="135"/>
    </row>
    <row r="186" spans="1:7" s="7" customFormat="1" ht="19.5" customHeight="1">
      <c r="A186" s="97" t="s">
        <v>166</v>
      </c>
      <c r="B186" s="5" t="s">
        <v>70</v>
      </c>
      <c r="C186" s="5" t="s">
        <v>60</v>
      </c>
      <c r="D186" s="5" t="s">
        <v>472</v>
      </c>
      <c r="E186" s="5" t="s">
        <v>167</v>
      </c>
      <c r="F186" s="8">
        <f>F187</f>
        <v>350</v>
      </c>
      <c r="G186" s="135"/>
    </row>
    <row r="187" spans="1:7" s="7" customFormat="1" ht="19.5" customHeight="1">
      <c r="A187" s="97" t="s">
        <v>168</v>
      </c>
      <c r="B187" s="5" t="s">
        <v>70</v>
      </c>
      <c r="C187" s="5" t="s">
        <v>60</v>
      </c>
      <c r="D187" s="5" t="s">
        <v>472</v>
      </c>
      <c r="E187" s="5" t="s">
        <v>169</v>
      </c>
      <c r="F187" s="8">
        <v>350</v>
      </c>
      <c r="G187" s="135"/>
    </row>
    <row r="188" spans="1:7" ht="15">
      <c r="A188" s="36" t="s">
        <v>107</v>
      </c>
      <c r="B188" s="5" t="s">
        <v>70</v>
      </c>
      <c r="C188" s="5" t="s">
        <v>64</v>
      </c>
      <c r="D188" s="5" t="s">
        <v>442</v>
      </c>
      <c r="E188" s="5" t="s">
        <v>82</v>
      </c>
      <c r="F188" s="8">
        <f>F189+F194+F202+F205</f>
        <v>770.2</v>
      </c>
      <c r="G188" s="135">
        <f>G205+G194+G189</f>
        <v>3830000</v>
      </c>
    </row>
    <row r="189" spans="1:7" s="7" customFormat="1" ht="38.25" customHeight="1">
      <c r="A189" s="36" t="s">
        <v>542</v>
      </c>
      <c r="B189" s="5" t="s">
        <v>70</v>
      </c>
      <c r="C189" s="5" t="s">
        <v>64</v>
      </c>
      <c r="D189" s="5" t="s">
        <v>464</v>
      </c>
      <c r="E189" s="5" t="s">
        <v>82</v>
      </c>
      <c r="F189" s="8">
        <f>F192+F190</f>
        <v>670.2</v>
      </c>
      <c r="G189" s="135">
        <f>G192</f>
        <v>3000000</v>
      </c>
    </row>
    <row r="190" spans="1:7" s="7" customFormat="1" ht="18" customHeight="1">
      <c r="A190" s="97" t="s">
        <v>166</v>
      </c>
      <c r="B190" s="5" t="s">
        <v>70</v>
      </c>
      <c r="C190" s="5" t="s">
        <v>64</v>
      </c>
      <c r="D190" s="5" t="s">
        <v>464</v>
      </c>
      <c r="E190" s="5" t="s">
        <v>167</v>
      </c>
      <c r="F190" s="8">
        <f>F191</f>
        <v>0</v>
      </c>
      <c r="G190" s="135"/>
    </row>
    <row r="191" spans="1:7" s="7" customFormat="1" ht="20.25" customHeight="1">
      <c r="A191" s="97" t="s">
        <v>168</v>
      </c>
      <c r="B191" s="5" t="s">
        <v>70</v>
      </c>
      <c r="C191" s="5" t="s">
        <v>64</v>
      </c>
      <c r="D191" s="5" t="s">
        <v>464</v>
      </c>
      <c r="E191" s="5" t="s">
        <v>169</v>
      </c>
      <c r="F191" s="8">
        <v>0</v>
      </c>
      <c r="G191" s="135"/>
    </row>
    <row r="192" spans="1:7" s="7" customFormat="1" ht="28.5" customHeight="1">
      <c r="A192" s="36" t="s">
        <v>196</v>
      </c>
      <c r="B192" s="5" t="s">
        <v>70</v>
      </c>
      <c r="C192" s="5" t="s">
        <v>64</v>
      </c>
      <c r="D192" s="5" t="s">
        <v>464</v>
      </c>
      <c r="E192" s="5" t="s">
        <v>197</v>
      </c>
      <c r="F192" s="8">
        <f>F193</f>
        <v>670.2</v>
      </c>
      <c r="G192" s="135">
        <f>G193</f>
        <v>3000000</v>
      </c>
    </row>
    <row r="193" spans="1:7" s="7" customFormat="1" ht="14.25" customHeight="1">
      <c r="A193" s="36" t="s">
        <v>198</v>
      </c>
      <c r="B193" s="5" t="s">
        <v>70</v>
      </c>
      <c r="C193" s="5" t="s">
        <v>64</v>
      </c>
      <c r="D193" s="5" t="s">
        <v>464</v>
      </c>
      <c r="E193" s="5" t="s">
        <v>199</v>
      </c>
      <c r="F193" s="8">
        <v>670.2</v>
      </c>
      <c r="G193" s="135">
        <f>1000000+2000000</f>
        <v>3000000</v>
      </c>
    </row>
    <row r="194" spans="1:7" s="7" customFormat="1" ht="26.25">
      <c r="A194" s="36" t="s">
        <v>465</v>
      </c>
      <c r="B194" s="5" t="s">
        <v>70</v>
      </c>
      <c r="C194" s="5" t="s">
        <v>64</v>
      </c>
      <c r="D194" s="5" t="s">
        <v>466</v>
      </c>
      <c r="E194" s="5" t="s">
        <v>82</v>
      </c>
      <c r="F194" s="8">
        <f>F195</f>
        <v>0</v>
      </c>
      <c r="G194" s="135">
        <f>G195</f>
        <v>330000</v>
      </c>
    </row>
    <row r="195" spans="1:7" s="7" customFormat="1" ht="16.5" customHeight="1">
      <c r="A195" s="97" t="s">
        <v>166</v>
      </c>
      <c r="B195" s="5" t="s">
        <v>70</v>
      </c>
      <c r="C195" s="5" t="s">
        <v>64</v>
      </c>
      <c r="D195" s="5" t="s">
        <v>466</v>
      </c>
      <c r="E195" s="5" t="s">
        <v>167</v>
      </c>
      <c r="F195" s="8">
        <f>F196</f>
        <v>0</v>
      </c>
      <c r="G195" s="135">
        <f>G196</f>
        <v>330000</v>
      </c>
    </row>
    <row r="196" spans="1:7" s="7" customFormat="1" ht="17.25" customHeight="1">
      <c r="A196" s="97" t="s">
        <v>168</v>
      </c>
      <c r="B196" s="5" t="s">
        <v>70</v>
      </c>
      <c r="C196" s="5" t="s">
        <v>64</v>
      </c>
      <c r="D196" s="5" t="s">
        <v>466</v>
      </c>
      <c r="E196" s="5" t="s">
        <v>169</v>
      </c>
      <c r="F196" s="8">
        <v>0</v>
      </c>
      <c r="G196" s="135">
        <f>230000+100000</f>
        <v>330000</v>
      </c>
    </row>
    <row r="197" spans="1:7" s="7" customFormat="1" ht="30" customHeight="1" hidden="1">
      <c r="A197" s="97" t="s">
        <v>294</v>
      </c>
      <c r="B197" s="5" t="s">
        <v>70</v>
      </c>
      <c r="C197" s="5" t="s">
        <v>64</v>
      </c>
      <c r="D197" s="5" t="s">
        <v>293</v>
      </c>
      <c r="E197" s="5" t="s">
        <v>82</v>
      </c>
      <c r="F197" s="8">
        <f>F198</f>
        <v>0</v>
      </c>
      <c r="G197" s="135"/>
    </row>
    <row r="198" spans="1:7" s="7" customFormat="1" ht="16.5" customHeight="1" hidden="1">
      <c r="A198" s="97" t="s">
        <v>166</v>
      </c>
      <c r="B198" s="5" t="s">
        <v>70</v>
      </c>
      <c r="C198" s="5" t="s">
        <v>64</v>
      </c>
      <c r="D198" s="5" t="s">
        <v>293</v>
      </c>
      <c r="E198" s="5" t="s">
        <v>167</v>
      </c>
      <c r="F198" s="8">
        <f>F199</f>
        <v>0</v>
      </c>
      <c r="G198" s="135"/>
    </row>
    <row r="199" spans="1:7" s="7" customFormat="1" ht="15" customHeight="1" hidden="1">
      <c r="A199" s="97" t="s">
        <v>168</v>
      </c>
      <c r="B199" s="5" t="s">
        <v>70</v>
      </c>
      <c r="C199" s="5" t="s">
        <v>64</v>
      </c>
      <c r="D199" s="5" t="s">
        <v>293</v>
      </c>
      <c r="E199" s="5" t="s">
        <v>169</v>
      </c>
      <c r="F199" s="8">
        <v>0</v>
      </c>
      <c r="G199" s="135"/>
    </row>
    <row r="200" spans="1:7" s="7" customFormat="1" ht="30" customHeight="1" hidden="1">
      <c r="A200" s="36" t="s">
        <v>196</v>
      </c>
      <c r="B200" s="5" t="s">
        <v>70</v>
      </c>
      <c r="C200" s="5" t="s">
        <v>64</v>
      </c>
      <c r="D200" s="5" t="s">
        <v>293</v>
      </c>
      <c r="E200" s="5" t="s">
        <v>197</v>
      </c>
      <c r="F200" s="8">
        <f>F201</f>
        <v>0</v>
      </c>
      <c r="G200" s="135"/>
    </row>
    <row r="201" spans="1:7" s="7" customFormat="1" ht="17.25" customHeight="1" hidden="1">
      <c r="A201" s="36" t="s">
        <v>198</v>
      </c>
      <c r="B201" s="5" t="s">
        <v>70</v>
      </c>
      <c r="C201" s="5" t="s">
        <v>64</v>
      </c>
      <c r="D201" s="5" t="s">
        <v>293</v>
      </c>
      <c r="E201" s="5" t="s">
        <v>199</v>
      </c>
      <c r="F201" s="8">
        <f>175-175</f>
        <v>0</v>
      </c>
      <c r="G201" s="135"/>
    </row>
    <row r="202" spans="1:7" s="7" customFormat="1" ht="17.25" customHeight="1">
      <c r="A202" s="97" t="s">
        <v>540</v>
      </c>
      <c r="B202" s="5" t="s">
        <v>70</v>
      </c>
      <c r="C202" s="5" t="s">
        <v>64</v>
      </c>
      <c r="D202" s="5" t="s">
        <v>472</v>
      </c>
      <c r="E202" s="5" t="s">
        <v>82</v>
      </c>
      <c r="F202" s="8">
        <f>F203</f>
        <v>100</v>
      </c>
      <c r="G202" s="135"/>
    </row>
    <row r="203" spans="1:7" s="7" customFormat="1" ht="17.25" customHeight="1">
      <c r="A203" s="97" t="s">
        <v>166</v>
      </c>
      <c r="B203" s="5" t="s">
        <v>70</v>
      </c>
      <c r="C203" s="5" t="s">
        <v>64</v>
      </c>
      <c r="D203" s="5" t="s">
        <v>472</v>
      </c>
      <c r="E203" s="5" t="s">
        <v>167</v>
      </c>
      <c r="F203" s="8">
        <f>F204</f>
        <v>100</v>
      </c>
      <c r="G203" s="135"/>
    </row>
    <row r="204" spans="1:7" s="7" customFormat="1" ht="17.25" customHeight="1">
      <c r="A204" s="97" t="s">
        <v>168</v>
      </c>
      <c r="B204" s="5" t="s">
        <v>70</v>
      </c>
      <c r="C204" s="5" t="s">
        <v>64</v>
      </c>
      <c r="D204" s="5" t="s">
        <v>472</v>
      </c>
      <c r="E204" s="5" t="s">
        <v>169</v>
      </c>
      <c r="F204" s="8">
        <v>100</v>
      </c>
      <c r="G204" s="135"/>
    </row>
    <row r="205" spans="1:7" ht="15">
      <c r="A205" s="36" t="s">
        <v>200</v>
      </c>
      <c r="B205" s="5" t="s">
        <v>70</v>
      </c>
      <c r="C205" s="5" t="s">
        <v>64</v>
      </c>
      <c r="D205" s="5" t="s">
        <v>467</v>
      </c>
      <c r="E205" s="5" t="s">
        <v>82</v>
      </c>
      <c r="F205" s="8">
        <f>F206</f>
        <v>0</v>
      </c>
      <c r="G205" s="135">
        <f aca="true" t="shared" si="5" ref="F205:G207">G206</f>
        <v>500000</v>
      </c>
    </row>
    <row r="206" spans="1:7" ht="15">
      <c r="A206" s="36" t="s">
        <v>201</v>
      </c>
      <c r="B206" s="5" t="s">
        <v>70</v>
      </c>
      <c r="C206" s="5" t="s">
        <v>64</v>
      </c>
      <c r="D206" s="5" t="s">
        <v>468</v>
      </c>
      <c r="E206" s="5" t="s">
        <v>82</v>
      </c>
      <c r="F206" s="8">
        <f t="shared" si="5"/>
        <v>0</v>
      </c>
      <c r="G206" s="135">
        <f t="shared" si="5"/>
        <v>500000</v>
      </c>
    </row>
    <row r="207" spans="1:7" ht="15">
      <c r="A207" s="36" t="s">
        <v>172</v>
      </c>
      <c r="B207" s="5" t="s">
        <v>70</v>
      </c>
      <c r="C207" s="5" t="s">
        <v>64</v>
      </c>
      <c r="D207" s="5" t="s">
        <v>468</v>
      </c>
      <c r="E207" s="5" t="s">
        <v>173</v>
      </c>
      <c r="F207" s="8">
        <f t="shared" si="5"/>
        <v>0</v>
      </c>
      <c r="G207" s="135">
        <f t="shared" si="5"/>
        <v>500000</v>
      </c>
    </row>
    <row r="208" spans="1:7" ht="26.25">
      <c r="A208" s="36" t="s">
        <v>192</v>
      </c>
      <c r="B208" s="5" t="s">
        <v>70</v>
      </c>
      <c r="C208" s="5" t="s">
        <v>64</v>
      </c>
      <c r="D208" s="5" t="s">
        <v>468</v>
      </c>
      <c r="E208" s="5" t="s">
        <v>193</v>
      </c>
      <c r="F208" s="8">
        <v>0</v>
      </c>
      <c r="G208" s="135">
        <v>500000</v>
      </c>
    </row>
    <row r="209" spans="1:7" s="7" customFormat="1" ht="15">
      <c r="A209" s="36" t="s">
        <v>96</v>
      </c>
      <c r="B209" s="5" t="s">
        <v>70</v>
      </c>
      <c r="C209" s="5" t="s">
        <v>66</v>
      </c>
      <c r="D209" s="5" t="s">
        <v>442</v>
      </c>
      <c r="E209" s="5" t="s">
        <v>82</v>
      </c>
      <c r="F209" s="8">
        <f>F210+F213</f>
        <v>2573.6</v>
      </c>
      <c r="G209" s="135">
        <f aca="true" t="shared" si="6" ref="F209:G211">G210</f>
        <v>2175600</v>
      </c>
    </row>
    <row r="210" spans="1:7" s="7" customFormat="1" ht="26.25">
      <c r="A210" s="36" t="s">
        <v>470</v>
      </c>
      <c r="B210" s="5" t="s">
        <v>70</v>
      </c>
      <c r="C210" s="5" t="s">
        <v>66</v>
      </c>
      <c r="D210" s="5" t="s">
        <v>471</v>
      </c>
      <c r="E210" s="5" t="s">
        <v>82</v>
      </c>
      <c r="F210" s="8">
        <f t="shared" si="6"/>
        <v>2573.6</v>
      </c>
      <c r="G210" s="135">
        <f t="shared" si="6"/>
        <v>2175600</v>
      </c>
    </row>
    <row r="211" spans="1:7" s="7" customFormat="1" ht="15">
      <c r="A211" s="97" t="s">
        <v>166</v>
      </c>
      <c r="B211" s="5" t="s">
        <v>70</v>
      </c>
      <c r="C211" s="5" t="s">
        <v>66</v>
      </c>
      <c r="D211" s="5" t="s">
        <v>471</v>
      </c>
      <c r="E211" s="5" t="s">
        <v>167</v>
      </c>
      <c r="F211" s="8">
        <f t="shared" si="6"/>
        <v>2573.6</v>
      </c>
      <c r="G211" s="135">
        <f t="shared" si="6"/>
        <v>2175600</v>
      </c>
    </row>
    <row r="212" spans="1:7" s="107" customFormat="1" ht="15.75" customHeight="1">
      <c r="A212" s="97" t="s">
        <v>168</v>
      </c>
      <c r="B212" s="5" t="s">
        <v>70</v>
      </c>
      <c r="C212" s="5" t="s">
        <v>66</v>
      </c>
      <c r="D212" s="5" t="s">
        <v>471</v>
      </c>
      <c r="E212" s="5" t="s">
        <v>169</v>
      </c>
      <c r="F212" s="8">
        <v>2573.6</v>
      </c>
      <c r="G212" s="135">
        <f>675600+1500000</f>
        <v>2175600</v>
      </c>
    </row>
    <row r="213" spans="1:7" s="107" customFormat="1" ht="15.75" customHeight="1">
      <c r="A213" s="97" t="s">
        <v>540</v>
      </c>
      <c r="B213" s="5" t="s">
        <v>70</v>
      </c>
      <c r="C213" s="5" t="s">
        <v>66</v>
      </c>
      <c r="D213" s="5" t="s">
        <v>472</v>
      </c>
      <c r="E213" s="5" t="s">
        <v>82</v>
      </c>
      <c r="F213" s="8">
        <f>F214</f>
        <v>0</v>
      </c>
      <c r="G213" s="135"/>
    </row>
    <row r="214" spans="1:7" s="107" customFormat="1" ht="15.75" customHeight="1">
      <c r="A214" s="97" t="s">
        <v>166</v>
      </c>
      <c r="B214" s="5" t="s">
        <v>70</v>
      </c>
      <c r="C214" s="5" t="s">
        <v>66</v>
      </c>
      <c r="D214" s="5" t="s">
        <v>472</v>
      </c>
      <c r="E214" s="5" t="s">
        <v>167</v>
      </c>
      <c r="F214" s="8">
        <f>F215</f>
        <v>0</v>
      </c>
      <c r="G214" s="135"/>
    </row>
    <row r="215" spans="1:7" s="107" customFormat="1" ht="15.75" customHeight="1">
      <c r="A215" s="97" t="s">
        <v>168</v>
      </c>
      <c r="B215" s="5" t="s">
        <v>70</v>
      </c>
      <c r="C215" s="5" t="s">
        <v>66</v>
      </c>
      <c r="D215" s="5" t="s">
        <v>472</v>
      </c>
      <c r="E215" s="5" t="s">
        <v>169</v>
      </c>
      <c r="F215" s="8">
        <v>0</v>
      </c>
      <c r="G215" s="135"/>
    </row>
    <row r="216" spans="1:7" s="7" customFormat="1" ht="15">
      <c r="A216" s="36" t="s">
        <v>97</v>
      </c>
      <c r="B216" s="5" t="s">
        <v>71</v>
      </c>
      <c r="C216" s="5" t="s">
        <v>80</v>
      </c>
      <c r="D216" s="5" t="s">
        <v>442</v>
      </c>
      <c r="E216" s="5" t="s">
        <v>82</v>
      </c>
      <c r="F216" s="8">
        <f>F217+F239+F276</f>
        <v>43966.200000000004</v>
      </c>
      <c r="G216" s="135" t="e">
        <f>G217+G239+G276</f>
        <v>#REF!</v>
      </c>
    </row>
    <row r="217" spans="1:7" s="7" customFormat="1" ht="15">
      <c r="A217" s="36" t="s">
        <v>102</v>
      </c>
      <c r="B217" s="5" t="s">
        <v>71</v>
      </c>
      <c r="C217" s="5" t="s">
        <v>60</v>
      </c>
      <c r="D217" s="5" t="s">
        <v>442</v>
      </c>
      <c r="E217" s="5" t="s">
        <v>82</v>
      </c>
      <c r="F217" s="8">
        <f>F218+F221+F224</f>
        <v>19280.4</v>
      </c>
      <c r="G217" s="135" t="e">
        <f>#REF!+G218+G221+G224</f>
        <v>#REF!</v>
      </c>
    </row>
    <row r="218" spans="1:7" s="7" customFormat="1" ht="26.25">
      <c r="A218" s="36" t="s">
        <v>473</v>
      </c>
      <c r="B218" s="5" t="s">
        <v>71</v>
      </c>
      <c r="C218" s="5" t="s">
        <v>60</v>
      </c>
      <c r="D218" s="5" t="s">
        <v>474</v>
      </c>
      <c r="E218" s="5" t="s">
        <v>82</v>
      </c>
      <c r="F218" s="8">
        <f>F219</f>
        <v>63.1</v>
      </c>
      <c r="G218" s="135">
        <f>G219</f>
        <v>109680</v>
      </c>
    </row>
    <row r="219" spans="1:7" s="7" customFormat="1" ht="26.25">
      <c r="A219" s="36" t="s">
        <v>205</v>
      </c>
      <c r="B219" s="5" t="s">
        <v>71</v>
      </c>
      <c r="C219" s="5" t="s">
        <v>60</v>
      </c>
      <c r="D219" s="5" t="s">
        <v>474</v>
      </c>
      <c r="E219" s="5" t="s">
        <v>206</v>
      </c>
      <c r="F219" s="8">
        <f>F220</f>
        <v>63.1</v>
      </c>
      <c r="G219" s="135">
        <f>G220</f>
        <v>109680</v>
      </c>
    </row>
    <row r="220" spans="1:7" s="7" customFormat="1" ht="18.75" customHeight="1">
      <c r="A220" s="36" t="s">
        <v>207</v>
      </c>
      <c r="B220" s="5" t="s">
        <v>71</v>
      </c>
      <c r="C220" s="5" t="s">
        <v>60</v>
      </c>
      <c r="D220" s="5" t="s">
        <v>474</v>
      </c>
      <c r="E220" s="5" t="s">
        <v>208</v>
      </c>
      <c r="F220" s="8">
        <v>63.1</v>
      </c>
      <c r="G220" s="135">
        <v>109680</v>
      </c>
    </row>
    <row r="221" spans="1:7" s="7" customFormat="1" ht="27.75" customHeight="1">
      <c r="A221" s="36" t="s">
        <v>524</v>
      </c>
      <c r="B221" s="5" t="s">
        <v>71</v>
      </c>
      <c r="C221" s="5" t="s">
        <v>60</v>
      </c>
      <c r="D221" s="5" t="s">
        <v>476</v>
      </c>
      <c r="E221" s="5" t="s">
        <v>82</v>
      </c>
      <c r="F221" s="8">
        <f>F222</f>
        <v>0</v>
      </c>
      <c r="G221" s="135">
        <f>G222</f>
        <v>25000</v>
      </c>
    </row>
    <row r="222" spans="1:7" s="7" customFormat="1" ht="29.25" customHeight="1">
      <c r="A222" s="36" t="s">
        <v>205</v>
      </c>
      <c r="B222" s="5" t="s">
        <v>71</v>
      </c>
      <c r="C222" s="5" t="s">
        <v>60</v>
      </c>
      <c r="D222" s="5" t="s">
        <v>476</v>
      </c>
      <c r="E222" s="5" t="s">
        <v>206</v>
      </c>
      <c r="F222" s="8">
        <f>F223</f>
        <v>0</v>
      </c>
      <c r="G222" s="135">
        <f>G223</f>
        <v>25000</v>
      </c>
    </row>
    <row r="223" spans="1:7" s="7" customFormat="1" ht="12.75" customHeight="1">
      <c r="A223" s="36" t="s">
        <v>207</v>
      </c>
      <c r="B223" s="5" t="s">
        <v>71</v>
      </c>
      <c r="C223" s="5" t="s">
        <v>60</v>
      </c>
      <c r="D223" s="5" t="s">
        <v>476</v>
      </c>
      <c r="E223" s="5" t="s">
        <v>208</v>
      </c>
      <c r="F223" s="8">
        <v>0</v>
      </c>
      <c r="G223" s="135">
        <v>25000</v>
      </c>
    </row>
    <row r="224" spans="1:7" s="7" customFormat="1" ht="26.25">
      <c r="A224" s="36" t="s">
        <v>533</v>
      </c>
      <c r="B224" s="5" t="s">
        <v>71</v>
      </c>
      <c r="C224" s="5" t="s">
        <v>60</v>
      </c>
      <c r="D224" s="5" t="s">
        <v>477</v>
      </c>
      <c r="E224" s="5" t="s">
        <v>82</v>
      </c>
      <c r="F224" s="8">
        <f>F228+F225+F230+F233+F236</f>
        <v>19217.300000000003</v>
      </c>
      <c r="G224" s="135">
        <f>G228</f>
        <v>91130</v>
      </c>
    </row>
    <row r="225" spans="1:7" s="7" customFormat="1" ht="26.25" hidden="1">
      <c r="A225" s="36" t="s">
        <v>196</v>
      </c>
      <c r="B225" s="5" t="s">
        <v>71</v>
      </c>
      <c r="C225" s="5" t="s">
        <v>60</v>
      </c>
      <c r="D225" s="5" t="s">
        <v>140</v>
      </c>
      <c r="E225" s="5" t="s">
        <v>197</v>
      </c>
      <c r="F225" s="8">
        <f>F226</f>
        <v>0</v>
      </c>
      <c r="G225" s="135"/>
    </row>
    <row r="226" spans="1:7" s="7" customFormat="1" ht="15" hidden="1">
      <c r="A226" s="36" t="s">
        <v>198</v>
      </c>
      <c r="B226" s="5" t="s">
        <v>71</v>
      </c>
      <c r="C226" s="5" t="s">
        <v>60</v>
      </c>
      <c r="D226" s="5" t="s">
        <v>140</v>
      </c>
      <c r="E226" s="5" t="s">
        <v>199</v>
      </c>
      <c r="F226" s="8">
        <v>0</v>
      </c>
      <c r="G226" s="135"/>
    </row>
    <row r="227" spans="1:7" s="7" customFormat="1" ht="26.25">
      <c r="A227" s="36" t="s">
        <v>203</v>
      </c>
      <c r="B227" s="5" t="s">
        <v>71</v>
      </c>
      <c r="C227" s="5" t="s">
        <v>60</v>
      </c>
      <c r="D227" s="5" t="s">
        <v>530</v>
      </c>
      <c r="E227" s="5" t="s">
        <v>82</v>
      </c>
      <c r="F227" s="8">
        <f>F228</f>
        <v>9945.3</v>
      </c>
      <c r="G227" s="135"/>
    </row>
    <row r="228" spans="1:7" s="7" customFormat="1" ht="26.25">
      <c r="A228" s="36" t="s">
        <v>205</v>
      </c>
      <c r="B228" s="5" t="s">
        <v>71</v>
      </c>
      <c r="C228" s="5" t="s">
        <v>60</v>
      </c>
      <c r="D228" s="5" t="s">
        <v>530</v>
      </c>
      <c r="E228" s="5" t="s">
        <v>206</v>
      </c>
      <c r="F228" s="8">
        <f>F229</f>
        <v>9945.3</v>
      </c>
      <c r="G228" s="135">
        <f>G229</f>
        <v>91130</v>
      </c>
    </row>
    <row r="229" spans="1:7" s="7" customFormat="1" ht="15">
      <c r="A229" s="36" t="s">
        <v>207</v>
      </c>
      <c r="B229" s="5" t="s">
        <v>71</v>
      </c>
      <c r="C229" s="5" t="s">
        <v>60</v>
      </c>
      <c r="D229" s="5" t="s">
        <v>530</v>
      </c>
      <c r="E229" s="5" t="s">
        <v>208</v>
      </c>
      <c r="F229" s="8">
        <f>9945.3</f>
        <v>9945.3</v>
      </c>
      <c r="G229" s="135">
        <v>91130</v>
      </c>
    </row>
    <row r="230" spans="1:7" s="7" customFormat="1" ht="30.75" customHeight="1">
      <c r="A230" s="36" t="s">
        <v>247</v>
      </c>
      <c r="B230" s="5" t="s">
        <v>71</v>
      </c>
      <c r="C230" s="5" t="s">
        <v>60</v>
      </c>
      <c r="D230" s="5" t="s">
        <v>514</v>
      </c>
      <c r="E230" s="5" t="s">
        <v>82</v>
      </c>
      <c r="F230" s="8">
        <f>F231</f>
        <v>55.1</v>
      </c>
      <c r="G230" s="135"/>
    </row>
    <row r="231" spans="1:7" s="7" customFormat="1" ht="26.25">
      <c r="A231" s="36" t="s">
        <v>205</v>
      </c>
      <c r="B231" s="5" t="s">
        <v>71</v>
      </c>
      <c r="C231" s="5" t="s">
        <v>60</v>
      </c>
      <c r="D231" s="5" t="s">
        <v>514</v>
      </c>
      <c r="E231" s="5" t="s">
        <v>206</v>
      </c>
      <c r="F231" s="8">
        <f>F232</f>
        <v>55.1</v>
      </c>
      <c r="G231" s="135"/>
    </row>
    <row r="232" spans="1:7" s="7" customFormat="1" ht="15">
      <c r="A232" s="36" t="s">
        <v>207</v>
      </c>
      <c r="B232" s="5" t="s">
        <v>71</v>
      </c>
      <c r="C232" s="5" t="s">
        <v>60</v>
      </c>
      <c r="D232" s="5" t="s">
        <v>514</v>
      </c>
      <c r="E232" s="5" t="s">
        <v>208</v>
      </c>
      <c r="F232" s="8">
        <v>55.1</v>
      </c>
      <c r="G232" s="135"/>
    </row>
    <row r="233" spans="1:7" s="7" customFormat="1" ht="77.25">
      <c r="A233" s="36" t="s">
        <v>525</v>
      </c>
      <c r="B233" s="5" t="s">
        <v>71</v>
      </c>
      <c r="C233" s="5" t="s">
        <v>60</v>
      </c>
      <c r="D233" s="5" t="s">
        <v>529</v>
      </c>
      <c r="E233" s="5" t="s">
        <v>82</v>
      </c>
      <c r="F233" s="8">
        <f>F234</f>
        <v>48.7</v>
      </c>
      <c r="G233" s="135"/>
    </row>
    <row r="234" spans="1:7" s="7" customFormat="1" ht="26.25">
      <c r="A234" s="36" t="s">
        <v>205</v>
      </c>
      <c r="B234" s="5" t="s">
        <v>71</v>
      </c>
      <c r="C234" s="5" t="s">
        <v>60</v>
      </c>
      <c r="D234" s="5" t="s">
        <v>529</v>
      </c>
      <c r="E234" s="5" t="s">
        <v>206</v>
      </c>
      <c r="F234" s="8">
        <f>F235</f>
        <v>48.7</v>
      </c>
      <c r="G234" s="135"/>
    </row>
    <row r="235" spans="1:7" s="7" customFormat="1" ht="15">
      <c r="A235" s="36" t="s">
        <v>207</v>
      </c>
      <c r="B235" s="5" t="s">
        <v>71</v>
      </c>
      <c r="C235" s="5" t="s">
        <v>60</v>
      </c>
      <c r="D235" s="5" t="s">
        <v>529</v>
      </c>
      <c r="E235" s="5" t="s">
        <v>208</v>
      </c>
      <c r="F235" s="8">
        <v>48.7</v>
      </c>
      <c r="G235" s="135"/>
    </row>
    <row r="236" spans="1:7" s="7" customFormat="1" ht="26.25">
      <c r="A236" s="36" t="s">
        <v>248</v>
      </c>
      <c r="B236" s="5" t="s">
        <v>71</v>
      </c>
      <c r="C236" s="5" t="s">
        <v>60</v>
      </c>
      <c r="D236" s="5" t="s">
        <v>515</v>
      </c>
      <c r="E236" s="5" t="s">
        <v>82</v>
      </c>
      <c r="F236" s="8">
        <f>F237</f>
        <v>9168.2</v>
      </c>
      <c r="G236" s="135"/>
    </row>
    <row r="237" spans="1:7" s="7" customFormat="1" ht="26.25">
      <c r="A237" s="36" t="s">
        <v>205</v>
      </c>
      <c r="B237" s="5" t="s">
        <v>71</v>
      </c>
      <c r="C237" s="5" t="s">
        <v>60</v>
      </c>
      <c r="D237" s="5" t="s">
        <v>515</v>
      </c>
      <c r="E237" s="5" t="s">
        <v>206</v>
      </c>
      <c r="F237" s="8">
        <f>F238</f>
        <v>9168.2</v>
      </c>
      <c r="G237" s="135"/>
    </row>
    <row r="238" spans="1:7" s="7" customFormat="1" ht="15">
      <c r="A238" s="36" t="s">
        <v>207</v>
      </c>
      <c r="B238" s="5" t="s">
        <v>71</v>
      </c>
      <c r="C238" s="5" t="s">
        <v>60</v>
      </c>
      <c r="D238" s="5" t="s">
        <v>515</v>
      </c>
      <c r="E238" s="5" t="s">
        <v>208</v>
      </c>
      <c r="F238" s="8">
        <v>9168.2</v>
      </c>
      <c r="G238" s="135"/>
    </row>
    <row r="239" spans="1:7" s="107" customFormat="1" ht="15.75" customHeight="1">
      <c r="A239" s="97" t="s">
        <v>103</v>
      </c>
      <c r="B239" s="5" t="s">
        <v>71</v>
      </c>
      <c r="C239" s="5" t="s">
        <v>64</v>
      </c>
      <c r="D239" s="5" t="s">
        <v>442</v>
      </c>
      <c r="E239" s="5" t="s">
        <v>82</v>
      </c>
      <c r="F239" s="8">
        <f>F240+F248+F251+F254+F257+F266</f>
        <v>24354.300000000003</v>
      </c>
      <c r="G239" s="135" t="e">
        <f>G266+G240+G245+G251+G248+G254+#REF!+#REF!</f>
        <v>#REF!</v>
      </c>
    </row>
    <row r="240" spans="1:7" s="7" customFormat="1" ht="27.75" customHeight="1">
      <c r="A240" s="36" t="s">
        <v>473</v>
      </c>
      <c r="B240" s="5" t="s">
        <v>71</v>
      </c>
      <c r="C240" s="5" t="s">
        <v>64</v>
      </c>
      <c r="D240" s="5" t="s">
        <v>474</v>
      </c>
      <c r="E240" s="5" t="s">
        <v>82</v>
      </c>
      <c r="F240" s="8">
        <f>F243+F241</f>
        <v>80.9</v>
      </c>
      <c r="G240" s="135">
        <f>G243</f>
        <v>80290</v>
      </c>
    </row>
    <row r="241" spans="1:7" s="7" customFormat="1" ht="17.25" customHeight="1" hidden="1">
      <c r="A241" s="97" t="s">
        <v>166</v>
      </c>
      <c r="B241" s="5" t="s">
        <v>71</v>
      </c>
      <c r="C241" s="5" t="s">
        <v>64</v>
      </c>
      <c r="D241" s="5" t="s">
        <v>210</v>
      </c>
      <c r="E241" s="5" t="s">
        <v>167</v>
      </c>
      <c r="F241" s="8">
        <f>F242</f>
        <v>0</v>
      </c>
      <c r="G241" s="135"/>
    </row>
    <row r="242" spans="1:7" s="7" customFormat="1" ht="18.75" customHeight="1" hidden="1">
      <c r="A242" s="97" t="s">
        <v>168</v>
      </c>
      <c r="B242" s="5" t="s">
        <v>71</v>
      </c>
      <c r="C242" s="5" t="s">
        <v>64</v>
      </c>
      <c r="D242" s="5" t="s">
        <v>210</v>
      </c>
      <c r="E242" s="5" t="s">
        <v>169</v>
      </c>
      <c r="F242" s="8">
        <v>0</v>
      </c>
      <c r="G242" s="135"/>
    </row>
    <row r="243" spans="1:7" s="7" customFormat="1" ht="29.25" customHeight="1">
      <c r="A243" s="36" t="s">
        <v>205</v>
      </c>
      <c r="B243" s="5" t="s">
        <v>71</v>
      </c>
      <c r="C243" s="5" t="s">
        <v>64</v>
      </c>
      <c r="D243" s="5" t="s">
        <v>474</v>
      </c>
      <c r="E243" s="5" t="s">
        <v>206</v>
      </c>
      <c r="F243" s="8">
        <f>F244</f>
        <v>80.9</v>
      </c>
      <c r="G243" s="135">
        <f>G244</f>
        <v>80290</v>
      </c>
    </row>
    <row r="244" spans="1:7" s="7" customFormat="1" ht="15.75" customHeight="1">
      <c r="A244" s="36" t="s">
        <v>207</v>
      </c>
      <c r="B244" s="5" t="s">
        <v>71</v>
      </c>
      <c r="C244" s="5" t="s">
        <v>64</v>
      </c>
      <c r="D244" s="5" t="s">
        <v>474</v>
      </c>
      <c r="E244" s="5" t="s">
        <v>208</v>
      </c>
      <c r="F244" s="8">
        <v>80.9</v>
      </c>
      <c r="G244" s="135">
        <v>80290</v>
      </c>
    </row>
    <row r="245" spans="1:7" s="7" customFormat="1" ht="37.5" customHeight="1" hidden="1">
      <c r="A245" s="36" t="s">
        <v>212</v>
      </c>
      <c r="B245" s="5" t="s">
        <v>71</v>
      </c>
      <c r="C245" s="5" t="s">
        <v>64</v>
      </c>
      <c r="D245" s="145" t="s">
        <v>213</v>
      </c>
      <c r="E245" s="5" t="s">
        <v>82</v>
      </c>
      <c r="F245" s="8">
        <f>G245/1000</f>
        <v>0</v>
      </c>
      <c r="G245" s="135">
        <f>G246</f>
        <v>0</v>
      </c>
    </row>
    <row r="246" spans="1:7" s="7" customFormat="1" ht="27" customHeight="1" hidden="1">
      <c r="A246" s="36" t="s">
        <v>205</v>
      </c>
      <c r="B246" s="5" t="s">
        <v>71</v>
      </c>
      <c r="C246" s="5" t="s">
        <v>64</v>
      </c>
      <c r="D246" s="145" t="s">
        <v>213</v>
      </c>
      <c r="E246" s="5" t="s">
        <v>206</v>
      </c>
      <c r="F246" s="8">
        <f>G246/1000</f>
        <v>0</v>
      </c>
      <c r="G246" s="135">
        <f>G247</f>
        <v>0</v>
      </c>
    </row>
    <row r="247" spans="1:7" s="7" customFormat="1" ht="17.25" customHeight="1" hidden="1">
      <c r="A247" s="36" t="s">
        <v>207</v>
      </c>
      <c r="B247" s="5" t="s">
        <v>71</v>
      </c>
      <c r="C247" s="5" t="s">
        <v>64</v>
      </c>
      <c r="D247" s="145" t="s">
        <v>213</v>
      </c>
      <c r="E247" s="5" t="s">
        <v>208</v>
      </c>
      <c r="F247" s="8">
        <f>G247/1000</f>
        <v>0</v>
      </c>
      <c r="G247" s="135">
        <v>0</v>
      </c>
    </row>
    <row r="248" spans="1:7" s="7" customFormat="1" ht="30" customHeight="1">
      <c r="A248" s="36" t="s">
        <v>479</v>
      </c>
      <c r="B248" s="5" t="s">
        <v>71</v>
      </c>
      <c r="C248" s="5" t="s">
        <v>64</v>
      </c>
      <c r="D248" s="5" t="s">
        <v>480</v>
      </c>
      <c r="E248" s="5" t="s">
        <v>82</v>
      </c>
      <c r="F248" s="8">
        <f>F249</f>
        <v>6</v>
      </c>
      <c r="G248" s="135">
        <f>G249</f>
        <v>5000</v>
      </c>
    </row>
    <row r="249" spans="1:7" s="7" customFormat="1" ht="24.75" customHeight="1">
      <c r="A249" s="36" t="s">
        <v>205</v>
      </c>
      <c r="B249" s="5" t="s">
        <v>71</v>
      </c>
      <c r="C249" s="5" t="s">
        <v>64</v>
      </c>
      <c r="D249" s="5" t="s">
        <v>480</v>
      </c>
      <c r="E249" s="5" t="s">
        <v>206</v>
      </c>
      <c r="F249" s="8">
        <f>F250</f>
        <v>6</v>
      </c>
      <c r="G249" s="135">
        <f>G250</f>
        <v>5000</v>
      </c>
    </row>
    <row r="250" spans="1:7" s="7" customFormat="1" ht="17.25" customHeight="1">
      <c r="A250" s="36" t="s">
        <v>207</v>
      </c>
      <c r="B250" s="5" t="s">
        <v>71</v>
      </c>
      <c r="C250" s="5" t="s">
        <v>64</v>
      </c>
      <c r="D250" s="5" t="s">
        <v>480</v>
      </c>
      <c r="E250" s="5" t="s">
        <v>208</v>
      </c>
      <c r="F250" s="8">
        <v>6</v>
      </c>
      <c r="G250" s="135">
        <v>5000</v>
      </c>
    </row>
    <row r="251" spans="1:7" s="7" customFormat="1" ht="27" customHeight="1">
      <c r="A251" s="36" t="s">
        <v>481</v>
      </c>
      <c r="B251" s="5" t="s">
        <v>71</v>
      </c>
      <c r="C251" s="5" t="s">
        <v>64</v>
      </c>
      <c r="D251" s="5" t="s">
        <v>482</v>
      </c>
      <c r="E251" s="5" t="s">
        <v>82</v>
      </c>
      <c r="F251" s="8">
        <f>F252</f>
        <v>6</v>
      </c>
      <c r="G251" s="135">
        <f>G252</f>
        <v>5000</v>
      </c>
    </row>
    <row r="252" spans="1:7" s="7" customFormat="1" ht="27.75" customHeight="1">
      <c r="A252" s="36" t="s">
        <v>205</v>
      </c>
      <c r="B252" s="5" t="s">
        <v>71</v>
      </c>
      <c r="C252" s="5" t="s">
        <v>64</v>
      </c>
      <c r="D252" s="5" t="s">
        <v>482</v>
      </c>
      <c r="E252" s="5" t="s">
        <v>206</v>
      </c>
      <c r="F252" s="8">
        <f>F253</f>
        <v>6</v>
      </c>
      <c r="G252" s="135">
        <f>G253</f>
        <v>5000</v>
      </c>
    </row>
    <row r="253" spans="1:7" s="7" customFormat="1" ht="17.25" customHeight="1">
      <c r="A253" s="36" t="s">
        <v>207</v>
      </c>
      <c r="B253" s="5" t="s">
        <v>71</v>
      </c>
      <c r="C253" s="5" t="s">
        <v>64</v>
      </c>
      <c r="D253" s="5" t="s">
        <v>482</v>
      </c>
      <c r="E253" s="5" t="s">
        <v>208</v>
      </c>
      <c r="F253" s="8">
        <v>6</v>
      </c>
      <c r="G253" s="135">
        <v>5000</v>
      </c>
    </row>
    <row r="254" spans="1:7" s="7" customFormat="1" ht="24.75" customHeight="1">
      <c r="A254" s="36" t="s">
        <v>475</v>
      </c>
      <c r="B254" s="5" t="s">
        <v>71</v>
      </c>
      <c r="C254" s="5" t="s">
        <v>64</v>
      </c>
      <c r="D254" s="5" t="s">
        <v>476</v>
      </c>
      <c r="E254" s="5" t="s">
        <v>82</v>
      </c>
      <c r="F254" s="8">
        <f>F255</f>
        <v>34</v>
      </c>
      <c r="G254" s="135">
        <f>G255</f>
        <v>34000</v>
      </c>
    </row>
    <row r="255" spans="1:7" s="7" customFormat="1" ht="27" customHeight="1">
      <c r="A255" s="36" t="s">
        <v>205</v>
      </c>
      <c r="B255" s="5" t="s">
        <v>71</v>
      </c>
      <c r="C255" s="5" t="s">
        <v>64</v>
      </c>
      <c r="D255" s="5" t="s">
        <v>476</v>
      </c>
      <c r="E255" s="5" t="s">
        <v>206</v>
      </c>
      <c r="F255" s="8">
        <f>F256</f>
        <v>34</v>
      </c>
      <c r="G255" s="135">
        <f>G256</f>
        <v>34000</v>
      </c>
    </row>
    <row r="256" spans="1:7" s="7" customFormat="1" ht="13.5" customHeight="1">
      <c r="A256" s="36" t="s">
        <v>207</v>
      </c>
      <c r="B256" s="5" t="s">
        <v>71</v>
      </c>
      <c r="C256" s="5" t="s">
        <v>64</v>
      </c>
      <c r="D256" s="5" t="s">
        <v>476</v>
      </c>
      <c r="E256" s="5" t="s">
        <v>208</v>
      </c>
      <c r="F256" s="8">
        <v>34</v>
      </c>
      <c r="G256" s="135">
        <v>34000</v>
      </c>
    </row>
    <row r="257" spans="1:7" ht="27.75" customHeight="1">
      <c r="A257" s="97" t="s">
        <v>543</v>
      </c>
      <c r="B257" s="5" t="s">
        <v>71</v>
      </c>
      <c r="C257" s="5" t="s">
        <v>64</v>
      </c>
      <c r="D257" s="5" t="s">
        <v>497</v>
      </c>
      <c r="E257" s="5" t="s">
        <v>82</v>
      </c>
      <c r="F257" s="8">
        <f>F258+F263</f>
        <v>2462.5000000000005</v>
      </c>
      <c r="G257" s="135">
        <f>G259</f>
        <v>30000</v>
      </c>
    </row>
    <row r="258" spans="1:7" ht="27.75" customHeight="1">
      <c r="A258" s="97" t="s">
        <v>227</v>
      </c>
      <c r="B258" s="5" t="s">
        <v>71</v>
      </c>
      <c r="C258" s="5" t="s">
        <v>64</v>
      </c>
      <c r="D258" s="5" t="s">
        <v>499</v>
      </c>
      <c r="E258" s="5" t="s">
        <v>82</v>
      </c>
      <c r="F258" s="8">
        <f>F259+F261</f>
        <v>2411.7000000000003</v>
      </c>
      <c r="G258" s="135"/>
    </row>
    <row r="259" spans="1:7" ht="39">
      <c r="A259" s="36" t="s">
        <v>162</v>
      </c>
      <c r="B259" s="5" t="s">
        <v>71</v>
      </c>
      <c r="C259" s="5" t="s">
        <v>64</v>
      </c>
      <c r="D259" s="5" t="s">
        <v>499</v>
      </c>
      <c r="E259" s="5" t="s">
        <v>77</v>
      </c>
      <c r="F259" s="8">
        <f>F260</f>
        <v>2120.4</v>
      </c>
      <c r="G259" s="135">
        <f>G260</f>
        <v>30000</v>
      </c>
    </row>
    <row r="260" spans="1:7" ht="15">
      <c r="A260" s="36" t="s">
        <v>254</v>
      </c>
      <c r="B260" s="5" t="s">
        <v>71</v>
      </c>
      <c r="C260" s="5" t="s">
        <v>64</v>
      </c>
      <c r="D260" s="5" t="s">
        <v>499</v>
      </c>
      <c r="E260" s="5" t="s">
        <v>230</v>
      </c>
      <c r="F260" s="8">
        <v>2120.4</v>
      </c>
      <c r="G260" s="135">
        <v>30000</v>
      </c>
    </row>
    <row r="261" spans="1:7" s="7" customFormat="1" ht="18" customHeight="1">
      <c r="A261" s="97" t="s">
        <v>166</v>
      </c>
      <c r="B261" s="5" t="s">
        <v>71</v>
      </c>
      <c r="C261" s="5" t="s">
        <v>64</v>
      </c>
      <c r="D261" s="5" t="s">
        <v>499</v>
      </c>
      <c r="E261" s="5" t="s">
        <v>167</v>
      </c>
      <c r="F261" s="8">
        <f>F262</f>
        <v>291.3</v>
      </c>
      <c r="G261" s="135"/>
    </row>
    <row r="262" spans="1:7" s="7" customFormat="1" ht="18" customHeight="1">
      <c r="A262" s="97" t="s">
        <v>168</v>
      </c>
      <c r="B262" s="5" t="s">
        <v>71</v>
      </c>
      <c r="C262" s="5" t="s">
        <v>64</v>
      </c>
      <c r="D262" s="5" t="s">
        <v>499</v>
      </c>
      <c r="E262" s="5" t="s">
        <v>169</v>
      </c>
      <c r="F262" s="8">
        <v>291.3</v>
      </c>
      <c r="G262" s="135"/>
    </row>
    <row r="263" spans="1:7" s="7" customFormat="1" ht="28.5" customHeight="1">
      <c r="A263" s="97" t="s">
        <v>271</v>
      </c>
      <c r="B263" s="5" t="s">
        <v>71</v>
      </c>
      <c r="C263" s="5" t="s">
        <v>64</v>
      </c>
      <c r="D263" s="5" t="s">
        <v>500</v>
      </c>
      <c r="E263" s="5" t="s">
        <v>82</v>
      </c>
      <c r="F263" s="8">
        <f>F264</f>
        <v>50.8</v>
      </c>
      <c r="G263" s="135"/>
    </row>
    <row r="264" spans="1:7" s="7" customFormat="1" ht="23.25" customHeight="1">
      <c r="A264" s="97" t="s">
        <v>172</v>
      </c>
      <c r="B264" s="5" t="s">
        <v>71</v>
      </c>
      <c r="C264" s="5" t="s">
        <v>64</v>
      </c>
      <c r="D264" s="5" t="s">
        <v>500</v>
      </c>
      <c r="E264" s="5" t="s">
        <v>173</v>
      </c>
      <c r="F264" s="8">
        <f>F265</f>
        <v>50.8</v>
      </c>
      <c r="G264" s="135">
        <f>G265</f>
        <v>3260500</v>
      </c>
    </row>
    <row r="265" spans="1:7" s="7" customFormat="1" ht="14.25" customHeight="1">
      <c r="A265" s="36" t="s">
        <v>183</v>
      </c>
      <c r="B265" s="5" t="s">
        <v>71</v>
      </c>
      <c r="C265" s="5" t="s">
        <v>64</v>
      </c>
      <c r="D265" s="5" t="s">
        <v>500</v>
      </c>
      <c r="E265" s="5" t="s">
        <v>184</v>
      </c>
      <c r="F265" s="8">
        <v>50.8</v>
      </c>
      <c r="G265" s="135">
        <v>3260500</v>
      </c>
    </row>
    <row r="266" spans="1:7" s="107" customFormat="1" ht="13.5" customHeight="1">
      <c r="A266" s="36" t="s">
        <v>436</v>
      </c>
      <c r="B266" s="5" t="s">
        <v>71</v>
      </c>
      <c r="C266" s="5" t="s">
        <v>64</v>
      </c>
      <c r="D266" s="5" t="s">
        <v>478</v>
      </c>
      <c r="E266" s="5" t="s">
        <v>82</v>
      </c>
      <c r="F266" s="8">
        <f>F267+F270+F273</f>
        <v>21764.9</v>
      </c>
      <c r="G266" s="135" t="e">
        <f>#REF!+G270+#REF!+#REF!</f>
        <v>#REF!</v>
      </c>
    </row>
    <row r="267" spans="1:7" s="107" customFormat="1" ht="25.5" customHeight="1">
      <c r="A267" s="36" t="s">
        <v>203</v>
      </c>
      <c r="B267" s="5" t="s">
        <v>71</v>
      </c>
      <c r="C267" s="5" t="s">
        <v>64</v>
      </c>
      <c r="D267" s="5" t="s">
        <v>531</v>
      </c>
      <c r="E267" s="5" t="s">
        <v>82</v>
      </c>
      <c r="F267" s="8">
        <f>F268</f>
        <v>9832.6</v>
      </c>
      <c r="G267" s="135"/>
    </row>
    <row r="268" spans="1:7" s="107" customFormat="1" ht="28.5" customHeight="1">
      <c r="A268" s="36" t="s">
        <v>205</v>
      </c>
      <c r="B268" s="5" t="s">
        <v>71</v>
      </c>
      <c r="C268" s="5" t="s">
        <v>64</v>
      </c>
      <c r="D268" s="5" t="s">
        <v>531</v>
      </c>
      <c r="E268" s="5" t="s">
        <v>206</v>
      </c>
      <c r="F268" s="8">
        <f>F269</f>
        <v>9832.6</v>
      </c>
      <c r="G268" s="135"/>
    </row>
    <row r="269" spans="1:7" s="107" customFormat="1" ht="13.5" customHeight="1">
      <c r="A269" s="36" t="s">
        <v>207</v>
      </c>
      <c r="B269" s="5" t="s">
        <v>71</v>
      </c>
      <c r="C269" s="5" t="s">
        <v>64</v>
      </c>
      <c r="D269" s="5" t="s">
        <v>531</v>
      </c>
      <c r="E269" s="5" t="s">
        <v>208</v>
      </c>
      <c r="F269" s="8">
        <v>9832.6</v>
      </c>
      <c r="G269" s="135"/>
    </row>
    <row r="270" spans="1:7" s="7" customFormat="1" ht="15" customHeight="1">
      <c r="A270" s="36" t="s">
        <v>264</v>
      </c>
      <c r="B270" s="5" t="s">
        <v>71</v>
      </c>
      <c r="C270" s="5" t="s">
        <v>64</v>
      </c>
      <c r="D270" s="5" t="s">
        <v>517</v>
      </c>
      <c r="E270" s="5" t="s">
        <v>82</v>
      </c>
      <c r="F270" s="8">
        <f>F271</f>
        <v>11681.6</v>
      </c>
      <c r="G270" s="135">
        <f>G271</f>
        <v>11643400</v>
      </c>
    </row>
    <row r="271" spans="1:7" s="7" customFormat="1" ht="26.25">
      <c r="A271" s="36" t="s">
        <v>205</v>
      </c>
      <c r="B271" s="5" t="s">
        <v>71</v>
      </c>
      <c r="C271" s="5" t="s">
        <v>64</v>
      </c>
      <c r="D271" s="5" t="s">
        <v>517</v>
      </c>
      <c r="E271" s="5" t="s">
        <v>206</v>
      </c>
      <c r="F271" s="8">
        <f>F272</f>
        <v>11681.6</v>
      </c>
      <c r="G271" s="135">
        <f>G272</f>
        <v>11643400</v>
      </c>
    </row>
    <row r="272" spans="1:7" s="7" customFormat="1" ht="17.25" customHeight="1">
      <c r="A272" s="36" t="s">
        <v>207</v>
      </c>
      <c r="B272" s="5" t="s">
        <v>71</v>
      </c>
      <c r="C272" s="5" t="s">
        <v>64</v>
      </c>
      <c r="D272" s="5" t="s">
        <v>517</v>
      </c>
      <c r="E272" s="5" t="s">
        <v>208</v>
      </c>
      <c r="F272" s="8">
        <v>11681.6</v>
      </c>
      <c r="G272" s="135">
        <v>11643400</v>
      </c>
    </row>
    <row r="273" spans="1:7" s="107" customFormat="1" ht="41.25" customHeight="1">
      <c r="A273" s="36" t="s">
        <v>249</v>
      </c>
      <c r="B273" s="5" t="s">
        <v>71</v>
      </c>
      <c r="C273" s="5" t="s">
        <v>64</v>
      </c>
      <c r="D273" s="5" t="s">
        <v>516</v>
      </c>
      <c r="E273" s="5" t="s">
        <v>82</v>
      </c>
      <c r="F273" s="8">
        <f>F274</f>
        <v>250.7</v>
      </c>
      <c r="G273" s="135"/>
    </row>
    <row r="274" spans="1:7" s="107" customFormat="1" ht="32.25" customHeight="1">
      <c r="A274" s="36" t="s">
        <v>205</v>
      </c>
      <c r="B274" s="5" t="s">
        <v>71</v>
      </c>
      <c r="C274" s="5" t="s">
        <v>64</v>
      </c>
      <c r="D274" s="5" t="s">
        <v>516</v>
      </c>
      <c r="E274" s="5" t="s">
        <v>206</v>
      </c>
      <c r="F274" s="8">
        <f>F275</f>
        <v>250.7</v>
      </c>
      <c r="G274" s="135"/>
    </row>
    <row r="275" spans="1:7" s="107" customFormat="1" ht="13.5" customHeight="1">
      <c r="A275" s="36" t="s">
        <v>207</v>
      </c>
      <c r="B275" s="5" t="s">
        <v>71</v>
      </c>
      <c r="C275" s="5" t="s">
        <v>64</v>
      </c>
      <c r="D275" s="5" t="s">
        <v>516</v>
      </c>
      <c r="E275" s="5" t="s">
        <v>208</v>
      </c>
      <c r="F275" s="8">
        <v>250.7</v>
      </c>
      <c r="G275" s="135"/>
    </row>
    <row r="276" spans="1:7" s="7" customFormat="1" ht="15" customHeight="1">
      <c r="A276" s="97" t="s">
        <v>104</v>
      </c>
      <c r="B276" s="5" t="s">
        <v>71</v>
      </c>
      <c r="C276" s="5" t="s">
        <v>71</v>
      </c>
      <c r="D276" s="5" t="s">
        <v>442</v>
      </c>
      <c r="E276" s="5" t="s">
        <v>82</v>
      </c>
      <c r="F276" s="8">
        <f aca="true" t="shared" si="7" ref="F276:G278">F277</f>
        <v>331.5</v>
      </c>
      <c r="G276" s="135">
        <f t="shared" si="7"/>
        <v>306030</v>
      </c>
    </row>
    <row r="277" spans="1:7" s="7" customFormat="1" ht="27.75" customHeight="1">
      <c r="A277" s="36" t="s">
        <v>483</v>
      </c>
      <c r="B277" s="5" t="s">
        <v>71</v>
      </c>
      <c r="C277" s="5" t="s">
        <v>71</v>
      </c>
      <c r="D277" s="5" t="s">
        <v>484</v>
      </c>
      <c r="E277" s="5" t="s">
        <v>82</v>
      </c>
      <c r="F277" s="8">
        <f t="shared" si="7"/>
        <v>331.5</v>
      </c>
      <c r="G277" s="135">
        <f t="shared" si="7"/>
        <v>306030</v>
      </c>
    </row>
    <row r="278" spans="1:7" s="7" customFormat="1" ht="27" customHeight="1">
      <c r="A278" s="36" t="s">
        <v>205</v>
      </c>
      <c r="B278" s="5" t="s">
        <v>71</v>
      </c>
      <c r="C278" s="5" t="s">
        <v>71</v>
      </c>
      <c r="D278" s="5" t="s">
        <v>484</v>
      </c>
      <c r="E278" s="5" t="s">
        <v>206</v>
      </c>
      <c r="F278" s="8">
        <f t="shared" si="7"/>
        <v>331.5</v>
      </c>
      <c r="G278" s="135">
        <f t="shared" si="7"/>
        <v>306030</v>
      </c>
    </row>
    <row r="279" spans="1:7" s="7" customFormat="1" ht="16.5" customHeight="1">
      <c r="A279" s="36" t="s">
        <v>207</v>
      </c>
      <c r="B279" s="5" t="s">
        <v>71</v>
      </c>
      <c r="C279" s="5" t="s">
        <v>71</v>
      </c>
      <c r="D279" s="5" t="s">
        <v>484</v>
      </c>
      <c r="E279" s="5" t="s">
        <v>208</v>
      </c>
      <c r="F279" s="8">
        <v>331.5</v>
      </c>
      <c r="G279" s="135">
        <f>300520+5510</f>
        <v>306030</v>
      </c>
    </row>
    <row r="280" spans="1:7" s="7" customFormat="1" ht="24.75" customHeight="1" hidden="1">
      <c r="A280" s="36" t="s">
        <v>23</v>
      </c>
      <c r="B280" s="5" t="s">
        <v>71</v>
      </c>
      <c r="C280" s="5" t="s">
        <v>67</v>
      </c>
      <c r="D280" s="5" t="s">
        <v>47</v>
      </c>
      <c r="E280" s="5" t="s">
        <v>82</v>
      </c>
      <c r="F280" s="8">
        <f>G280/1000</f>
        <v>0</v>
      </c>
      <c r="G280" s="135">
        <f>G281</f>
        <v>0</v>
      </c>
    </row>
    <row r="281" spans="1:7" s="7" customFormat="1" ht="21" customHeight="1" hidden="1">
      <c r="A281" s="36" t="s">
        <v>24</v>
      </c>
      <c r="B281" s="5" t="s">
        <v>71</v>
      </c>
      <c r="C281" s="5" t="s">
        <v>67</v>
      </c>
      <c r="D281" s="5" t="s">
        <v>47</v>
      </c>
      <c r="E281" s="5" t="s">
        <v>25</v>
      </c>
      <c r="F281" s="8">
        <f>G281/1000</f>
        <v>0</v>
      </c>
      <c r="G281" s="135">
        <v>0</v>
      </c>
    </row>
    <row r="282" spans="1:7" s="7" customFormat="1" ht="15.75" customHeight="1">
      <c r="A282" s="36" t="s">
        <v>26</v>
      </c>
      <c r="B282" s="5" t="s">
        <v>72</v>
      </c>
      <c r="C282" s="5" t="s">
        <v>80</v>
      </c>
      <c r="D282" s="5" t="s">
        <v>442</v>
      </c>
      <c r="E282" s="5" t="s">
        <v>82</v>
      </c>
      <c r="F282" s="8">
        <f>F283</f>
        <v>4289.2</v>
      </c>
      <c r="G282" s="135" t="e">
        <f>G283</f>
        <v>#REF!</v>
      </c>
    </row>
    <row r="283" spans="1:7" s="7" customFormat="1" ht="15.75" customHeight="1">
      <c r="A283" s="36" t="s">
        <v>50</v>
      </c>
      <c r="B283" s="5" t="s">
        <v>72</v>
      </c>
      <c r="C283" s="5" t="s">
        <v>60</v>
      </c>
      <c r="D283" s="5" t="s">
        <v>442</v>
      </c>
      <c r="E283" s="5" t="s">
        <v>82</v>
      </c>
      <c r="F283" s="8">
        <f>F284+F290+F293+F299+F308</f>
        <v>4289.2</v>
      </c>
      <c r="G283" s="135" t="e">
        <f>#REF!+G284+G287+G290+G293+G299+G296+G308</f>
        <v>#REF!</v>
      </c>
    </row>
    <row r="284" spans="1:7" s="110" customFormat="1" ht="29.25" customHeight="1">
      <c r="A284" s="36" t="s">
        <v>255</v>
      </c>
      <c r="B284" s="5" t="s">
        <v>72</v>
      </c>
      <c r="C284" s="5" t="s">
        <v>60</v>
      </c>
      <c r="D284" s="5" t="s">
        <v>474</v>
      </c>
      <c r="E284" s="5" t="s">
        <v>82</v>
      </c>
      <c r="F284" s="8">
        <f>F285</f>
        <v>0</v>
      </c>
      <c r="G284" s="135">
        <f>G285</f>
        <v>6652</v>
      </c>
    </row>
    <row r="285" spans="1:256" s="110" customFormat="1" ht="15.75" customHeight="1">
      <c r="A285" s="36" t="s">
        <v>231</v>
      </c>
      <c r="B285" s="5" t="s">
        <v>72</v>
      </c>
      <c r="C285" s="5" t="s">
        <v>60</v>
      </c>
      <c r="D285" s="5" t="s">
        <v>474</v>
      </c>
      <c r="E285" s="5" t="s">
        <v>167</v>
      </c>
      <c r="F285" s="8">
        <f>F286</f>
        <v>0</v>
      </c>
      <c r="G285" s="135">
        <f>G286</f>
        <v>6652</v>
      </c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  <c r="AA285" s="111"/>
      <c r="AB285" s="111"/>
      <c r="AC285" s="111"/>
      <c r="AD285" s="111"/>
      <c r="AE285" s="111"/>
      <c r="AF285" s="111"/>
      <c r="AG285" s="111"/>
      <c r="AH285" s="111"/>
      <c r="AI285" s="111"/>
      <c r="AJ285" s="111"/>
      <c r="AK285" s="111"/>
      <c r="AL285" s="111"/>
      <c r="AM285" s="111"/>
      <c r="AN285" s="111"/>
      <c r="AO285" s="111"/>
      <c r="AP285" s="111"/>
      <c r="AQ285" s="111"/>
      <c r="AR285" s="111"/>
      <c r="AS285" s="111"/>
      <c r="AT285" s="111"/>
      <c r="AU285" s="111"/>
      <c r="AV285" s="111"/>
      <c r="AW285" s="111"/>
      <c r="AX285" s="111"/>
      <c r="AY285" s="111"/>
      <c r="AZ285" s="111"/>
      <c r="BA285" s="111"/>
      <c r="BB285" s="111"/>
      <c r="BC285" s="111"/>
      <c r="BD285" s="111"/>
      <c r="BE285" s="111"/>
      <c r="BF285" s="111"/>
      <c r="BG285" s="111"/>
      <c r="BH285" s="111"/>
      <c r="BI285" s="111"/>
      <c r="BJ285" s="111"/>
      <c r="BK285" s="111"/>
      <c r="BL285" s="111"/>
      <c r="BM285" s="111"/>
      <c r="BN285" s="111"/>
      <c r="BO285" s="111"/>
      <c r="BP285" s="111"/>
      <c r="BQ285" s="111"/>
      <c r="BR285" s="111"/>
      <c r="BS285" s="111"/>
      <c r="BT285" s="111"/>
      <c r="BU285" s="111"/>
      <c r="BV285" s="111"/>
      <c r="BW285" s="111"/>
      <c r="BX285" s="111"/>
      <c r="BY285" s="111"/>
      <c r="BZ285" s="111"/>
      <c r="CA285" s="111"/>
      <c r="CB285" s="111"/>
      <c r="CC285" s="111"/>
      <c r="CD285" s="111"/>
      <c r="CE285" s="111"/>
      <c r="CF285" s="111"/>
      <c r="CG285" s="111"/>
      <c r="CH285" s="111"/>
      <c r="CI285" s="111"/>
      <c r="CJ285" s="111"/>
      <c r="CK285" s="111"/>
      <c r="CL285" s="111"/>
      <c r="CM285" s="111"/>
      <c r="CN285" s="111"/>
      <c r="CO285" s="111"/>
      <c r="CP285" s="111"/>
      <c r="CQ285" s="111"/>
      <c r="CR285" s="111"/>
      <c r="CS285" s="111"/>
      <c r="CT285" s="111"/>
      <c r="CU285" s="111"/>
      <c r="CV285" s="111"/>
      <c r="CW285" s="111"/>
      <c r="CX285" s="111"/>
      <c r="CY285" s="111"/>
      <c r="CZ285" s="111"/>
      <c r="DA285" s="111"/>
      <c r="DB285" s="111"/>
      <c r="DC285" s="111"/>
      <c r="DD285" s="111"/>
      <c r="DE285" s="111"/>
      <c r="DF285" s="111"/>
      <c r="DG285" s="111"/>
      <c r="DH285" s="111"/>
      <c r="DI285" s="111"/>
      <c r="DJ285" s="111"/>
      <c r="DK285" s="111"/>
      <c r="DL285" s="111"/>
      <c r="DM285" s="111"/>
      <c r="DN285" s="111"/>
      <c r="DO285" s="111"/>
      <c r="DP285" s="111"/>
      <c r="DQ285" s="111"/>
      <c r="DR285" s="111"/>
      <c r="DS285" s="111"/>
      <c r="DT285" s="111"/>
      <c r="DU285" s="111"/>
      <c r="DV285" s="111"/>
      <c r="DW285" s="111"/>
      <c r="DX285" s="111"/>
      <c r="DY285" s="111"/>
      <c r="DZ285" s="111"/>
      <c r="EA285" s="111"/>
      <c r="EB285" s="111"/>
      <c r="EC285" s="111"/>
      <c r="ED285" s="111"/>
      <c r="EE285" s="111"/>
      <c r="EF285" s="111"/>
      <c r="EG285" s="111"/>
      <c r="EH285" s="111"/>
      <c r="EI285" s="111"/>
      <c r="EJ285" s="111"/>
      <c r="EK285" s="111"/>
      <c r="EL285" s="111"/>
      <c r="EM285" s="111"/>
      <c r="EN285" s="111"/>
      <c r="EO285" s="111"/>
      <c r="EP285" s="111"/>
      <c r="EQ285" s="111"/>
      <c r="ER285" s="111"/>
      <c r="ES285" s="111"/>
      <c r="ET285" s="111"/>
      <c r="EU285" s="111"/>
      <c r="EV285" s="111"/>
      <c r="EW285" s="111"/>
      <c r="EX285" s="111"/>
      <c r="EY285" s="111"/>
      <c r="EZ285" s="111"/>
      <c r="FA285" s="111"/>
      <c r="FB285" s="111"/>
      <c r="FC285" s="111"/>
      <c r="FD285" s="111"/>
      <c r="FE285" s="111"/>
      <c r="FF285" s="111"/>
      <c r="FG285" s="111"/>
      <c r="FH285" s="111"/>
      <c r="FI285" s="111"/>
      <c r="FJ285" s="111"/>
      <c r="FK285" s="111"/>
      <c r="FL285" s="111"/>
      <c r="FM285" s="111"/>
      <c r="FN285" s="111"/>
      <c r="FO285" s="111"/>
      <c r="FP285" s="111"/>
      <c r="FQ285" s="111"/>
      <c r="FR285" s="111"/>
      <c r="FS285" s="111"/>
      <c r="FT285" s="111"/>
      <c r="FU285" s="111"/>
      <c r="FV285" s="111"/>
      <c r="FW285" s="111"/>
      <c r="FX285" s="111"/>
      <c r="FY285" s="111"/>
      <c r="FZ285" s="111"/>
      <c r="GA285" s="111"/>
      <c r="GB285" s="111"/>
      <c r="GC285" s="111"/>
      <c r="GD285" s="111"/>
      <c r="GE285" s="111"/>
      <c r="GF285" s="111"/>
      <c r="GG285" s="111"/>
      <c r="GH285" s="111"/>
      <c r="GI285" s="111"/>
      <c r="GJ285" s="111"/>
      <c r="GK285" s="111"/>
      <c r="GL285" s="111"/>
      <c r="GM285" s="111"/>
      <c r="GN285" s="111"/>
      <c r="GO285" s="111"/>
      <c r="GP285" s="111"/>
      <c r="GQ285" s="111"/>
      <c r="GR285" s="111"/>
      <c r="GS285" s="111"/>
      <c r="GT285" s="111"/>
      <c r="GU285" s="111"/>
      <c r="GV285" s="111"/>
      <c r="GW285" s="111"/>
      <c r="GX285" s="111"/>
      <c r="GY285" s="111"/>
      <c r="GZ285" s="111"/>
      <c r="HA285" s="111"/>
      <c r="HB285" s="111"/>
      <c r="HC285" s="111"/>
      <c r="HD285" s="111"/>
      <c r="HE285" s="111"/>
      <c r="HF285" s="111"/>
      <c r="HG285" s="111"/>
      <c r="HH285" s="111"/>
      <c r="HI285" s="111"/>
      <c r="HJ285" s="111"/>
      <c r="HK285" s="111"/>
      <c r="HL285" s="111"/>
      <c r="HM285" s="111"/>
      <c r="HN285" s="111"/>
      <c r="HO285" s="111"/>
      <c r="HP285" s="111"/>
      <c r="HQ285" s="111"/>
      <c r="HR285" s="111"/>
      <c r="HS285" s="111"/>
      <c r="HT285" s="111"/>
      <c r="HU285" s="111"/>
      <c r="HV285" s="111"/>
      <c r="HW285" s="111"/>
      <c r="HX285" s="111"/>
      <c r="HY285" s="111"/>
      <c r="HZ285" s="111"/>
      <c r="IA285" s="111"/>
      <c r="IB285" s="111"/>
      <c r="IC285" s="111"/>
      <c r="ID285" s="111"/>
      <c r="IE285" s="111"/>
      <c r="IF285" s="111"/>
      <c r="IG285" s="111"/>
      <c r="IH285" s="111"/>
      <c r="II285" s="111"/>
      <c r="IJ285" s="111"/>
      <c r="IK285" s="111"/>
      <c r="IL285" s="111"/>
      <c r="IM285" s="111"/>
      <c r="IN285" s="111"/>
      <c r="IO285" s="111"/>
      <c r="IP285" s="111"/>
      <c r="IQ285" s="111"/>
      <c r="IR285" s="111"/>
      <c r="IS285" s="111"/>
      <c r="IT285" s="111"/>
      <c r="IU285" s="111"/>
      <c r="IV285" s="111"/>
    </row>
    <row r="286" spans="1:256" s="110" customFormat="1" ht="18.75" customHeight="1">
      <c r="A286" s="36" t="s">
        <v>232</v>
      </c>
      <c r="B286" s="5" t="s">
        <v>72</v>
      </c>
      <c r="C286" s="5" t="s">
        <v>60</v>
      </c>
      <c r="D286" s="5" t="s">
        <v>474</v>
      </c>
      <c r="E286" s="5" t="s">
        <v>169</v>
      </c>
      <c r="F286" s="8">
        <v>0</v>
      </c>
      <c r="G286" s="135">
        <v>6652</v>
      </c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  <c r="AA286" s="111"/>
      <c r="AB286" s="111"/>
      <c r="AC286" s="111"/>
      <c r="AD286" s="111"/>
      <c r="AE286" s="111"/>
      <c r="AF286" s="111"/>
      <c r="AG286" s="111"/>
      <c r="AH286" s="111"/>
      <c r="AI286" s="111"/>
      <c r="AJ286" s="111"/>
      <c r="AK286" s="111"/>
      <c r="AL286" s="111"/>
      <c r="AM286" s="111"/>
      <c r="AN286" s="111"/>
      <c r="AO286" s="111"/>
      <c r="AP286" s="111"/>
      <c r="AQ286" s="111"/>
      <c r="AR286" s="111"/>
      <c r="AS286" s="111"/>
      <c r="AT286" s="111"/>
      <c r="AU286" s="111"/>
      <c r="AV286" s="111"/>
      <c r="AW286" s="111"/>
      <c r="AX286" s="111"/>
      <c r="AY286" s="111"/>
      <c r="AZ286" s="111"/>
      <c r="BA286" s="111"/>
      <c r="BB286" s="111"/>
      <c r="BC286" s="111"/>
      <c r="BD286" s="111"/>
      <c r="BE286" s="111"/>
      <c r="BF286" s="111"/>
      <c r="BG286" s="111"/>
      <c r="BH286" s="111"/>
      <c r="BI286" s="111"/>
      <c r="BJ286" s="111"/>
      <c r="BK286" s="111"/>
      <c r="BL286" s="111"/>
      <c r="BM286" s="111"/>
      <c r="BN286" s="111"/>
      <c r="BO286" s="111"/>
      <c r="BP286" s="111"/>
      <c r="BQ286" s="111"/>
      <c r="BR286" s="111"/>
      <c r="BS286" s="111"/>
      <c r="BT286" s="111"/>
      <c r="BU286" s="111"/>
      <c r="BV286" s="111"/>
      <c r="BW286" s="111"/>
      <c r="BX286" s="111"/>
      <c r="BY286" s="111"/>
      <c r="BZ286" s="111"/>
      <c r="CA286" s="111"/>
      <c r="CB286" s="111"/>
      <c r="CC286" s="111"/>
      <c r="CD286" s="111"/>
      <c r="CE286" s="111"/>
      <c r="CF286" s="111"/>
      <c r="CG286" s="111"/>
      <c r="CH286" s="111"/>
      <c r="CI286" s="111"/>
      <c r="CJ286" s="111"/>
      <c r="CK286" s="111"/>
      <c r="CL286" s="111"/>
      <c r="CM286" s="111"/>
      <c r="CN286" s="111"/>
      <c r="CO286" s="111"/>
      <c r="CP286" s="111"/>
      <c r="CQ286" s="111"/>
      <c r="CR286" s="111"/>
      <c r="CS286" s="111"/>
      <c r="CT286" s="111"/>
      <c r="CU286" s="111"/>
      <c r="CV286" s="111"/>
      <c r="CW286" s="111"/>
      <c r="CX286" s="111"/>
      <c r="CY286" s="111"/>
      <c r="CZ286" s="111"/>
      <c r="DA286" s="111"/>
      <c r="DB286" s="111"/>
      <c r="DC286" s="111"/>
      <c r="DD286" s="111"/>
      <c r="DE286" s="111"/>
      <c r="DF286" s="111"/>
      <c r="DG286" s="111"/>
      <c r="DH286" s="111"/>
      <c r="DI286" s="111"/>
      <c r="DJ286" s="111"/>
      <c r="DK286" s="111"/>
      <c r="DL286" s="111"/>
      <c r="DM286" s="111"/>
      <c r="DN286" s="111"/>
      <c r="DO286" s="111"/>
      <c r="DP286" s="111"/>
      <c r="DQ286" s="111"/>
      <c r="DR286" s="111"/>
      <c r="DS286" s="111"/>
      <c r="DT286" s="111"/>
      <c r="DU286" s="111"/>
      <c r="DV286" s="111"/>
      <c r="DW286" s="111"/>
      <c r="DX286" s="111"/>
      <c r="DY286" s="111"/>
      <c r="DZ286" s="111"/>
      <c r="EA286" s="111"/>
      <c r="EB286" s="111"/>
      <c r="EC286" s="111"/>
      <c r="ED286" s="111"/>
      <c r="EE286" s="111"/>
      <c r="EF286" s="111"/>
      <c r="EG286" s="111"/>
      <c r="EH286" s="111"/>
      <c r="EI286" s="111"/>
      <c r="EJ286" s="111"/>
      <c r="EK286" s="111"/>
      <c r="EL286" s="111"/>
      <c r="EM286" s="111"/>
      <c r="EN286" s="111"/>
      <c r="EO286" s="111"/>
      <c r="EP286" s="111"/>
      <c r="EQ286" s="111"/>
      <c r="ER286" s="111"/>
      <c r="ES286" s="111"/>
      <c r="ET286" s="111"/>
      <c r="EU286" s="111"/>
      <c r="EV286" s="111"/>
      <c r="EW286" s="111"/>
      <c r="EX286" s="111"/>
      <c r="EY286" s="111"/>
      <c r="EZ286" s="111"/>
      <c r="FA286" s="111"/>
      <c r="FB286" s="111"/>
      <c r="FC286" s="111"/>
      <c r="FD286" s="111"/>
      <c r="FE286" s="111"/>
      <c r="FF286" s="111"/>
      <c r="FG286" s="111"/>
      <c r="FH286" s="111"/>
      <c r="FI286" s="111"/>
      <c r="FJ286" s="111"/>
      <c r="FK286" s="111"/>
      <c r="FL286" s="111"/>
      <c r="FM286" s="111"/>
      <c r="FN286" s="111"/>
      <c r="FO286" s="111"/>
      <c r="FP286" s="111"/>
      <c r="FQ286" s="111"/>
      <c r="FR286" s="111"/>
      <c r="FS286" s="111"/>
      <c r="FT286" s="111"/>
      <c r="FU286" s="111"/>
      <c r="FV286" s="111"/>
      <c r="FW286" s="111"/>
      <c r="FX286" s="111"/>
      <c r="FY286" s="111"/>
      <c r="FZ286" s="111"/>
      <c r="GA286" s="111"/>
      <c r="GB286" s="111"/>
      <c r="GC286" s="111"/>
      <c r="GD286" s="111"/>
      <c r="GE286" s="111"/>
      <c r="GF286" s="111"/>
      <c r="GG286" s="111"/>
      <c r="GH286" s="111"/>
      <c r="GI286" s="111"/>
      <c r="GJ286" s="111"/>
      <c r="GK286" s="111"/>
      <c r="GL286" s="111"/>
      <c r="GM286" s="111"/>
      <c r="GN286" s="111"/>
      <c r="GO286" s="111"/>
      <c r="GP286" s="111"/>
      <c r="GQ286" s="111"/>
      <c r="GR286" s="111"/>
      <c r="GS286" s="111"/>
      <c r="GT286" s="111"/>
      <c r="GU286" s="111"/>
      <c r="GV286" s="111"/>
      <c r="GW286" s="111"/>
      <c r="GX286" s="111"/>
      <c r="GY286" s="111"/>
      <c r="GZ286" s="111"/>
      <c r="HA286" s="111"/>
      <c r="HB286" s="111"/>
      <c r="HC286" s="111"/>
      <c r="HD286" s="111"/>
      <c r="HE286" s="111"/>
      <c r="HF286" s="111"/>
      <c r="HG286" s="111"/>
      <c r="HH286" s="111"/>
      <c r="HI286" s="111"/>
      <c r="HJ286" s="111"/>
      <c r="HK286" s="111"/>
      <c r="HL286" s="111"/>
      <c r="HM286" s="111"/>
      <c r="HN286" s="111"/>
      <c r="HO286" s="111"/>
      <c r="HP286" s="111"/>
      <c r="HQ286" s="111"/>
      <c r="HR286" s="111"/>
      <c r="HS286" s="111"/>
      <c r="HT286" s="111"/>
      <c r="HU286" s="111"/>
      <c r="HV286" s="111"/>
      <c r="HW286" s="111"/>
      <c r="HX286" s="111"/>
      <c r="HY286" s="111"/>
      <c r="HZ286" s="111"/>
      <c r="IA286" s="111"/>
      <c r="IB286" s="111"/>
      <c r="IC286" s="111"/>
      <c r="ID286" s="111"/>
      <c r="IE286" s="111"/>
      <c r="IF286" s="111"/>
      <c r="IG286" s="111"/>
      <c r="IH286" s="111"/>
      <c r="II286" s="111"/>
      <c r="IJ286" s="111"/>
      <c r="IK286" s="111"/>
      <c r="IL286" s="111"/>
      <c r="IM286" s="111"/>
      <c r="IN286" s="111"/>
      <c r="IO286" s="111"/>
      <c r="IP286" s="111"/>
      <c r="IQ286" s="111"/>
      <c r="IR286" s="111"/>
      <c r="IS286" s="111"/>
      <c r="IT286" s="111"/>
      <c r="IU286" s="111"/>
      <c r="IV286" s="111"/>
    </row>
    <row r="287" spans="1:256" s="110" customFormat="1" ht="44.25" customHeight="1" hidden="1">
      <c r="A287" s="112" t="s">
        <v>212</v>
      </c>
      <c r="B287" s="5" t="s">
        <v>72</v>
      </c>
      <c r="C287" s="5" t="s">
        <v>60</v>
      </c>
      <c r="D287" s="5" t="s">
        <v>213</v>
      </c>
      <c r="E287" s="5" t="s">
        <v>82</v>
      </c>
      <c r="F287" s="8">
        <f aca="true" t="shared" si="8" ref="F287:F298">G287/1000</f>
        <v>0</v>
      </c>
      <c r="G287" s="135">
        <f>G288</f>
        <v>0</v>
      </c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  <c r="AA287" s="111"/>
      <c r="AB287" s="111"/>
      <c r="AC287" s="111"/>
      <c r="AD287" s="111"/>
      <c r="AE287" s="111"/>
      <c r="AF287" s="111"/>
      <c r="AG287" s="111"/>
      <c r="AH287" s="111"/>
      <c r="AI287" s="111"/>
      <c r="AJ287" s="111"/>
      <c r="AK287" s="111"/>
      <c r="AL287" s="111"/>
      <c r="AM287" s="111"/>
      <c r="AN287" s="111"/>
      <c r="AO287" s="111"/>
      <c r="AP287" s="111"/>
      <c r="AQ287" s="111"/>
      <c r="AR287" s="111"/>
      <c r="AS287" s="111"/>
      <c r="AT287" s="111"/>
      <c r="AU287" s="111"/>
      <c r="AV287" s="111"/>
      <c r="AW287" s="111"/>
      <c r="AX287" s="111"/>
      <c r="AY287" s="111"/>
      <c r="AZ287" s="111"/>
      <c r="BA287" s="111"/>
      <c r="BB287" s="111"/>
      <c r="BC287" s="111"/>
      <c r="BD287" s="111"/>
      <c r="BE287" s="111"/>
      <c r="BF287" s="111"/>
      <c r="BG287" s="111"/>
      <c r="BH287" s="111"/>
      <c r="BI287" s="111"/>
      <c r="BJ287" s="111"/>
      <c r="BK287" s="111"/>
      <c r="BL287" s="111"/>
      <c r="BM287" s="111"/>
      <c r="BN287" s="111"/>
      <c r="BO287" s="111"/>
      <c r="BP287" s="111"/>
      <c r="BQ287" s="111"/>
      <c r="BR287" s="111"/>
      <c r="BS287" s="111"/>
      <c r="BT287" s="111"/>
      <c r="BU287" s="111"/>
      <c r="BV287" s="111"/>
      <c r="BW287" s="111"/>
      <c r="BX287" s="111"/>
      <c r="BY287" s="111"/>
      <c r="BZ287" s="111"/>
      <c r="CA287" s="111"/>
      <c r="CB287" s="111"/>
      <c r="CC287" s="111"/>
      <c r="CD287" s="111"/>
      <c r="CE287" s="111"/>
      <c r="CF287" s="111"/>
      <c r="CG287" s="111"/>
      <c r="CH287" s="111"/>
      <c r="CI287" s="111"/>
      <c r="CJ287" s="111"/>
      <c r="CK287" s="111"/>
      <c r="CL287" s="111"/>
      <c r="CM287" s="111"/>
      <c r="CN287" s="111"/>
      <c r="CO287" s="111"/>
      <c r="CP287" s="111"/>
      <c r="CQ287" s="111"/>
      <c r="CR287" s="111"/>
      <c r="CS287" s="111"/>
      <c r="CT287" s="111"/>
      <c r="CU287" s="111"/>
      <c r="CV287" s="111"/>
      <c r="CW287" s="111"/>
      <c r="CX287" s="111"/>
      <c r="CY287" s="111"/>
      <c r="CZ287" s="111"/>
      <c r="DA287" s="111"/>
      <c r="DB287" s="111"/>
      <c r="DC287" s="111"/>
      <c r="DD287" s="111"/>
      <c r="DE287" s="111"/>
      <c r="DF287" s="111"/>
      <c r="DG287" s="111"/>
      <c r="DH287" s="111"/>
      <c r="DI287" s="111"/>
      <c r="DJ287" s="111"/>
      <c r="DK287" s="111"/>
      <c r="DL287" s="111"/>
      <c r="DM287" s="111"/>
      <c r="DN287" s="111"/>
      <c r="DO287" s="111"/>
      <c r="DP287" s="111"/>
      <c r="DQ287" s="111"/>
      <c r="DR287" s="111"/>
      <c r="DS287" s="111"/>
      <c r="DT287" s="111"/>
      <c r="DU287" s="111"/>
      <c r="DV287" s="111"/>
      <c r="DW287" s="111"/>
      <c r="DX287" s="111"/>
      <c r="DY287" s="111"/>
      <c r="DZ287" s="111"/>
      <c r="EA287" s="111"/>
      <c r="EB287" s="111"/>
      <c r="EC287" s="111"/>
      <c r="ED287" s="111"/>
      <c r="EE287" s="111"/>
      <c r="EF287" s="111"/>
      <c r="EG287" s="111"/>
      <c r="EH287" s="111"/>
      <c r="EI287" s="111"/>
      <c r="EJ287" s="111"/>
      <c r="EK287" s="111"/>
      <c r="EL287" s="111"/>
      <c r="EM287" s="111"/>
      <c r="EN287" s="111"/>
      <c r="EO287" s="111"/>
      <c r="EP287" s="111"/>
      <c r="EQ287" s="111"/>
      <c r="ER287" s="111"/>
      <c r="ES287" s="111"/>
      <c r="ET287" s="111"/>
      <c r="EU287" s="111"/>
      <c r="EV287" s="111"/>
      <c r="EW287" s="111"/>
      <c r="EX287" s="111"/>
      <c r="EY287" s="111"/>
      <c r="EZ287" s="111"/>
      <c r="FA287" s="111"/>
      <c r="FB287" s="111"/>
      <c r="FC287" s="111"/>
      <c r="FD287" s="111"/>
      <c r="FE287" s="111"/>
      <c r="FF287" s="111"/>
      <c r="FG287" s="111"/>
      <c r="FH287" s="111"/>
      <c r="FI287" s="111"/>
      <c r="FJ287" s="111"/>
      <c r="FK287" s="111"/>
      <c r="FL287" s="111"/>
      <c r="FM287" s="111"/>
      <c r="FN287" s="111"/>
      <c r="FO287" s="111"/>
      <c r="FP287" s="111"/>
      <c r="FQ287" s="111"/>
      <c r="FR287" s="111"/>
      <c r="FS287" s="111"/>
      <c r="FT287" s="111"/>
      <c r="FU287" s="111"/>
      <c r="FV287" s="111"/>
      <c r="FW287" s="111"/>
      <c r="FX287" s="111"/>
      <c r="FY287" s="111"/>
      <c r="FZ287" s="111"/>
      <c r="GA287" s="111"/>
      <c r="GB287" s="111"/>
      <c r="GC287" s="111"/>
      <c r="GD287" s="111"/>
      <c r="GE287" s="111"/>
      <c r="GF287" s="111"/>
      <c r="GG287" s="111"/>
      <c r="GH287" s="111"/>
      <c r="GI287" s="111"/>
      <c r="GJ287" s="111"/>
      <c r="GK287" s="111"/>
      <c r="GL287" s="111"/>
      <c r="GM287" s="111"/>
      <c r="GN287" s="111"/>
      <c r="GO287" s="111"/>
      <c r="GP287" s="111"/>
      <c r="GQ287" s="111"/>
      <c r="GR287" s="111"/>
      <c r="GS287" s="111"/>
      <c r="GT287" s="111"/>
      <c r="GU287" s="111"/>
      <c r="GV287" s="111"/>
      <c r="GW287" s="111"/>
      <c r="GX287" s="111"/>
      <c r="GY287" s="111"/>
      <c r="GZ287" s="111"/>
      <c r="HA287" s="111"/>
      <c r="HB287" s="111"/>
      <c r="HC287" s="111"/>
      <c r="HD287" s="111"/>
      <c r="HE287" s="111"/>
      <c r="HF287" s="111"/>
      <c r="HG287" s="111"/>
      <c r="HH287" s="111"/>
      <c r="HI287" s="111"/>
      <c r="HJ287" s="111"/>
      <c r="HK287" s="111"/>
      <c r="HL287" s="111"/>
      <c r="HM287" s="111"/>
      <c r="HN287" s="111"/>
      <c r="HO287" s="111"/>
      <c r="HP287" s="111"/>
      <c r="HQ287" s="111"/>
      <c r="HR287" s="111"/>
      <c r="HS287" s="111"/>
      <c r="HT287" s="111"/>
      <c r="HU287" s="111"/>
      <c r="HV287" s="111"/>
      <c r="HW287" s="111"/>
      <c r="HX287" s="111"/>
      <c r="HY287" s="111"/>
      <c r="HZ287" s="111"/>
      <c r="IA287" s="111"/>
      <c r="IB287" s="111"/>
      <c r="IC287" s="111"/>
      <c r="ID287" s="111"/>
      <c r="IE287" s="111"/>
      <c r="IF287" s="111"/>
      <c r="IG287" s="111"/>
      <c r="IH287" s="111"/>
      <c r="II287" s="111"/>
      <c r="IJ287" s="111"/>
      <c r="IK287" s="111"/>
      <c r="IL287" s="111"/>
      <c r="IM287" s="111"/>
      <c r="IN287" s="111"/>
      <c r="IO287" s="111"/>
      <c r="IP287" s="111"/>
      <c r="IQ287" s="111"/>
      <c r="IR287" s="111"/>
      <c r="IS287" s="111"/>
      <c r="IT287" s="111"/>
      <c r="IU287" s="111"/>
      <c r="IV287" s="111"/>
    </row>
    <row r="288" spans="1:256" s="110" customFormat="1" ht="15" hidden="1">
      <c r="A288" s="36" t="s">
        <v>231</v>
      </c>
      <c r="B288" s="5" t="s">
        <v>72</v>
      </c>
      <c r="C288" s="5" t="s">
        <v>60</v>
      </c>
      <c r="D288" s="5" t="s">
        <v>213</v>
      </c>
      <c r="E288" s="5" t="s">
        <v>167</v>
      </c>
      <c r="F288" s="8">
        <f t="shared" si="8"/>
        <v>0</v>
      </c>
      <c r="G288" s="135">
        <f>G289</f>
        <v>0</v>
      </c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  <c r="AA288" s="111"/>
      <c r="AB288" s="111"/>
      <c r="AC288" s="111"/>
      <c r="AD288" s="111"/>
      <c r="AE288" s="111"/>
      <c r="AF288" s="111"/>
      <c r="AG288" s="111"/>
      <c r="AH288" s="111"/>
      <c r="AI288" s="111"/>
      <c r="AJ288" s="111"/>
      <c r="AK288" s="111"/>
      <c r="AL288" s="111"/>
      <c r="AM288" s="111"/>
      <c r="AN288" s="111"/>
      <c r="AO288" s="111"/>
      <c r="AP288" s="111"/>
      <c r="AQ288" s="111"/>
      <c r="AR288" s="111"/>
      <c r="AS288" s="111"/>
      <c r="AT288" s="111"/>
      <c r="AU288" s="111"/>
      <c r="AV288" s="111"/>
      <c r="AW288" s="111"/>
      <c r="AX288" s="111"/>
      <c r="AY288" s="111"/>
      <c r="AZ288" s="111"/>
      <c r="BA288" s="111"/>
      <c r="BB288" s="111"/>
      <c r="BC288" s="111"/>
      <c r="BD288" s="111"/>
      <c r="BE288" s="111"/>
      <c r="BF288" s="111"/>
      <c r="BG288" s="111"/>
      <c r="BH288" s="111"/>
      <c r="BI288" s="111"/>
      <c r="BJ288" s="111"/>
      <c r="BK288" s="111"/>
      <c r="BL288" s="111"/>
      <c r="BM288" s="111"/>
      <c r="BN288" s="111"/>
      <c r="BO288" s="111"/>
      <c r="BP288" s="111"/>
      <c r="BQ288" s="111"/>
      <c r="BR288" s="111"/>
      <c r="BS288" s="111"/>
      <c r="BT288" s="111"/>
      <c r="BU288" s="111"/>
      <c r="BV288" s="111"/>
      <c r="BW288" s="111"/>
      <c r="BX288" s="111"/>
      <c r="BY288" s="111"/>
      <c r="BZ288" s="111"/>
      <c r="CA288" s="111"/>
      <c r="CB288" s="111"/>
      <c r="CC288" s="111"/>
      <c r="CD288" s="111"/>
      <c r="CE288" s="111"/>
      <c r="CF288" s="111"/>
      <c r="CG288" s="111"/>
      <c r="CH288" s="111"/>
      <c r="CI288" s="111"/>
      <c r="CJ288" s="111"/>
      <c r="CK288" s="111"/>
      <c r="CL288" s="111"/>
      <c r="CM288" s="111"/>
      <c r="CN288" s="111"/>
      <c r="CO288" s="111"/>
      <c r="CP288" s="111"/>
      <c r="CQ288" s="111"/>
      <c r="CR288" s="111"/>
      <c r="CS288" s="111"/>
      <c r="CT288" s="111"/>
      <c r="CU288" s="111"/>
      <c r="CV288" s="111"/>
      <c r="CW288" s="111"/>
      <c r="CX288" s="111"/>
      <c r="CY288" s="111"/>
      <c r="CZ288" s="111"/>
      <c r="DA288" s="111"/>
      <c r="DB288" s="111"/>
      <c r="DC288" s="111"/>
      <c r="DD288" s="111"/>
      <c r="DE288" s="111"/>
      <c r="DF288" s="111"/>
      <c r="DG288" s="111"/>
      <c r="DH288" s="111"/>
      <c r="DI288" s="111"/>
      <c r="DJ288" s="111"/>
      <c r="DK288" s="111"/>
      <c r="DL288" s="111"/>
      <c r="DM288" s="111"/>
      <c r="DN288" s="111"/>
      <c r="DO288" s="111"/>
      <c r="DP288" s="111"/>
      <c r="DQ288" s="111"/>
      <c r="DR288" s="111"/>
      <c r="DS288" s="111"/>
      <c r="DT288" s="111"/>
      <c r="DU288" s="111"/>
      <c r="DV288" s="111"/>
      <c r="DW288" s="111"/>
      <c r="DX288" s="111"/>
      <c r="DY288" s="111"/>
      <c r="DZ288" s="111"/>
      <c r="EA288" s="111"/>
      <c r="EB288" s="111"/>
      <c r="EC288" s="111"/>
      <c r="ED288" s="111"/>
      <c r="EE288" s="111"/>
      <c r="EF288" s="111"/>
      <c r="EG288" s="111"/>
      <c r="EH288" s="111"/>
      <c r="EI288" s="111"/>
      <c r="EJ288" s="111"/>
      <c r="EK288" s="111"/>
      <c r="EL288" s="111"/>
      <c r="EM288" s="111"/>
      <c r="EN288" s="111"/>
      <c r="EO288" s="111"/>
      <c r="EP288" s="111"/>
      <c r="EQ288" s="111"/>
      <c r="ER288" s="111"/>
      <c r="ES288" s="111"/>
      <c r="ET288" s="111"/>
      <c r="EU288" s="111"/>
      <c r="EV288" s="111"/>
      <c r="EW288" s="111"/>
      <c r="EX288" s="111"/>
      <c r="EY288" s="111"/>
      <c r="EZ288" s="111"/>
      <c r="FA288" s="111"/>
      <c r="FB288" s="111"/>
      <c r="FC288" s="111"/>
      <c r="FD288" s="111"/>
      <c r="FE288" s="111"/>
      <c r="FF288" s="111"/>
      <c r="FG288" s="111"/>
      <c r="FH288" s="111"/>
      <c r="FI288" s="111"/>
      <c r="FJ288" s="111"/>
      <c r="FK288" s="111"/>
      <c r="FL288" s="111"/>
      <c r="FM288" s="111"/>
      <c r="FN288" s="111"/>
      <c r="FO288" s="111"/>
      <c r="FP288" s="111"/>
      <c r="FQ288" s="111"/>
      <c r="FR288" s="111"/>
      <c r="FS288" s="111"/>
      <c r="FT288" s="111"/>
      <c r="FU288" s="111"/>
      <c r="FV288" s="111"/>
      <c r="FW288" s="111"/>
      <c r="FX288" s="111"/>
      <c r="FY288" s="111"/>
      <c r="FZ288" s="111"/>
      <c r="GA288" s="111"/>
      <c r="GB288" s="111"/>
      <c r="GC288" s="111"/>
      <c r="GD288" s="111"/>
      <c r="GE288" s="111"/>
      <c r="GF288" s="111"/>
      <c r="GG288" s="111"/>
      <c r="GH288" s="111"/>
      <c r="GI288" s="111"/>
      <c r="GJ288" s="111"/>
      <c r="GK288" s="111"/>
      <c r="GL288" s="111"/>
      <c r="GM288" s="111"/>
      <c r="GN288" s="111"/>
      <c r="GO288" s="111"/>
      <c r="GP288" s="111"/>
      <c r="GQ288" s="111"/>
      <c r="GR288" s="111"/>
      <c r="GS288" s="111"/>
      <c r="GT288" s="111"/>
      <c r="GU288" s="111"/>
      <c r="GV288" s="111"/>
      <c r="GW288" s="111"/>
      <c r="GX288" s="111"/>
      <c r="GY288" s="111"/>
      <c r="GZ288" s="111"/>
      <c r="HA288" s="111"/>
      <c r="HB288" s="111"/>
      <c r="HC288" s="111"/>
      <c r="HD288" s="111"/>
      <c r="HE288" s="111"/>
      <c r="HF288" s="111"/>
      <c r="HG288" s="111"/>
      <c r="HH288" s="111"/>
      <c r="HI288" s="111"/>
      <c r="HJ288" s="111"/>
      <c r="HK288" s="111"/>
      <c r="HL288" s="111"/>
      <c r="HM288" s="111"/>
      <c r="HN288" s="111"/>
      <c r="HO288" s="111"/>
      <c r="HP288" s="111"/>
      <c r="HQ288" s="111"/>
      <c r="HR288" s="111"/>
      <c r="HS288" s="111"/>
      <c r="HT288" s="111"/>
      <c r="HU288" s="111"/>
      <c r="HV288" s="111"/>
      <c r="HW288" s="111"/>
      <c r="HX288" s="111"/>
      <c r="HY288" s="111"/>
      <c r="HZ288" s="111"/>
      <c r="IA288" s="111"/>
      <c r="IB288" s="111"/>
      <c r="IC288" s="111"/>
      <c r="ID288" s="111"/>
      <c r="IE288" s="111"/>
      <c r="IF288" s="111"/>
      <c r="IG288" s="111"/>
      <c r="IH288" s="111"/>
      <c r="II288" s="111"/>
      <c r="IJ288" s="111"/>
      <c r="IK288" s="111"/>
      <c r="IL288" s="111"/>
      <c r="IM288" s="111"/>
      <c r="IN288" s="111"/>
      <c r="IO288" s="111"/>
      <c r="IP288" s="111"/>
      <c r="IQ288" s="111"/>
      <c r="IR288" s="111"/>
      <c r="IS288" s="111"/>
      <c r="IT288" s="111"/>
      <c r="IU288" s="111"/>
      <c r="IV288" s="111"/>
    </row>
    <row r="289" spans="1:256" s="110" customFormat="1" ht="25.5" customHeight="1" hidden="1">
      <c r="A289" s="36" t="s">
        <v>232</v>
      </c>
      <c r="B289" s="5" t="s">
        <v>72</v>
      </c>
      <c r="C289" s="5" t="s">
        <v>60</v>
      </c>
      <c r="D289" s="5" t="s">
        <v>213</v>
      </c>
      <c r="E289" s="5" t="s">
        <v>169</v>
      </c>
      <c r="F289" s="8">
        <f t="shared" si="8"/>
        <v>0</v>
      </c>
      <c r="G289" s="135">
        <f>13500-13500</f>
        <v>0</v>
      </c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  <c r="AA289" s="111"/>
      <c r="AB289" s="111"/>
      <c r="AC289" s="111"/>
      <c r="AD289" s="111"/>
      <c r="AE289" s="111"/>
      <c r="AF289" s="111"/>
      <c r="AG289" s="111"/>
      <c r="AH289" s="111"/>
      <c r="AI289" s="111"/>
      <c r="AJ289" s="111"/>
      <c r="AK289" s="111"/>
      <c r="AL289" s="111"/>
      <c r="AM289" s="111"/>
      <c r="AN289" s="111"/>
      <c r="AO289" s="111"/>
      <c r="AP289" s="111"/>
      <c r="AQ289" s="111"/>
      <c r="AR289" s="111"/>
      <c r="AS289" s="111"/>
      <c r="AT289" s="111"/>
      <c r="AU289" s="111"/>
      <c r="AV289" s="111"/>
      <c r="AW289" s="111"/>
      <c r="AX289" s="111"/>
      <c r="AY289" s="111"/>
      <c r="AZ289" s="111"/>
      <c r="BA289" s="111"/>
      <c r="BB289" s="111"/>
      <c r="BC289" s="111"/>
      <c r="BD289" s="111"/>
      <c r="BE289" s="111"/>
      <c r="BF289" s="111"/>
      <c r="BG289" s="111"/>
      <c r="BH289" s="111"/>
      <c r="BI289" s="111"/>
      <c r="BJ289" s="111"/>
      <c r="BK289" s="111"/>
      <c r="BL289" s="111"/>
      <c r="BM289" s="111"/>
      <c r="BN289" s="111"/>
      <c r="BO289" s="111"/>
      <c r="BP289" s="111"/>
      <c r="BQ289" s="111"/>
      <c r="BR289" s="111"/>
      <c r="BS289" s="111"/>
      <c r="BT289" s="111"/>
      <c r="BU289" s="111"/>
      <c r="BV289" s="111"/>
      <c r="BW289" s="111"/>
      <c r="BX289" s="111"/>
      <c r="BY289" s="111"/>
      <c r="BZ289" s="111"/>
      <c r="CA289" s="111"/>
      <c r="CB289" s="111"/>
      <c r="CC289" s="111"/>
      <c r="CD289" s="111"/>
      <c r="CE289" s="111"/>
      <c r="CF289" s="111"/>
      <c r="CG289" s="111"/>
      <c r="CH289" s="111"/>
      <c r="CI289" s="111"/>
      <c r="CJ289" s="111"/>
      <c r="CK289" s="111"/>
      <c r="CL289" s="111"/>
      <c r="CM289" s="111"/>
      <c r="CN289" s="111"/>
      <c r="CO289" s="111"/>
      <c r="CP289" s="111"/>
      <c r="CQ289" s="111"/>
      <c r="CR289" s="111"/>
      <c r="CS289" s="111"/>
      <c r="CT289" s="111"/>
      <c r="CU289" s="111"/>
      <c r="CV289" s="111"/>
      <c r="CW289" s="111"/>
      <c r="CX289" s="111"/>
      <c r="CY289" s="111"/>
      <c r="CZ289" s="111"/>
      <c r="DA289" s="111"/>
      <c r="DB289" s="111"/>
      <c r="DC289" s="111"/>
      <c r="DD289" s="111"/>
      <c r="DE289" s="111"/>
      <c r="DF289" s="111"/>
      <c r="DG289" s="111"/>
      <c r="DH289" s="111"/>
      <c r="DI289" s="111"/>
      <c r="DJ289" s="111"/>
      <c r="DK289" s="111"/>
      <c r="DL289" s="111"/>
      <c r="DM289" s="111"/>
      <c r="DN289" s="111"/>
      <c r="DO289" s="111"/>
      <c r="DP289" s="111"/>
      <c r="DQ289" s="111"/>
      <c r="DR289" s="111"/>
      <c r="DS289" s="111"/>
      <c r="DT289" s="111"/>
      <c r="DU289" s="111"/>
      <c r="DV289" s="111"/>
      <c r="DW289" s="111"/>
      <c r="DX289" s="111"/>
      <c r="DY289" s="111"/>
      <c r="DZ289" s="111"/>
      <c r="EA289" s="111"/>
      <c r="EB289" s="111"/>
      <c r="EC289" s="111"/>
      <c r="ED289" s="111"/>
      <c r="EE289" s="111"/>
      <c r="EF289" s="111"/>
      <c r="EG289" s="111"/>
      <c r="EH289" s="111"/>
      <c r="EI289" s="111"/>
      <c r="EJ289" s="111"/>
      <c r="EK289" s="111"/>
      <c r="EL289" s="111"/>
      <c r="EM289" s="111"/>
      <c r="EN289" s="111"/>
      <c r="EO289" s="111"/>
      <c r="EP289" s="111"/>
      <c r="EQ289" s="111"/>
      <c r="ER289" s="111"/>
      <c r="ES289" s="111"/>
      <c r="ET289" s="111"/>
      <c r="EU289" s="111"/>
      <c r="EV289" s="111"/>
      <c r="EW289" s="111"/>
      <c r="EX289" s="111"/>
      <c r="EY289" s="111"/>
      <c r="EZ289" s="111"/>
      <c r="FA289" s="111"/>
      <c r="FB289" s="111"/>
      <c r="FC289" s="111"/>
      <c r="FD289" s="111"/>
      <c r="FE289" s="111"/>
      <c r="FF289" s="111"/>
      <c r="FG289" s="111"/>
      <c r="FH289" s="111"/>
      <c r="FI289" s="111"/>
      <c r="FJ289" s="111"/>
      <c r="FK289" s="111"/>
      <c r="FL289" s="111"/>
      <c r="FM289" s="111"/>
      <c r="FN289" s="111"/>
      <c r="FO289" s="111"/>
      <c r="FP289" s="111"/>
      <c r="FQ289" s="111"/>
      <c r="FR289" s="111"/>
      <c r="FS289" s="111"/>
      <c r="FT289" s="111"/>
      <c r="FU289" s="111"/>
      <c r="FV289" s="111"/>
      <c r="FW289" s="111"/>
      <c r="FX289" s="111"/>
      <c r="FY289" s="111"/>
      <c r="FZ289" s="111"/>
      <c r="GA289" s="111"/>
      <c r="GB289" s="111"/>
      <c r="GC289" s="111"/>
      <c r="GD289" s="111"/>
      <c r="GE289" s="111"/>
      <c r="GF289" s="111"/>
      <c r="GG289" s="111"/>
      <c r="GH289" s="111"/>
      <c r="GI289" s="111"/>
      <c r="GJ289" s="111"/>
      <c r="GK289" s="111"/>
      <c r="GL289" s="111"/>
      <c r="GM289" s="111"/>
      <c r="GN289" s="111"/>
      <c r="GO289" s="111"/>
      <c r="GP289" s="111"/>
      <c r="GQ289" s="111"/>
      <c r="GR289" s="111"/>
      <c r="GS289" s="111"/>
      <c r="GT289" s="111"/>
      <c r="GU289" s="111"/>
      <c r="GV289" s="111"/>
      <c r="GW289" s="111"/>
      <c r="GX289" s="111"/>
      <c r="GY289" s="111"/>
      <c r="GZ289" s="111"/>
      <c r="HA289" s="111"/>
      <c r="HB289" s="111"/>
      <c r="HC289" s="111"/>
      <c r="HD289" s="111"/>
      <c r="HE289" s="111"/>
      <c r="HF289" s="111"/>
      <c r="HG289" s="111"/>
      <c r="HH289" s="111"/>
      <c r="HI289" s="111"/>
      <c r="HJ289" s="111"/>
      <c r="HK289" s="111"/>
      <c r="HL289" s="111"/>
      <c r="HM289" s="111"/>
      <c r="HN289" s="111"/>
      <c r="HO289" s="111"/>
      <c r="HP289" s="111"/>
      <c r="HQ289" s="111"/>
      <c r="HR289" s="111"/>
      <c r="HS289" s="111"/>
      <c r="HT289" s="111"/>
      <c r="HU289" s="111"/>
      <c r="HV289" s="111"/>
      <c r="HW289" s="111"/>
      <c r="HX289" s="111"/>
      <c r="HY289" s="111"/>
      <c r="HZ289" s="111"/>
      <c r="IA289" s="111"/>
      <c r="IB289" s="111"/>
      <c r="IC289" s="111"/>
      <c r="ID289" s="111"/>
      <c r="IE289" s="111"/>
      <c r="IF289" s="111"/>
      <c r="IG289" s="111"/>
      <c r="IH289" s="111"/>
      <c r="II289" s="111"/>
      <c r="IJ289" s="111"/>
      <c r="IK289" s="111"/>
      <c r="IL289" s="111"/>
      <c r="IM289" s="111"/>
      <c r="IN289" s="111"/>
      <c r="IO289" s="111"/>
      <c r="IP289" s="111"/>
      <c r="IQ289" s="111"/>
      <c r="IR289" s="111"/>
      <c r="IS289" s="111"/>
      <c r="IT289" s="111"/>
      <c r="IU289" s="111"/>
      <c r="IV289" s="111"/>
    </row>
    <row r="290" spans="1:7" s="7" customFormat="1" ht="24.75" customHeight="1">
      <c r="A290" s="35" t="s">
        <v>214</v>
      </c>
      <c r="B290" s="5" t="s">
        <v>72</v>
      </c>
      <c r="C290" s="5" t="s">
        <v>60</v>
      </c>
      <c r="D290" s="5" t="s">
        <v>480</v>
      </c>
      <c r="E290" s="5" t="s">
        <v>82</v>
      </c>
      <c r="F290" s="8">
        <f>F291</f>
        <v>0</v>
      </c>
      <c r="G290" s="135">
        <f>G291</f>
        <v>21700</v>
      </c>
    </row>
    <row r="291" spans="1:7" s="7" customFormat="1" ht="16.5" customHeight="1">
      <c r="A291" s="36" t="s">
        <v>231</v>
      </c>
      <c r="B291" s="5" t="s">
        <v>72</v>
      </c>
      <c r="C291" s="5" t="s">
        <v>60</v>
      </c>
      <c r="D291" s="5" t="s">
        <v>480</v>
      </c>
      <c r="E291" s="5" t="s">
        <v>167</v>
      </c>
      <c r="F291" s="8">
        <f>F292</f>
        <v>0</v>
      </c>
      <c r="G291" s="135">
        <f>G292</f>
        <v>21700</v>
      </c>
    </row>
    <row r="292" spans="1:7" s="7" customFormat="1" ht="16.5" customHeight="1">
      <c r="A292" s="36" t="s">
        <v>232</v>
      </c>
      <c r="B292" s="5" t="s">
        <v>72</v>
      </c>
      <c r="C292" s="5" t="s">
        <v>60</v>
      </c>
      <c r="D292" s="5" t="s">
        <v>480</v>
      </c>
      <c r="E292" s="5" t="s">
        <v>169</v>
      </c>
      <c r="F292" s="8">
        <v>0</v>
      </c>
      <c r="G292" s="135">
        <f>8200+13500</f>
        <v>21700</v>
      </c>
    </row>
    <row r="293" spans="1:7" s="7" customFormat="1" ht="27" customHeight="1">
      <c r="A293" s="36" t="s">
        <v>256</v>
      </c>
      <c r="B293" s="5" t="s">
        <v>72</v>
      </c>
      <c r="C293" s="5" t="s">
        <v>60</v>
      </c>
      <c r="D293" s="5" t="s">
        <v>482</v>
      </c>
      <c r="E293" s="5" t="s">
        <v>82</v>
      </c>
      <c r="F293" s="8">
        <f>F294</f>
        <v>0</v>
      </c>
      <c r="G293" s="135">
        <f>G294</f>
        <v>14000</v>
      </c>
    </row>
    <row r="294" spans="1:7" s="7" customFormat="1" ht="15">
      <c r="A294" s="36" t="s">
        <v>231</v>
      </c>
      <c r="B294" s="5" t="s">
        <v>72</v>
      </c>
      <c r="C294" s="5" t="s">
        <v>60</v>
      </c>
      <c r="D294" s="5" t="s">
        <v>482</v>
      </c>
      <c r="E294" s="5" t="s">
        <v>167</v>
      </c>
      <c r="F294" s="8">
        <f>F295</f>
        <v>0</v>
      </c>
      <c r="G294" s="135">
        <f>G295</f>
        <v>14000</v>
      </c>
    </row>
    <row r="295" spans="1:7" s="7" customFormat="1" ht="20.25" customHeight="1">
      <c r="A295" s="36" t="s">
        <v>232</v>
      </c>
      <c r="B295" s="5" t="s">
        <v>72</v>
      </c>
      <c r="C295" s="5" t="s">
        <v>60</v>
      </c>
      <c r="D295" s="5" t="s">
        <v>482</v>
      </c>
      <c r="E295" s="5" t="s">
        <v>169</v>
      </c>
      <c r="F295" s="8">
        <v>0</v>
      </c>
      <c r="G295" s="135">
        <v>14000</v>
      </c>
    </row>
    <row r="296" spans="1:7" s="7" customFormat="1" ht="26.25" hidden="1">
      <c r="A296" s="36" t="s">
        <v>235</v>
      </c>
      <c r="B296" s="5" t="s">
        <v>72</v>
      </c>
      <c r="C296" s="5" t="s">
        <v>60</v>
      </c>
      <c r="D296" s="5" t="s">
        <v>22</v>
      </c>
      <c r="E296" s="5" t="s">
        <v>82</v>
      </c>
      <c r="F296" s="8">
        <f t="shared" si="8"/>
        <v>0</v>
      </c>
      <c r="G296" s="135">
        <f>G297</f>
        <v>0</v>
      </c>
    </row>
    <row r="297" spans="1:7" s="7" customFormat="1" ht="15" hidden="1">
      <c r="A297" s="36" t="s">
        <v>231</v>
      </c>
      <c r="B297" s="5" t="s">
        <v>72</v>
      </c>
      <c r="C297" s="5" t="s">
        <v>60</v>
      </c>
      <c r="D297" s="5" t="s">
        <v>22</v>
      </c>
      <c r="E297" s="5" t="s">
        <v>167</v>
      </c>
      <c r="F297" s="8">
        <f t="shared" si="8"/>
        <v>0</v>
      </c>
      <c r="G297" s="135">
        <f>G298</f>
        <v>0</v>
      </c>
    </row>
    <row r="298" spans="1:7" s="7" customFormat="1" ht="15" hidden="1">
      <c r="A298" s="36" t="s">
        <v>232</v>
      </c>
      <c r="B298" s="5" t="s">
        <v>72</v>
      </c>
      <c r="C298" s="5" t="s">
        <v>60</v>
      </c>
      <c r="D298" s="5" t="s">
        <v>22</v>
      </c>
      <c r="E298" s="5" t="s">
        <v>169</v>
      </c>
      <c r="F298" s="8">
        <f t="shared" si="8"/>
        <v>0</v>
      </c>
      <c r="G298" s="135">
        <v>0</v>
      </c>
    </row>
    <row r="299" spans="1:7" s="7" customFormat="1" ht="26.25">
      <c r="A299" s="36" t="s">
        <v>234</v>
      </c>
      <c r="B299" s="5" t="s">
        <v>72</v>
      </c>
      <c r="C299" s="5" t="s">
        <v>60</v>
      </c>
      <c r="D299" s="5" t="s">
        <v>494</v>
      </c>
      <c r="E299" s="5" t="s">
        <v>82</v>
      </c>
      <c r="F299" s="8">
        <f>F300+F305</f>
        <v>4289.2</v>
      </c>
      <c r="G299" s="135">
        <f>G303</f>
        <v>571138.7</v>
      </c>
    </row>
    <row r="300" spans="1:7" s="7" customFormat="1" ht="15">
      <c r="A300" s="97" t="s">
        <v>227</v>
      </c>
      <c r="B300" s="5" t="s">
        <v>72</v>
      </c>
      <c r="C300" s="5" t="s">
        <v>60</v>
      </c>
      <c r="D300" s="5" t="s">
        <v>495</v>
      </c>
      <c r="E300" s="5" t="s">
        <v>82</v>
      </c>
      <c r="F300" s="8">
        <f>F302+F304</f>
        <v>3901</v>
      </c>
      <c r="G300" s="135"/>
    </row>
    <row r="301" spans="1:7" s="7" customFormat="1" ht="39">
      <c r="A301" s="36" t="s">
        <v>162</v>
      </c>
      <c r="B301" s="5" t="s">
        <v>72</v>
      </c>
      <c r="C301" s="5" t="s">
        <v>60</v>
      </c>
      <c r="D301" s="5" t="s">
        <v>495</v>
      </c>
      <c r="E301" s="5" t="s">
        <v>77</v>
      </c>
      <c r="F301" s="8">
        <f>F302</f>
        <v>3235.4</v>
      </c>
      <c r="G301" s="135"/>
    </row>
    <row r="302" spans="1:7" s="7" customFormat="1" ht="15">
      <c r="A302" s="36" t="s">
        <v>254</v>
      </c>
      <c r="B302" s="5" t="s">
        <v>72</v>
      </c>
      <c r="C302" s="5" t="s">
        <v>60</v>
      </c>
      <c r="D302" s="5" t="s">
        <v>495</v>
      </c>
      <c r="E302" s="5" t="s">
        <v>230</v>
      </c>
      <c r="F302" s="8">
        <f>3235.4</f>
        <v>3235.4</v>
      </c>
      <c r="G302" s="135"/>
    </row>
    <row r="303" spans="1:7" s="7" customFormat="1" ht="15">
      <c r="A303" s="36" t="s">
        <v>231</v>
      </c>
      <c r="B303" s="5" t="s">
        <v>72</v>
      </c>
      <c r="C303" s="5" t="s">
        <v>60</v>
      </c>
      <c r="D303" s="5" t="s">
        <v>495</v>
      </c>
      <c r="E303" s="5" t="s">
        <v>167</v>
      </c>
      <c r="F303" s="8">
        <f>F304</f>
        <v>665.6</v>
      </c>
      <c r="G303" s="135">
        <f>G304</f>
        <v>571138.7</v>
      </c>
    </row>
    <row r="304" spans="1:7" s="7" customFormat="1" ht="18.75" customHeight="1">
      <c r="A304" s="36" t="s">
        <v>232</v>
      </c>
      <c r="B304" s="5" t="s">
        <v>72</v>
      </c>
      <c r="C304" s="5" t="s">
        <v>60</v>
      </c>
      <c r="D304" s="5" t="s">
        <v>495</v>
      </c>
      <c r="E304" s="5" t="s">
        <v>169</v>
      </c>
      <c r="F304" s="8">
        <f>665.6</f>
        <v>665.6</v>
      </c>
      <c r="G304" s="135">
        <v>571138.7</v>
      </c>
    </row>
    <row r="305" spans="1:7" s="7" customFormat="1" ht="27" customHeight="1">
      <c r="A305" s="97" t="s">
        <v>271</v>
      </c>
      <c r="B305" s="5" t="s">
        <v>72</v>
      </c>
      <c r="C305" s="5" t="s">
        <v>60</v>
      </c>
      <c r="D305" s="5" t="s">
        <v>496</v>
      </c>
      <c r="E305" s="5" t="s">
        <v>82</v>
      </c>
      <c r="F305" s="8">
        <f>F306</f>
        <v>388.2</v>
      </c>
      <c r="G305" s="135"/>
    </row>
    <row r="306" spans="1:7" s="7" customFormat="1" ht="22.5" customHeight="1">
      <c r="A306" s="36" t="s">
        <v>172</v>
      </c>
      <c r="B306" s="5" t="s">
        <v>72</v>
      </c>
      <c r="C306" s="5" t="s">
        <v>60</v>
      </c>
      <c r="D306" s="5" t="s">
        <v>496</v>
      </c>
      <c r="E306" s="5" t="s">
        <v>173</v>
      </c>
      <c r="F306" s="8">
        <f>F307</f>
        <v>388.2</v>
      </c>
      <c r="G306" s="135"/>
    </row>
    <row r="307" spans="1:7" s="7" customFormat="1" ht="18.75" customHeight="1">
      <c r="A307" s="97" t="s">
        <v>183</v>
      </c>
      <c r="B307" s="5" t="s">
        <v>72</v>
      </c>
      <c r="C307" s="5" t="s">
        <v>60</v>
      </c>
      <c r="D307" s="5" t="s">
        <v>496</v>
      </c>
      <c r="E307" s="5" t="s">
        <v>184</v>
      </c>
      <c r="F307" s="8">
        <f>388.2</f>
        <v>388.2</v>
      </c>
      <c r="G307" s="135"/>
    </row>
    <row r="308" spans="1:7" s="7" customFormat="1" ht="39">
      <c r="A308" s="36" t="s">
        <v>191</v>
      </c>
      <c r="B308" s="5" t="s">
        <v>72</v>
      </c>
      <c r="C308" s="5" t="s">
        <v>60</v>
      </c>
      <c r="D308" s="5" t="s">
        <v>459</v>
      </c>
      <c r="E308" s="5" t="s">
        <v>82</v>
      </c>
      <c r="F308" s="8">
        <f>F309</f>
        <v>0</v>
      </c>
      <c r="G308" s="135">
        <f>G309</f>
        <v>81257.6</v>
      </c>
    </row>
    <row r="309" spans="1:7" s="7" customFormat="1" ht="15">
      <c r="A309" s="36" t="s">
        <v>231</v>
      </c>
      <c r="B309" s="5" t="s">
        <v>72</v>
      </c>
      <c r="C309" s="5" t="s">
        <v>60</v>
      </c>
      <c r="D309" s="5" t="s">
        <v>459</v>
      </c>
      <c r="E309" s="5" t="s">
        <v>167</v>
      </c>
      <c r="F309" s="8">
        <f>F310</f>
        <v>0</v>
      </c>
      <c r="G309" s="135">
        <f>G310</f>
        <v>81257.6</v>
      </c>
    </row>
    <row r="310" spans="1:7" s="7" customFormat="1" ht="19.5" customHeight="1">
      <c r="A310" s="36" t="s">
        <v>232</v>
      </c>
      <c r="B310" s="5" t="s">
        <v>72</v>
      </c>
      <c r="C310" s="5" t="s">
        <v>60</v>
      </c>
      <c r="D310" s="5" t="s">
        <v>459</v>
      </c>
      <c r="E310" s="5" t="s">
        <v>169</v>
      </c>
      <c r="F310" s="8">
        <v>0</v>
      </c>
      <c r="G310" s="135">
        <v>81257.6</v>
      </c>
    </row>
    <row r="311" spans="1:7" s="7" customFormat="1" ht="15">
      <c r="A311" s="36" t="s">
        <v>98</v>
      </c>
      <c r="B311" s="5" t="s">
        <v>73</v>
      </c>
      <c r="C311" s="5" t="s">
        <v>80</v>
      </c>
      <c r="D311" s="5" t="s">
        <v>442</v>
      </c>
      <c r="E311" s="5" t="s">
        <v>82</v>
      </c>
      <c r="F311" s="8">
        <f>F312+F317+F325+F330</f>
        <v>936.8</v>
      </c>
      <c r="G311" s="135">
        <f>G312+G317+G330+G325</f>
        <v>2901850</v>
      </c>
    </row>
    <row r="312" spans="1:7" s="7" customFormat="1" ht="15">
      <c r="A312" s="36" t="s">
        <v>108</v>
      </c>
      <c r="B312" s="5" t="s">
        <v>73</v>
      </c>
      <c r="C312" s="5" t="s">
        <v>60</v>
      </c>
      <c r="D312" s="5" t="s">
        <v>442</v>
      </c>
      <c r="E312" s="5" t="s">
        <v>82</v>
      </c>
      <c r="F312" s="8">
        <f aca="true" t="shared" si="9" ref="F312:G315">F313</f>
        <v>402</v>
      </c>
      <c r="G312" s="135">
        <f t="shared" si="9"/>
        <v>311250</v>
      </c>
    </row>
    <row r="313" spans="1:7" s="108" customFormat="1" ht="15">
      <c r="A313" s="36" t="s">
        <v>200</v>
      </c>
      <c r="B313" s="5" t="s">
        <v>73</v>
      </c>
      <c r="C313" s="5" t="s">
        <v>60</v>
      </c>
      <c r="D313" s="5" t="s">
        <v>467</v>
      </c>
      <c r="E313" s="5" t="s">
        <v>82</v>
      </c>
      <c r="F313" s="8">
        <f t="shared" si="9"/>
        <v>402</v>
      </c>
      <c r="G313" s="135">
        <f t="shared" si="9"/>
        <v>311250</v>
      </c>
    </row>
    <row r="314" spans="1:7" s="108" customFormat="1" ht="15">
      <c r="A314" s="36" t="s">
        <v>270</v>
      </c>
      <c r="B314" s="5" t="s">
        <v>73</v>
      </c>
      <c r="C314" s="5" t="s">
        <v>60</v>
      </c>
      <c r="D314" s="5" t="s">
        <v>485</v>
      </c>
      <c r="E314" s="5" t="s">
        <v>82</v>
      </c>
      <c r="F314" s="8">
        <f t="shared" si="9"/>
        <v>402</v>
      </c>
      <c r="G314" s="135">
        <f t="shared" si="9"/>
        <v>311250</v>
      </c>
    </row>
    <row r="315" spans="1:7" s="107" customFormat="1" ht="15">
      <c r="A315" s="36" t="s">
        <v>217</v>
      </c>
      <c r="B315" s="5" t="s">
        <v>73</v>
      </c>
      <c r="C315" s="5" t="s">
        <v>60</v>
      </c>
      <c r="D315" s="5" t="s">
        <v>485</v>
      </c>
      <c r="E315" s="5" t="s">
        <v>218</v>
      </c>
      <c r="F315" s="8">
        <f t="shared" si="9"/>
        <v>402</v>
      </c>
      <c r="G315" s="135">
        <f t="shared" si="9"/>
        <v>311250</v>
      </c>
    </row>
    <row r="316" spans="1:7" s="107" customFormat="1" ht="15">
      <c r="A316" s="36" t="s">
        <v>219</v>
      </c>
      <c r="B316" s="5" t="s">
        <v>73</v>
      </c>
      <c r="C316" s="5" t="s">
        <v>60</v>
      </c>
      <c r="D316" s="5" t="s">
        <v>485</v>
      </c>
      <c r="E316" s="5" t="s">
        <v>220</v>
      </c>
      <c r="F316" s="8">
        <v>402</v>
      </c>
      <c r="G316" s="135">
        <v>311250</v>
      </c>
    </row>
    <row r="317" spans="1:7" s="107" customFormat="1" ht="15">
      <c r="A317" s="36" t="s">
        <v>99</v>
      </c>
      <c r="B317" s="5" t="s">
        <v>73</v>
      </c>
      <c r="C317" s="5" t="s">
        <v>66</v>
      </c>
      <c r="D317" s="5" t="s">
        <v>442</v>
      </c>
      <c r="E317" s="5" t="s">
        <v>82</v>
      </c>
      <c r="F317" s="8">
        <f aca="true" t="shared" si="10" ref="F317:G322">F318</f>
        <v>181.29999999999998</v>
      </c>
      <c r="G317" s="135">
        <f t="shared" si="10"/>
        <v>200900</v>
      </c>
    </row>
    <row r="318" spans="1:7" s="7" customFormat="1" ht="15">
      <c r="A318" s="36" t="s">
        <v>200</v>
      </c>
      <c r="B318" s="5" t="s">
        <v>73</v>
      </c>
      <c r="C318" s="5" t="s">
        <v>66</v>
      </c>
      <c r="D318" s="5" t="s">
        <v>467</v>
      </c>
      <c r="E318" s="5" t="s">
        <v>82</v>
      </c>
      <c r="F318" s="8">
        <f t="shared" si="10"/>
        <v>181.29999999999998</v>
      </c>
      <c r="G318" s="135">
        <f t="shared" si="10"/>
        <v>200900</v>
      </c>
    </row>
    <row r="319" spans="1:7" s="108" customFormat="1" ht="25.5" customHeight="1">
      <c r="A319" s="36" t="s">
        <v>277</v>
      </c>
      <c r="B319" s="5" t="s">
        <v>73</v>
      </c>
      <c r="C319" s="5" t="s">
        <v>66</v>
      </c>
      <c r="D319" s="5" t="s">
        <v>521</v>
      </c>
      <c r="E319" s="5" t="s">
        <v>82</v>
      </c>
      <c r="F319" s="8">
        <f>F322+F320</f>
        <v>181.29999999999998</v>
      </c>
      <c r="G319" s="135">
        <f>G322</f>
        <v>200900</v>
      </c>
    </row>
    <row r="320" spans="1:7" s="108" customFormat="1" ht="15.75" customHeight="1">
      <c r="A320" s="36" t="s">
        <v>231</v>
      </c>
      <c r="B320" s="5" t="s">
        <v>73</v>
      </c>
      <c r="C320" s="5" t="s">
        <v>66</v>
      </c>
      <c r="D320" s="5" t="s">
        <v>521</v>
      </c>
      <c r="E320" s="5" t="s">
        <v>167</v>
      </c>
      <c r="F320" s="8">
        <f>F321</f>
        <v>4.1</v>
      </c>
      <c r="G320" s="135"/>
    </row>
    <row r="321" spans="1:7" s="108" customFormat="1" ht="18" customHeight="1">
      <c r="A321" s="36" t="s">
        <v>232</v>
      </c>
      <c r="B321" s="5" t="s">
        <v>73</v>
      </c>
      <c r="C321" s="5" t="s">
        <v>66</v>
      </c>
      <c r="D321" s="5" t="s">
        <v>521</v>
      </c>
      <c r="E321" s="5" t="s">
        <v>169</v>
      </c>
      <c r="F321" s="8">
        <v>4.1</v>
      </c>
      <c r="G321" s="135"/>
    </row>
    <row r="322" spans="1:7" s="107" customFormat="1" ht="14.25" customHeight="1">
      <c r="A322" s="36" t="s">
        <v>217</v>
      </c>
      <c r="B322" s="5" t="s">
        <v>73</v>
      </c>
      <c r="C322" s="5" t="s">
        <v>66</v>
      </c>
      <c r="D322" s="5" t="s">
        <v>521</v>
      </c>
      <c r="E322" s="5" t="s">
        <v>218</v>
      </c>
      <c r="F322" s="8">
        <f t="shared" si="10"/>
        <v>177.2</v>
      </c>
      <c r="G322" s="135">
        <f t="shared" si="10"/>
        <v>200900</v>
      </c>
    </row>
    <row r="323" spans="1:7" s="107" customFormat="1" ht="15">
      <c r="A323" s="36" t="s">
        <v>219</v>
      </c>
      <c r="B323" s="5" t="s">
        <v>73</v>
      </c>
      <c r="C323" s="5" t="s">
        <v>66</v>
      </c>
      <c r="D323" s="5" t="s">
        <v>521</v>
      </c>
      <c r="E323" s="5" t="s">
        <v>220</v>
      </c>
      <c r="F323" s="8">
        <v>177.2</v>
      </c>
      <c r="G323" s="135">
        <f>200900</f>
        <v>200900</v>
      </c>
    </row>
    <row r="324" spans="1:7" s="107" customFormat="1" ht="0.75" customHeight="1">
      <c r="A324" s="36"/>
      <c r="B324" s="5"/>
      <c r="C324" s="5"/>
      <c r="D324" s="5"/>
      <c r="E324" s="5"/>
      <c r="F324" s="8">
        <f>G324/1000</f>
        <v>0</v>
      </c>
      <c r="G324" s="135"/>
    </row>
    <row r="325" spans="1:7" s="7" customFormat="1" ht="12.75" customHeight="1">
      <c r="A325" s="36" t="s">
        <v>52</v>
      </c>
      <c r="B325" s="5" t="s">
        <v>73</v>
      </c>
      <c r="C325" s="5" t="s">
        <v>65</v>
      </c>
      <c r="D325" s="5" t="s">
        <v>442</v>
      </c>
      <c r="E325" s="5" t="s">
        <v>82</v>
      </c>
      <c r="F325" s="8">
        <f aca="true" t="shared" si="11" ref="F325:G328">F326</f>
        <v>353.5</v>
      </c>
      <c r="G325" s="135">
        <f t="shared" si="11"/>
        <v>534700</v>
      </c>
    </row>
    <row r="326" spans="1:7" s="7" customFormat="1" ht="15">
      <c r="A326" s="36" t="s">
        <v>200</v>
      </c>
      <c r="B326" s="5" t="s">
        <v>73</v>
      </c>
      <c r="C326" s="5" t="s">
        <v>65</v>
      </c>
      <c r="D326" s="5" t="s">
        <v>467</v>
      </c>
      <c r="E326" s="5" t="s">
        <v>82</v>
      </c>
      <c r="F326" s="8">
        <f t="shared" si="11"/>
        <v>353.5</v>
      </c>
      <c r="G326" s="135">
        <f t="shared" si="11"/>
        <v>534700</v>
      </c>
    </row>
    <row r="327" spans="1:7" s="7" customFormat="1" ht="32.25" customHeight="1">
      <c r="A327" s="36" t="s">
        <v>221</v>
      </c>
      <c r="B327" s="5" t="s">
        <v>73</v>
      </c>
      <c r="C327" s="5" t="s">
        <v>65</v>
      </c>
      <c r="D327" s="5" t="s">
        <v>518</v>
      </c>
      <c r="E327" s="5" t="s">
        <v>82</v>
      </c>
      <c r="F327" s="8">
        <f t="shared" si="11"/>
        <v>353.5</v>
      </c>
      <c r="G327" s="135">
        <f t="shared" si="11"/>
        <v>534700</v>
      </c>
    </row>
    <row r="328" spans="1:7" s="7" customFormat="1" ht="15">
      <c r="A328" s="36" t="s">
        <v>222</v>
      </c>
      <c r="B328" s="5" t="s">
        <v>73</v>
      </c>
      <c r="C328" s="5" t="s">
        <v>65</v>
      </c>
      <c r="D328" s="5" t="s">
        <v>518</v>
      </c>
      <c r="E328" s="5" t="s">
        <v>218</v>
      </c>
      <c r="F328" s="8">
        <f t="shared" si="11"/>
        <v>353.5</v>
      </c>
      <c r="G328" s="135">
        <f t="shared" si="11"/>
        <v>534700</v>
      </c>
    </row>
    <row r="329" spans="1:7" s="7" customFormat="1" ht="15">
      <c r="A329" s="36" t="s">
        <v>219</v>
      </c>
      <c r="B329" s="5" t="s">
        <v>73</v>
      </c>
      <c r="C329" s="5" t="s">
        <v>65</v>
      </c>
      <c r="D329" s="5" t="s">
        <v>518</v>
      </c>
      <c r="E329" s="5" t="s">
        <v>220</v>
      </c>
      <c r="F329" s="8">
        <v>353.5</v>
      </c>
      <c r="G329" s="135">
        <v>534700</v>
      </c>
    </row>
    <row r="330" spans="1:7" s="7" customFormat="1" ht="15" hidden="1">
      <c r="A330" s="36" t="s">
        <v>100</v>
      </c>
      <c r="B330" s="5" t="s">
        <v>73</v>
      </c>
      <c r="C330" s="5" t="s">
        <v>61</v>
      </c>
      <c r="D330" s="5" t="s">
        <v>442</v>
      </c>
      <c r="E330" s="5" t="s">
        <v>82</v>
      </c>
      <c r="F330" s="8"/>
      <c r="G330" s="135">
        <f>G331</f>
        <v>1855000</v>
      </c>
    </row>
    <row r="331" spans="1:7" s="7" customFormat="1" ht="15" hidden="1">
      <c r="A331" s="36" t="s">
        <v>200</v>
      </c>
      <c r="B331" s="5" t="s">
        <v>73</v>
      </c>
      <c r="C331" s="5" t="s">
        <v>61</v>
      </c>
      <c r="D331" s="5" t="s">
        <v>467</v>
      </c>
      <c r="E331" s="5" t="s">
        <v>82</v>
      </c>
      <c r="F331" s="8"/>
      <c r="G331" s="135">
        <f>G332</f>
        <v>1855000</v>
      </c>
    </row>
    <row r="332" spans="1:7" s="7" customFormat="1" ht="15" hidden="1">
      <c r="A332" s="36" t="s">
        <v>223</v>
      </c>
      <c r="B332" s="5" t="s">
        <v>73</v>
      </c>
      <c r="C332" s="5" t="s">
        <v>61</v>
      </c>
      <c r="D332" s="5" t="s">
        <v>224</v>
      </c>
      <c r="E332" s="5" t="s">
        <v>82</v>
      </c>
      <c r="F332" s="8"/>
      <c r="G332" s="135">
        <f>G333</f>
        <v>1855000</v>
      </c>
    </row>
    <row r="333" spans="1:7" s="7" customFormat="1" ht="15" hidden="1">
      <c r="A333" s="36" t="s">
        <v>222</v>
      </c>
      <c r="B333" s="5" t="s">
        <v>73</v>
      </c>
      <c r="C333" s="5" t="s">
        <v>61</v>
      </c>
      <c r="D333" s="5" t="s">
        <v>224</v>
      </c>
      <c r="E333" s="5" t="s">
        <v>218</v>
      </c>
      <c r="F333" s="8"/>
      <c r="G333" s="135">
        <f>G334</f>
        <v>1855000</v>
      </c>
    </row>
    <row r="334" spans="1:7" s="7" customFormat="1" ht="15.75" customHeight="1" hidden="1">
      <c r="A334" s="36" t="s">
        <v>219</v>
      </c>
      <c r="B334" s="5" t="s">
        <v>73</v>
      </c>
      <c r="C334" s="5" t="s">
        <v>61</v>
      </c>
      <c r="D334" s="5" t="s">
        <v>224</v>
      </c>
      <c r="E334" s="5" t="s">
        <v>220</v>
      </c>
      <c r="F334" s="8"/>
      <c r="G334" s="135">
        <v>1855000</v>
      </c>
    </row>
    <row r="335" spans="1:7" ht="15">
      <c r="A335" s="36" t="s">
        <v>38</v>
      </c>
      <c r="B335" s="5" t="s">
        <v>39</v>
      </c>
      <c r="C335" s="5" t="s">
        <v>80</v>
      </c>
      <c r="D335" s="5" t="s">
        <v>442</v>
      </c>
      <c r="E335" s="5" t="s">
        <v>82</v>
      </c>
      <c r="F335" s="8">
        <f>F336</f>
        <v>81.5</v>
      </c>
      <c r="G335" s="135">
        <f>G336</f>
        <v>459000</v>
      </c>
    </row>
    <row r="336" spans="1:7" ht="15">
      <c r="A336" s="97" t="s">
        <v>141</v>
      </c>
      <c r="B336" s="5" t="s">
        <v>39</v>
      </c>
      <c r="C336" s="5" t="s">
        <v>64</v>
      </c>
      <c r="D336" s="5" t="s">
        <v>442</v>
      </c>
      <c r="E336" s="5" t="s">
        <v>82</v>
      </c>
      <c r="F336" s="8">
        <f>F338</f>
        <v>81.5</v>
      </c>
      <c r="G336" s="135">
        <f>G337</f>
        <v>459000</v>
      </c>
    </row>
    <row r="337" spans="1:7" ht="15" hidden="1">
      <c r="A337" s="36" t="s">
        <v>95</v>
      </c>
      <c r="B337" s="5" t="s">
        <v>39</v>
      </c>
      <c r="C337" s="5" t="s">
        <v>64</v>
      </c>
      <c r="D337" s="5" t="s">
        <v>237</v>
      </c>
      <c r="E337" s="5" t="s">
        <v>82</v>
      </c>
      <c r="F337" s="8">
        <f>G337/1000</f>
        <v>459</v>
      </c>
      <c r="G337" s="135">
        <f>G338</f>
        <v>459000</v>
      </c>
    </row>
    <row r="338" spans="1:7" ht="26.25">
      <c r="A338" s="97" t="s">
        <v>257</v>
      </c>
      <c r="B338" s="5" t="s">
        <v>39</v>
      </c>
      <c r="C338" s="5" t="s">
        <v>64</v>
      </c>
      <c r="D338" s="5" t="s">
        <v>498</v>
      </c>
      <c r="E338" s="5" t="s">
        <v>82</v>
      </c>
      <c r="F338" s="8">
        <f>F339+F341</f>
        <v>81.5</v>
      </c>
      <c r="G338" s="135">
        <f>G339+G341</f>
        <v>459000</v>
      </c>
    </row>
    <row r="339" spans="1:7" ht="39">
      <c r="A339" s="36" t="s">
        <v>162</v>
      </c>
      <c r="B339" s="5" t="s">
        <v>39</v>
      </c>
      <c r="C339" s="5" t="s">
        <v>64</v>
      </c>
      <c r="D339" s="5" t="s">
        <v>498</v>
      </c>
      <c r="E339" s="5" t="s">
        <v>77</v>
      </c>
      <c r="F339" s="8">
        <f>F340</f>
        <v>35</v>
      </c>
      <c r="G339" s="135">
        <f>G340</f>
        <v>157000</v>
      </c>
    </row>
    <row r="340" spans="1:7" ht="15">
      <c r="A340" s="36" t="s">
        <v>229</v>
      </c>
      <c r="B340" s="5" t="s">
        <v>39</v>
      </c>
      <c r="C340" s="5" t="s">
        <v>64</v>
      </c>
      <c r="D340" s="5" t="s">
        <v>498</v>
      </c>
      <c r="E340" s="5" t="s">
        <v>230</v>
      </c>
      <c r="F340" s="8">
        <v>35</v>
      </c>
      <c r="G340" s="135">
        <v>157000</v>
      </c>
    </row>
    <row r="341" spans="1:7" ht="15">
      <c r="A341" s="36" t="s">
        <v>231</v>
      </c>
      <c r="B341" s="5" t="s">
        <v>39</v>
      </c>
      <c r="C341" s="5" t="s">
        <v>64</v>
      </c>
      <c r="D341" s="5" t="s">
        <v>498</v>
      </c>
      <c r="E341" s="5" t="s">
        <v>167</v>
      </c>
      <c r="F341" s="8">
        <f>F342</f>
        <v>46.5</v>
      </c>
      <c r="G341" s="135">
        <f>G342</f>
        <v>302000</v>
      </c>
    </row>
    <row r="342" spans="1:7" ht="21" customHeight="1">
      <c r="A342" s="36" t="s">
        <v>232</v>
      </c>
      <c r="B342" s="5" t="s">
        <v>39</v>
      </c>
      <c r="C342" s="5" t="s">
        <v>64</v>
      </c>
      <c r="D342" s="5" t="s">
        <v>498</v>
      </c>
      <c r="E342" s="5" t="s">
        <v>169</v>
      </c>
      <c r="F342" s="8">
        <v>46.5</v>
      </c>
      <c r="G342" s="135">
        <v>302000</v>
      </c>
    </row>
    <row r="343" spans="1:7" s="7" customFormat="1" ht="14.25" customHeight="1">
      <c r="A343" s="36" t="s">
        <v>225</v>
      </c>
      <c r="B343" s="5" t="s">
        <v>68</v>
      </c>
      <c r="C343" s="5" t="s">
        <v>80</v>
      </c>
      <c r="D343" s="5" t="s">
        <v>442</v>
      </c>
      <c r="E343" s="5" t="s">
        <v>82</v>
      </c>
      <c r="F343" s="8">
        <f>F344</f>
        <v>1211.9</v>
      </c>
      <c r="G343" s="135" t="e">
        <f>G344+G345</f>
        <v>#REF!</v>
      </c>
    </row>
    <row r="344" spans="1:7" s="7" customFormat="1" ht="15">
      <c r="A344" s="36" t="s">
        <v>101</v>
      </c>
      <c r="B344" s="5" t="s">
        <v>68</v>
      </c>
      <c r="C344" s="5" t="s">
        <v>64</v>
      </c>
      <c r="D344" s="5" t="s">
        <v>442</v>
      </c>
      <c r="E344" s="5" t="s">
        <v>82</v>
      </c>
      <c r="F344" s="8">
        <f>F345+F348</f>
        <v>1211.9</v>
      </c>
      <c r="G344" s="135" t="e">
        <f>#REF!</f>
        <v>#REF!</v>
      </c>
    </row>
    <row r="345" spans="1:7" s="7" customFormat="1" ht="26.25">
      <c r="A345" s="36" t="s">
        <v>209</v>
      </c>
      <c r="B345" s="5" t="s">
        <v>68</v>
      </c>
      <c r="C345" s="5" t="s">
        <v>64</v>
      </c>
      <c r="D345" s="5" t="s">
        <v>474</v>
      </c>
      <c r="E345" s="5" t="s">
        <v>82</v>
      </c>
      <c r="F345" s="8">
        <f>F346</f>
        <v>4</v>
      </c>
      <c r="G345" s="135">
        <f>G346</f>
        <v>3500</v>
      </c>
    </row>
    <row r="346" spans="1:7" s="7" customFormat="1" ht="26.25">
      <c r="A346" s="36" t="s">
        <v>205</v>
      </c>
      <c r="B346" s="5" t="s">
        <v>68</v>
      </c>
      <c r="C346" s="5" t="s">
        <v>64</v>
      </c>
      <c r="D346" s="5" t="s">
        <v>474</v>
      </c>
      <c r="E346" s="5" t="s">
        <v>206</v>
      </c>
      <c r="F346" s="8">
        <f>F347</f>
        <v>4</v>
      </c>
      <c r="G346" s="135">
        <f>G347</f>
        <v>3500</v>
      </c>
    </row>
    <row r="347" spans="1:7" s="7" customFormat="1" ht="15">
      <c r="A347" s="36" t="s">
        <v>207</v>
      </c>
      <c r="B347" s="5" t="s">
        <v>68</v>
      </c>
      <c r="C347" s="5" t="s">
        <v>64</v>
      </c>
      <c r="D347" s="5" t="s">
        <v>474</v>
      </c>
      <c r="E347" s="5" t="s">
        <v>208</v>
      </c>
      <c r="F347" s="8">
        <v>4</v>
      </c>
      <c r="G347" s="135">
        <v>3500</v>
      </c>
    </row>
    <row r="348" spans="1:7" s="7" customFormat="1" ht="39" customHeight="1">
      <c r="A348" s="36" t="s">
        <v>434</v>
      </c>
      <c r="B348" s="5" t="s">
        <v>68</v>
      </c>
      <c r="C348" s="5" t="s">
        <v>64</v>
      </c>
      <c r="D348" s="5" t="s">
        <v>487</v>
      </c>
      <c r="E348" s="5" t="s">
        <v>82</v>
      </c>
      <c r="F348" s="8">
        <f>F350</f>
        <v>1207.9</v>
      </c>
      <c r="G348" s="135"/>
    </row>
    <row r="349" spans="1:7" s="7" customFormat="1" ht="26.25" customHeight="1">
      <c r="A349" s="36" t="s">
        <v>203</v>
      </c>
      <c r="B349" s="5" t="s">
        <v>68</v>
      </c>
      <c r="C349" s="5" t="s">
        <v>64</v>
      </c>
      <c r="D349" s="5" t="s">
        <v>532</v>
      </c>
      <c r="E349" s="5" t="s">
        <v>82</v>
      </c>
      <c r="F349" s="8">
        <f>F350</f>
        <v>1207.9</v>
      </c>
      <c r="G349" s="135"/>
    </row>
    <row r="350" spans="1:7" s="7" customFormat="1" ht="26.25">
      <c r="A350" s="36" t="s">
        <v>205</v>
      </c>
      <c r="B350" s="5" t="s">
        <v>68</v>
      </c>
      <c r="C350" s="5" t="s">
        <v>64</v>
      </c>
      <c r="D350" s="5" t="s">
        <v>532</v>
      </c>
      <c r="E350" s="5" t="s">
        <v>206</v>
      </c>
      <c r="F350" s="8">
        <f>F351</f>
        <v>1207.9</v>
      </c>
      <c r="G350" s="135"/>
    </row>
    <row r="351" spans="1:7" s="7" customFormat="1" ht="15">
      <c r="A351" s="36" t="s">
        <v>207</v>
      </c>
      <c r="B351" s="5" t="s">
        <v>68</v>
      </c>
      <c r="C351" s="5" t="s">
        <v>64</v>
      </c>
      <c r="D351" s="5" t="s">
        <v>532</v>
      </c>
      <c r="E351" s="5" t="s">
        <v>208</v>
      </c>
      <c r="F351" s="8">
        <v>1207.9</v>
      </c>
      <c r="G351" s="135"/>
    </row>
    <row r="352" spans="1:7" s="7" customFormat="1" ht="15.75" thickBot="1">
      <c r="A352" s="36" t="s">
        <v>143</v>
      </c>
      <c r="B352" s="5" t="s">
        <v>40</v>
      </c>
      <c r="C352" s="5" t="s">
        <v>80</v>
      </c>
      <c r="D352" s="5" t="s">
        <v>442</v>
      </c>
      <c r="E352" s="5" t="s">
        <v>82</v>
      </c>
      <c r="F352" s="8">
        <f>F353</f>
        <v>8.3</v>
      </c>
      <c r="G352" s="158"/>
    </row>
    <row r="353" spans="1:7" s="7" customFormat="1" ht="15.75" thickBot="1">
      <c r="A353" s="147" t="s">
        <v>283</v>
      </c>
      <c r="B353" s="129" t="s">
        <v>40</v>
      </c>
      <c r="C353" s="129" t="s">
        <v>60</v>
      </c>
      <c r="D353" s="129" t="s">
        <v>442</v>
      </c>
      <c r="E353" s="129" t="s">
        <v>82</v>
      </c>
      <c r="F353" s="169">
        <f>F354</f>
        <v>8.3</v>
      </c>
      <c r="G353" s="158"/>
    </row>
    <row r="354" spans="1:7" s="7" customFormat="1" ht="15.75" thickBot="1">
      <c r="A354" s="147" t="s">
        <v>282</v>
      </c>
      <c r="B354" s="129" t="s">
        <v>40</v>
      </c>
      <c r="C354" s="129" t="s">
        <v>60</v>
      </c>
      <c r="D354" s="129" t="s">
        <v>451</v>
      </c>
      <c r="E354" s="129" t="s">
        <v>82</v>
      </c>
      <c r="F354" s="169">
        <f>F355</f>
        <v>8.3</v>
      </c>
      <c r="G354" s="158"/>
    </row>
    <row r="355" spans="1:7" s="7" customFormat="1" ht="15.75" thickBot="1">
      <c r="A355" s="166" t="s">
        <v>180</v>
      </c>
      <c r="B355" s="167" t="s">
        <v>40</v>
      </c>
      <c r="C355" s="167" t="s">
        <v>60</v>
      </c>
      <c r="D355" s="167" t="s">
        <v>451</v>
      </c>
      <c r="E355" s="167" t="s">
        <v>181</v>
      </c>
      <c r="F355" s="168">
        <v>8.3</v>
      </c>
      <c r="G355" s="158"/>
    </row>
    <row r="356" spans="1:7" s="3" customFormat="1" ht="16.5" thickBot="1">
      <c r="A356" s="148" t="s">
        <v>83</v>
      </c>
      <c r="B356" s="149"/>
      <c r="C356" s="149"/>
      <c r="D356" s="149"/>
      <c r="E356" s="150"/>
      <c r="F356" s="116">
        <f>F352+F343+F335+F311+F282+F216+F176+F150+F137+F12+F130</f>
        <v>85648.90000000001</v>
      </c>
      <c r="G356" s="133" t="e">
        <f>G12+G137+G150+G176+G216+G282+G311+G335+G343</f>
        <v>#REF!</v>
      </c>
    </row>
    <row r="357" spans="1:7" ht="12.75">
      <c r="A357" s="119"/>
      <c r="B357" s="6"/>
      <c r="C357" s="6"/>
      <c r="D357" s="6"/>
      <c r="E357" s="6"/>
      <c r="F357" s="6"/>
      <c r="G357" s="120"/>
    </row>
    <row r="358" spans="1:7" ht="12.75">
      <c r="A358" s="119"/>
      <c r="B358" s="6"/>
      <c r="C358" s="6"/>
      <c r="D358" s="6"/>
      <c r="E358" s="6"/>
      <c r="F358" s="6"/>
      <c r="G358" s="120"/>
    </row>
    <row r="359" spans="1:7" ht="12.75">
      <c r="A359" s="119"/>
      <c r="B359" s="6"/>
      <c r="C359" s="6"/>
      <c r="D359" s="6"/>
      <c r="E359" s="6"/>
      <c r="F359" s="6"/>
      <c r="G359" s="120"/>
    </row>
    <row r="360" spans="1:7" ht="12.75">
      <c r="A360" s="119"/>
      <c r="B360" s="6"/>
      <c r="C360" s="6"/>
      <c r="D360" s="6"/>
      <c r="E360" s="6"/>
      <c r="F360" s="6"/>
      <c r="G360" s="120"/>
    </row>
    <row r="361" spans="1:7" ht="12.75">
      <c r="A361" s="119"/>
      <c r="B361" s="6"/>
      <c r="C361" s="6"/>
      <c r="D361" s="6"/>
      <c r="E361" s="6"/>
      <c r="F361" s="6"/>
      <c r="G361" s="120"/>
    </row>
    <row r="362" spans="1:7" ht="12.75">
      <c r="A362" s="119"/>
      <c r="B362" s="6"/>
      <c r="C362" s="6"/>
      <c r="D362" s="6"/>
      <c r="E362" s="6"/>
      <c r="F362" s="6"/>
      <c r="G362" s="120"/>
    </row>
    <row r="363" spans="1:7" ht="12.75">
      <c r="A363" s="119"/>
      <c r="B363" s="6"/>
      <c r="C363" s="6"/>
      <c r="D363" s="6"/>
      <c r="E363" s="6"/>
      <c r="F363" s="6"/>
      <c r="G363" s="120"/>
    </row>
    <row r="364" spans="1:7" ht="12.75">
      <c r="A364" s="119"/>
      <c r="B364" s="6"/>
      <c r="C364" s="6"/>
      <c r="D364" s="6"/>
      <c r="E364" s="6"/>
      <c r="F364" s="6"/>
      <c r="G364" s="120"/>
    </row>
    <row r="365" spans="1:7" ht="12.75">
      <c r="A365" s="119"/>
      <c r="B365" s="6"/>
      <c r="C365" s="6"/>
      <c r="D365" s="6"/>
      <c r="E365" s="6"/>
      <c r="F365" s="6"/>
      <c r="G365" s="120"/>
    </row>
    <row r="366" spans="1:7" ht="12.75">
      <c r="A366" s="119"/>
      <c r="B366" s="6"/>
      <c r="C366" s="6"/>
      <c r="D366" s="6"/>
      <c r="E366" s="6"/>
      <c r="F366" s="6"/>
      <c r="G366" s="120"/>
    </row>
    <row r="367" spans="1:7" ht="12.75">
      <c r="A367" s="119"/>
      <c r="B367" s="6"/>
      <c r="C367" s="6"/>
      <c r="D367" s="6"/>
      <c r="E367" s="6"/>
      <c r="F367" s="6"/>
      <c r="G367" s="120"/>
    </row>
    <row r="368" spans="1:7" ht="12.75">
      <c r="A368" s="119"/>
      <c r="B368" s="6"/>
      <c r="C368" s="6"/>
      <c r="D368" s="6"/>
      <c r="E368" s="6"/>
      <c r="F368" s="6"/>
      <c r="G368" s="120"/>
    </row>
    <row r="369" spans="1:7" ht="12.75">
      <c r="A369" s="119"/>
      <c r="B369" s="6"/>
      <c r="C369" s="6"/>
      <c r="D369" s="6"/>
      <c r="E369" s="6"/>
      <c r="F369" s="6"/>
      <c r="G369" s="120"/>
    </row>
    <row r="370" spans="1:7" ht="12.75">
      <c r="A370" s="119"/>
      <c r="B370" s="6"/>
      <c r="C370" s="6"/>
      <c r="D370" s="6"/>
      <c r="E370" s="6"/>
      <c r="F370" s="6"/>
      <c r="G370" s="120"/>
    </row>
    <row r="371" spans="1:7" ht="12.75">
      <c r="A371" s="119"/>
      <c r="B371" s="6"/>
      <c r="C371" s="6"/>
      <c r="D371" s="6"/>
      <c r="E371" s="6"/>
      <c r="F371" s="6"/>
      <c r="G371" s="120"/>
    </row>
    <row r="372" spans="1:7" ht="12.75">
      <c r="A372" s="119"/>
      <c r="B372" s="6"/>
      <c r="C372" s="6"/>
      <c r="D372" s="6"/>
      <c r="E372" s="6"/>
      <c r="F372" s="6"/>
      <c r="G372" s="120"/>
    </row>
    <row r="373" spans="1:7" ht="12.75">
      <c r="A373" s="119"/>
      <c r="B373" s="6"/>
      <c r="C373" s="6"/>
      <c r="D373" s="6"/>
      <c r="E373" s="6"/>
      <c r="F373" s="6"/>
      <c r="G373" s="120"/>
    </row>
    <row r="374" spans="1:7" ht="12.75">
      <c r="A374" s="119"/>
      <c r="B374" s="6"/>
      <c r="C374" s="6"/>
      <c r="D374" s="6"/>
      <c r="E374" s="6"/>
      <c r="F374" s="6"/>
      <c r="G374" s="120"/>
    </row>
    <row r="375" spans="1:7" ht="12.75">
      <c r="A375" s="119"/>
      <c r="B375" s="6"/>
      <c r="C375" s="6"/>
      <c r="D375" s="6"/>
      <c r="E375" s="6"/>
      <c r="F375" s="6"/>
      <c r="G375" s="120"/>
    </row>
    <row r="376" spans="1:7" ht="12.75">
      <c r="A376" s="119"/>
      <c r="B376" s="6"/>
      <c r="C376" s="6"/>
      <c r="D376" s="6"/>
      <c r="E376" s="6"/>
      <c r="F376" s="6"/>
      <c r="G376" s="120"/>
    </row>
    <row r="377" spans="1:7" ht="12.75">
      <c r="A377" s="119"/>
      <c r="B377" s="6"/>
      <c r="C377" s="6"/>
      <c r="D377" s="6"/>
      <c r="E377" s="6"/>
      <c r="F377" s="6"/>
      <c r="G377" s="120"/>
    </row>
    <row r="378" spans="1:7" ht="12.75">
      <c r="A378" s="119"/>
      <c r="B378" s="6"/>
      <c r="C378" s="6"/>
      <c r="D378" s="6"/>
      <c r="E378" s="6"/>
      <c r="F378" s="6"/>
      <c r="G378" s="120"/>
    </row>
    <row r="379" spans="1:7" ht="12.75">
      <c r="A379" s="119"/>
      <c r="B379" s="6"/>
      <c r="C379" s="6"/>
      <c r="D379" s="6"/>
      <c r="E379" s="6"/>
      <c r="F379" s="6"/>
      <c r="G379" s="120"/>
    </row>
    <row r="380" spans="1:7" ht="12.75">
      <c r="A380" s="119"/>
      <c r="B380" s="6"/>
      <c r="C380" s="6"/>
      <c r="D380" s="6"/>
      <c r="E380" s="6"/>
      <c r="F380" s="6"/>
      <c r="G380" s="120"/>
    </row>
    <row r="381" spans="1:7" ht="12.75">
      <c r="A381" s="119"/>
      <c r="B381" s="6"/>
      <c r="C381" s="6"/>
      <c r="D381" s="6"/>
      <c r="E381" s="6"/>
      <c r="F381" s="6"/>
      <c r="G381" s="120"/>
    </row>
    <row r="382" spans="1:7" ht="12.75">
      <c r="A382" s="119"/>
      <c r="B382" s="6"/>
      <c r="C382" s="6"/>
      <c r="D382" s="6"/>
      <c r="E382" s="6"/>
      <c r="F382" s="6"/>
      <c r="G382" s="120"/>
    </row>
    <row r="383" spans="1:7" ht="12.75">
      <c r="A383" s="119"/>
      <c r="B383" s="6"/>
      <c r="C383" s="6"/>
      <c r="D383" s="6"/>
      <c r="E383" s="6"/>
      <c r="F383" s="6"/>
      <c r="G383" s="120"/>
    </row>
    <row r="384" spans="1:7" ht="12.75">
      <c r="A384" s="119"/>
      <c r="B384" s="6"/>
      <c r="C384" s="6"/>
      <c r="D384" s="6"/>
      <c r="E384" s="6"/>
      <c r="F384" s="6"/>
      <c r="G384" s="120"/>
    </row>
    <row r="385" spans="1:7" ht="12.75">
      <c r="A385" s="119"/>
      <c r="B385" s="6"/>
      <c r="C385" s="6"/>
      <c r="D385" s="6"/>
      <c r="E385" s="6"/>
      <c r="F385" s="6"/>
      <c r="G385" s="120"/>
    </row>
    <row r="386" spans="1:7" ht="12.75">
      <c r="A386" s="119"/>
      <c r="B386" s="6"/>
      <c r="C386" s="6"/>
      <c r="D386" s="6"/>
      <c r="E386" s="6"/>
      <c r="F386" s="6"/>
      <c r="G386" s="120"/>
    </row>
    <row r="387" spans="1:7" ht="12.75">
      <c r="A387" s="119"/>
      <c r="B387" s="6"/>
      <c r="C387" s="6"/>
      <c r="D387" s="6"/>
      <c r="E387" s="6"/>
      <c r="F387" s="6"/>
      <c r="G387" s="120"/>
    </row>
    <row r="388" spans="1:7" ht="12.75">
      <c r="A388" s="119"/>
      <c r="B388" s="6"/>
      <c r="C388" s="6"/>
      <c r="D388" s="6"/>
      <c r="E388" s="6"/>
      <c r="F388" s="6"/>
      <c r="G388" s="120"/>
    </row>
    <row r="389" spans="1:7" ht="12.75">
      <c r="A389" s="119"/>
      <c r="B389" s="6"/>
      <c r="C389" s="6"/>
      <c r="D389" s="6"/>
      <c r="E389" s="6"/>
      <c r="F389" s="6"/>
      <c r="G389" s="120"/>
    </row>
    <row r="390" spans="1:7" ht="12.75">
      <c r="A390" s="119"/>
      <c r="B390" s="6"/>
      <c r="C390" s="6"/>
      <c r="D390" s="6"/>
      <c r="E390" s="6"/>
      <c r="F390" s="6"/>
      <c r="G390" s="120"/>
    </row>
    <row r="391" spans="1:7" ht="12.75">
      <c r="A391" s="119"/>
      <c r="B391" s="6"/>
      <c r="C391" s="6"/>
      <c r="D391" s="6"/>
      <c r="E391" s="6"/>
      <c r="F391" s="6"/>
      <c r="G391" s="120"/>
    </row>
    <row r="392" spans="1:7" ht="12.75">
      <c r="A392" s="119"/>
      <c r="B392" s="6"/>
      <c r="C392" s="6"/>
      <c r="D392" s="6"/>
      <c r="E392" s="6"/>
      <c r="F392" s="6"/>
      <c r="G392" s="120"/>
    </row>
    <row r="393" spans="1:7" ht="12.75">
      <c r="A393" s="119"/>
      <c r="B393" s="6"/>
      <c r="C393" s="6"/>
      <c r="D393" s="6"/>
      <c r="E393" s="6"/>
      <c r="F393" s="6"/>
      <c r="G393" s="120"/>
    </row>
    <row r="394" spans="1:7" ht="12.75">
      <c r="A394" s="119"/>
      <c r="B394" s="6"/>
      <c r="C394" s="6"/>
      <c r="D394" s="6"/>
      <c r="E394" s="6"/>
      <c r="F394" s="6"/>
      <c r="G394" s="120"/>
    </row>
    <row r="395" spans="1:7" ht="12.75">
      <c r="A395" s="119"/>
      <c r="B395" s="6"/>
      <c r="C395" s="6"/>
      <c r="D395" s="6"/>
      <c r="E395" s="6"/>
      <c r="F395" s="6"/>
      <c r="G395" s="120"/>
    </row>
    <row r="396" spans="1:7" ht="12.75">
      <c r="A396" s="119"/>
      <c r="B396" s="6"/>
      <c r="C396" s="6"/>
      <c r="D396" s="6"/>
      <c r="E396" s="6"/>
      <c r="F396" s="6"/>
      <c r="G396" s="120"/>
    </row>
    <row r="397" spans="1:7" ht="12.75">
      <c r="A397" s="119"/>
      <c r="B397" s="6"/>
      <c r="C397" s="6"/>
      <c r="D397" s="6"/>
      <c r="E397" s="6"/>
      <c r="F397" s="6"/>
      <c r="G397" s="120"/>
    </row>
    <row r="398" spans="1:7" ht="12.75">
      <c r="A398" s="119"/>
      <c r="B398" s="6"/>
      <c r="C398" s="6"/>
      <c r="D398" s="6"/>
      <c r="E398" s="6"/>
      <c r="F398" s="6"/>
      <c r="G398" s="120"/>
    </row>
    <row r="399" spans="1:7" ht="12.75">
      <c r="A399" s="119"/>
      <c r="B399" s="6"/>
      <c r="C399" s="6"/>
      <c r="D399" s="6"/>
      <c r="E399" s="6"/>
      <c r="F399" s="6"/>
      <c r="G399" s="120"/>
    </row>
    <row r="400" spans="1:7" ht="12.75">
      <c r="A400" s="119"/>
      <c r="B400" s="6"/>
      <c r="C400" s="6"/>
      <c r="D400" s="6"/>
      <c r="E400" s="6"/>
      <c r="F400" s="6"/>
      <c r="G400" s="120"/>
    </row>
    <row r="401" spans="1:7" ht="12.75">
      <c r="A401" s="119"/>
      <c r="B401" s="6"/>
      <c r="C401" s="6"/>
      <c r="D401" s="6"/>
      <c r="E401" s="6"/>
      <c r="F401" s="6"/>
      <c r="G401" s="120"/>
    </row>
    <row r="402" spans="1:7" ht="12.75">
      <c r="A402" s="119"/>
      <c r="B402" s="6"/>
      <c r="C402" s="6"/>
      <c r="D402" s="6"/>
      <c r="E402" s="6"/>
      <c r="F402" s="6"/>
      <c r="G402" s="120"/>
    </row>
    <row r="403" spans="1:7" ht="12.75">
      <c r="A403" s="119"/>
      <c r="B403" s="6"/>
      <c r="C403" s="6"/>
      <c r="D403" s="6"/>
      <c r="E403" s="6"/>
      <c r="F403" s="6"/>
      <c r="G403" s="120"/>
    </row>
    <row r="404" spans="1:7" ht="12.75">
      <c r="A404" s="119"/>
      <c r="B404" s="6"/>
      <c r="C404" s="6"/>
      <c r="D404" s="6"/>
      <c r="E404" s="6"/>
      <c r="F404" s="6"/>
      <c r="G404" s="120"/>
    </row>
    <row r="405" spans="1:7" ht="12.75">
      <c r="A405" s="119"/>
      <c r="B405" s="6"/>
      <c r="C405" s="6"/>
      <c r="D405" s="6"/>
      <c r="E405" s="6"/>
      <c r="F405" s="6"/>
      <c r="G405" s="120"/>
    </row>
    <row r="406" spans="1:7" ht="12.75">
      <c r="A406" s="119"/>
      <c r="B406" s="6"/>
      <c r="C406" s="6"/>
      <c r="D406" s="6"/>
      <c r="E406" s="6"/>
      <c r="F406" s="6"/>
      <c r="G406" s="120"/>
    </row>
    <row r="407" spans="1:7" ht="12.75">
      <c r="A407" s="119"/>
      <c r="B407" s="6"/>
      <c r="C407" s="6"/>
      <c r="D407" s="6"/>
      <c r="E407" s="6"/>
      <c r="F407" s="6"/>
      <c r="G407" s="120"/>
    </row>
    <row r="408" spans="1:7" ht="12.75">
      <c r="A408" s="119"/>
      <c r="B408" s="6"/>
      <c r="C408" s="6"/>
      <c r="D408" s="6"/>
      <c r="E408" s="6"/>
      <c r="F408" s="6"/>
      <c r="G408" s="120"/>
    </row>
    <row r="409" spans="1:7" ht="12.75">
      <c r="A409" s="119"/>
      <c r="B409" s="6"/>
      <c r="C409" s="6"/>
      <c r="D409" s="6"/>
      <c r="E409" s="6"/>
      <c r="F409" s="6"/>
      <c r="G409" s="120"/>
    </row>
    <row r="410" spans="1:7" ht="12.75">
      <c r="A410" s="119"/>
      <c r="B410" s="6"/>
      <c r="C410" s="6"/>
      <c r="D410" s="6"/>
      <c r="E410" s="6"/>
      <c r="F410" s="6"/>
      <c r="G410" s="120"/>
    </row>
    <row r="411" spans="1:7" ht="12.75">
      <c r="A411" s="119"/>
      <c r="B411" s="6"/>
      <c r="C411" s="6"/>
      <c r="D411" s="6"/>
      <c r="E411" s="6"/>
      <c r="F411" s="6"/>
      <c r="G411" s="120"/>
    </row>
    <row r="412" spans="1:7" ht="12.75">
      <c r="A412" s="119"/>
      <c r="B412" s="6"/>
      <c r="C412" s="6"/>
      <c r="D412" s="6"/>
      <c r="E412" s="6"/>
      <c r="F412" s="6"/>
      <c r="G412" s="120"/>
    </row>
    <row r="413" spans="1:7" ht="12.75">
      <c r="A413" s="119"/>
      <c r="B413" s="6"/>
      <c r="C413" s="6"/>
      <c r="D413" s="6"/>
      <c r="E413" s="6"/>
      <c r="F413" s="6"/>
      <c r="G413" s="120"/>
    </row>
    <row r="414" spans="1:7" ht="12.75">
      <c r="A414" s="119"/>
      <c r="B414" s="6"/>
      <c r="C414" s="6"/>
      <c r="D414" s="6"/>
      <c r="E414" s="6"/>
      <c r="F414" s="6"/>
      <c r="G414" s="120"/>
    </row>
    <row r="415" spans="1:7" ht="12.75">
      <c r="A415" s="119"/>
      <c r="B415" s="6"/>
      <c r="C415" s="6"/>
      <c r="D415" s="6"/>
      <c r="E415" s="6"/>
      <c r="F415" s="6"/>
      <c r="G415" s="120"/>
    </row>
    <row r="416" spans="1:7" ht="12.75">
      <c r="A416" s="119"/>
      <c r="B416" s="6"/>
      <c r="C416" s="6"/>
      <c r="D416" s="6"/>
      <c r="E416" s="6"/>
      <c r="F416" s="6"/>
      <c r="G416" s="120"/>
    </row>
    <row r="417" spans="1:7" ht="12.75">
      <c r="A417" s="119"/>
      <c r="B417" s="6"/>
      <c r="C417" s="6"/>
      <c r="D417" s="6"/>
      <c r="E417" s="6"/>
      <c r="F417" s="6"/>
      <c r="G417" s="120"/>
    </row>
    <row r="418" spans="1:7" ht="12.75">
      <c r="A418" s="119"/>
      <c r="B418" s="6"/>
      <c r="C418" s="6"/>
      <c r="D418" s="6"/>
      <c r="E418" s="6"/>
      <c r="F418" s="6"/>
      <c r="G418" s="120"/>
    </row>
    <row r="419" spans="1:7" ht="12.75">
      <c r="A419" s="119"/>
      <c r="B419" s="6"/>
      <c r="C419" s="6"/>
      <c r="D419" s="6"/>
      <c r="E419" s="6"/>
      <c r="F419" s="6"/>
      <c r="G419" s="120"/>
    </row>
    <row r="420" spans="1:7" ht="12.75">
      <c r="A420" s="119"/>
      <c r="B420" s="6"/>
      <c r="C420" s="6"/>
      <c r="D420" s="6"/>
      <c r="E420" s="6"/>
      <c r="F420" s="6"/>
      <c r="G420" s="120"/>
    </row>
    <row r="421" spans="1:7" ht="12.75">
      <c r="A421" s="119"/>
      <c r="B421" s="6"/>
      <c r="C421" s="6"/>
      <c r="D421" s="6"/>
      <c r="E421" s="6"/>
      <c r="F421" s="6"/>
      <c r="G421" s="120"/>
    </row>
    <row r="422" spans="1:7" ht="12.75">
      <c r="A422" s="119"/>
      <c r="B422" s="6"/>
      <c r="C422" s="6"/>
      <c r="D422" s="6"/>
      <c r="E422" s="6"/>
      <c r="F422" s="6"/>
      <c r="G422" s="120"/>
    </row>
    <row r="423" spans="1:7" ht="12.75">
      <c r="A423" s="119"/>
      <c r="B423" s="6"/>
      <c r="C423" s="6"/>
      <c r="D423" s="6"/>
      <c r="E423" s="6"/>
      <c r="F423" s="6"/>
      <c r="G423" s="120"/>
    </row>
    <row r="424" spans="1:7" ht="12.75">
      <c r="A424" s="119"/>
      <c r="B424" s="6"/>
      <c r="C424" s="6"/>
      <c r="D424" s="6"/>
      <c r="E424" s="6"/>
      <c r="F424" s="6"/>
      <c r="G424" s="120"/>
    </row>
    <row r="425" spans="1:7" ht="12.75">
      <c r="A425" s="119"/>
      <c r="B425" s="6"/>
      <c r="C425" s="6"/>
      <c r="D425" s="6"/>
      <c r="E425" s="6"/>
      <c r="F425" s="6"/>
      <c r="G425" s="120"/>
    </row>
    <row r="426" spans="1:7" ht="12.75">
      <c r="A426" s="119"/>
      <c r="B426" s="6"/>
      <c r="C426" s="6"/>
      <c r="D426" s="6"/>
      <c r="E426" s="6"/>
      <c r="F426" s="6"/>
      <c r="G426" s="120"/>
    </row>
    <row r="427" spans="1:7" ht="12.75">
      <c r="A427" s="119"/>
      <c r="B427" s="6"/>
      <c r="C427" s="6"/>
      <c r="D427" s="6"/>
      <c r="E427" s="6"/>
      <c r="F427" s="6"/>
      <c r="G427" s="120"/>
    </row>
    <row r="428" spans="1:7" ht="12.75">
      <c r="A428" s="119"/>
      <c r="B428" s="6"/>
      <c r="C428" s="6"/>
      <c r="D428" s="6"/>
      <c r="E428" s="6"/>
      <c r="F428" s="6"/>
      <c r="G428" s="120"/>
    </row>
    <row r="429" spans="1:7" ht="12.75">
      <c r="A429" s="119"/>
      <c r="B429" s="6"/>
      <c r="C429" s="6"/>
      <c r="D429" s="6"/>
      <c r="E429" s="6"/>
      <c r="F429" s="6"/>
      <c r="G429" s="120"/>
    </row>
    <row r="430" spans="1:7" ht="12.75">
      <c r="A430" s="119"/>
      <c r="B430" s="6"/>
      <c r="C430" s="6"/>
      <c r="D430" s="6"/>
      <c r="E430" s="6"/>
      <c r="F430" s="6"/>
      <c r="G430" s="120"/>
    </row>
    <row r="431" spans="1:7" ht="12.75">
      <c r="A431" s="119"/>
      <c r="B431" s="6"/>
      <c r="C431" s="6"/>
      <c r="D431" s="6"/>
      <c r="E431" s="6"/>
      <c r="F431" s="6"/>
      <c r="G431" s="120"/>
    </row>
    <row r="432" spans="1:7" ht="12.75">
      <c r="A432" s="119"/>
      <c r="B432" s="6"/>
      <c r="C432" s="6"/>
      <c r="D432" s="6"/>
      <c r="E432" s="6"/>
      <c r="F432" s="6"/>
      <c r="G432" s="120"/>
    </row>
    <row r="433" spans="1:7" ht="12.75">
      <c r="A433" s="119"/>
      <c r="B433" s="6"/>
      <c r="C433" s="6"/>
      <c r="D433" s="6"/>
      <c r="E433" s="6"/>
      <c r="F433" s="6"/>
      <c r="G433" s="120"/>
    </row>
    <row r="434" spans="1:7" ht="12.75">
      <c r="A434" s="119"/>
      <c r="B434" s="6"/>
      <c r="C434" s="6"/>
      <c r="D434" s="6"/>
      <c r="E434" s="6"/>
      <c r="F434" s="6"/>
      <c r="G434" s="120"/>
    </row>
    <row r="435" spans="1:7" ht="12.75">
      <c r="A435" s="119"/>
      <c r="B435" s="6"/>
      <c r="C435" s="6"/>
      <c r="D435" s="6"/>
      <c r="E435" s="6"/>
      <c r="F435" s="6"/>
      <c r="G435" s="120"/>
    </row>
    <row r="436" spans="1:7" ht="12.75">
      <c r="A436" s="119"/>
      <c r="B436" s="6"/>
      <c r="C436" s="6"/>
      <c r="D436" s="6"/>
      <c r="E436" s="6"/>
      <c r="F436" s="6"/>
      <c r="G436" s="120"/>
    </row>
    <row r="437" spans="1:7" ht="12.75">
      <c r="A437" s="119"/>
      <c r="B437" s="6"/>
      <c r="C437" s="6"/>
      <c r="D437" s="6"/>
      <c r="E437" s="6"/>
      <c r="F437" s="6"/>
      <c r="G437" s="120"/>
    </row>
    <row r="438" spans="1:7" ht="12.75">
      <c r="A438" s="119"/>
      <c r="B438" s="6"/>
      <c r="C438" s="6"/>
      <c r="D438" s="6"/>
      <c r="E438" s="6"/>
      <c r="F438" s="6"/>
      <c r="G438" s="120"/>
    </row>
    <row r="439" spans="1:7" ht="12.75">
      <c r="A439" s="119"/>
      <c r="B439" s="6"/>
      <c r="C439" s="6"/>
      <c r="D439" s="6"/>
      <c r="E439" s="6"/>
      <c r="F439" s="6"/>
      <c r="G439" s="120"/>
    </row>
    <row r="440" spans="1:7" ht="12.75">
      <c r="A440" s="119"/>
      <c r="B440" s="6"/>
      <c r="C440" s="6"/>
      <c r="D440" s="6"/>
      <c r="E440" s="6"/>
      <c r="F440" s="6"/>
      <c r="G440" s="120"/>
    </row>
    <row r="441" spans="1:7" ht="12.75">
      <c r="A441" s="119"/>
      <c r="B441" s="6"/>
      <c r="C441" s="6"/>
      <c r="D441" s="6"/>
      <c r="E441" s="6"/>
      <c r="F441" s="6"/>
      <c r="G441" s="120"/>
    </row>
    <row r="442" spans="1:7" ht="12.75">
      <c r="A442" s="119"/>
      <c r="B442" s="6"/>
      <c r="C442" s="6"/>
      <c r="D442" s="6"/>
      <c r="E442" s="6"/>
      <c r="F442" s="6"/>
      <c r="G442" s="120"/>
    </row>
    <row r="443" spans="1:7" ht="12.75">
      <c r="A443" s="119"/>
      <c r="B443" s="6"/>
      <c r="C443" s="6"/>
      <c r="D443" s="6"/>
      <c r="E443" s="6"/>
      <c r="F443" s="6"/>
      <c r="G443" s="120"/>
    </row>
    <row r="444" spans="1:7" ht="12.75">
      <c r="A444" s="119"/>
      <c r="B444" s="6"/>
      <c r="C444" s="6"/>
      <c r="D444" s="6"/>
      <c r="E444" s="6"/>
      <c r="F444" s="6"/>
      <c r="G444" s="120"/>
    </row>
    <row r="445" spans="1:7" ht="12.75">
      <c r="A445" s="119"/>
      <c r="B445" s="6"/>
      <c r="C445" s="6"/>
      <c r="D445" s="6"/>
      <c r="E445" s="6"/>
      <c r="F445" s="6"/>
      <c r="G445" s="120"/>
    </row>
    <row r="446" spans="1:7" ht="12.75">
      <c r="A446" s="119"/>
      <c r="B446" s="6"/>
      <c r="C446" s="6"/>
      <c r="D446" s="6"/>
      <c r="E446" s="6"/>
      <c r="F446" s="6"/>
      <c r="G446" s="120"/>
    </row>
    <row r="447" spans="1:7" ht="12.75">
      <c r="A447" s="119"/>
      <c r="B447" s="6"/>
      <c r="C447" s="6"/>
      <c r="D447" s="6"/>
      <c r="E447" s="6"/>
      <c r="F447" s="6"/>
      <c r="G447" s="120"/>
    </row>
  </sheetData>
  <sheetProtection/>
  <mergeCells count="9">
    <mergeCell ref="E1:F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3937007874015748" right="0.3937007874015748" top="1.299212598425197" bottom="0.3937007874015748" header="0.5118110236220472" footer="0.5118110236220472"/>
  <pageSetup horizontalDpi="600" verticalDpi="600" orientation="portrait" paperSize="9" scale="76" r:id="rId1"/>
  <headerFooter alignWithMargins="0">
    <oddHeader xml:space="preserve">&amp;R&amp;"Times New Roman,обычный"&amp;9Приложение 4
к решению Собрания депутатов
от 23.11.2015г №248 о
 проведении публичных слушаний по
 проекту решения Собрания депутатов "О бюджете ЗАТО
 Михайловский на 2016 год"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68"/>
  <sheetViews>
    <sheetView view="pageBreakPreview" zoomScaleSheetLayoutView="100" zoomScalePageLayoutView="0" workbookViewId="0" topLeftCell="A363">
      <selection activeCell="G329" sqref="G329"/>
    </sheetView>
  </sheetViews>
  <sheetFormatPr defaultColWidth="9.00390625" defaultRowHeight="12.75"/>
  <cols>
    <col min="1" max="1" width="58.625" style="89" customWidth="1"/>
    <col min="2" max="2" width="6.375" style="7" customWidth="1"/>
    <col min="3" max="3" width="6.625" style="7" customWidth="1"/>
    <col min="4" max="4" width="7.375" style="7" customWidth="1"/>
    <col min="5" max="5" width="12.75390625" style="7" customWidth="1"/>
    <col min="6" max="6" width="10.00390625" style="7" customWidth="1"/>
    <col min="7" max="7" width="15.25390625" style="7" customWidth="1"/>
    <col min="8" max="8" width="20.625" style="90" hidden="1" customWidth="1"/>
    <col min="9" max="9" width="10.375" style="90" hidden="1" customWidth="1"/>
    <col min="10" max="10" width="12.00390625" style="90" hidden="1" customWidth="1"/>
  </cols>
  <sheetData>
    <row r="1" spans="6:7" ht="12.75">
      <c r="F1" s="293"/>
      <c r="G1" s="293"/>
    </row>
    <row r="2" spans="1:11" ht="21.75" customHeight="1">
      <c r="A2" s="294" t="s">
        <v>441</v>
      </c>
      <c r="B2" s="294"/>
      <c r="C2" s="294"/>
      <c r="D2" s="294"/>
      <c r="E2" s="294"/>
      <c r="F2" s="294"/>
      <c r="G2" s="294"/>
      <c r="H2" s="294"/>
      <c r="I2" s="294"/>
      <c r="J2" s="294"/>
      <c r="K2" s="57"/>
    </row>
    <row r="3" ht="13.5" thickBot="1"/>
    <row r="4" spans="1:10" s="1" customFormat="1" ht="16.5" customHeight="1" thickBot="1">
      <c r="A4" s="295" t="s">
        <v>105</v>
      </c>
      <c r="B4" s="297" t="s">
        <v>53</v>
      </c>
      <c r="C4" s="297" t="s">
        <v>54</v>
      </c>
      <c r="D4" s="297" t="s">
        <v>55</v>
      </c>
      <c r="E4" s="297" t="s">
        <v>56</v>
      </c>
      <c r="F4" s="297" t="s">
        <v>57</v>
      </c>
      <c r="G4" s="299" t="s">
        <v>7</v>
      </c>
      <c r="H4" s="299" t="s">
        <v>151</v>
      </c>
      <c r="I4" s="300" t="s">
        <v>58</v>
      </c>
      <c r="J4" s="301"/>
    </row>
    <row r="5" spans="1:10" s="1" customFormat="1" ht="39.75" customHeight="1" thickBot="1">
      <c r="A5" s="296"/>
      <c r="B5" s="298"/>
      <c r="C5" s="298"/>
      <c r="D5" s="298"/>
      <c r="E5" s="298"/>
      <c r="F5" s="298"/>
      <c r="G5" s="298"/>
      <c r="H5" s="298"/>
      <c r="I5" s="91" t="s">
        <v>152</v>
      </c>
      <c r="J5" s="91" t="s">
        <v>153</v>
      </c>
    </row>
    <row r="6" spans="1:10" s="58" customFormat="1" ht="12" customHeight="1" thickBot="1">
      <c r="A6" s="92">
        <v>1</v>
      </c>
      <c r="B6" s="93">
        <v>2</v>
      </c>
      <c r="C6" s="93">
        <v>3</v>
      </c>
      <c r="D6" s="93">
        <v>4</v>
      </c>
      <c r="E6" s="93">
        <v>5</v>
      </c>
      <c r="F6" s="93">
        <v>6</v>
      </c>
      <c r="G6" s="94" t="s">
        <v>154</v>
      </c>
      <c r="H6" s="94" t="s">
        <v>154</v>
      </c>
      <c r="I6" s="88" t="s">
        <v>155</v>
      </c>
      <c r="J6" s="88" t="s">
        <v>156</v>
      </c>
    </row>
    <row r="7" spans="1:10" s="2" customFormat="1" ht="30" customHeight="1">
      <c r="A7" s="227" t="s">
        <v>121</v>
      </c>
      <c r="B7" s="228" t="s">
        <v>59</v>
      </c>
      <c r="C7" s="228" t="s">
        <v>80</v>
      </c>
      <c r="D7" s="228" t="s">
        <v>80</v>
      </c>
      <c r="E7" s="228" t="s">
        <v>442</v>
      </c>
      <c r="F7" s="228" t="s">
        <v>82</v>
      </c>
      <c r="G7" s="229">
        <f>G8+G26</f>
        <v>2568.9</v>
      </c>
      <c r="H7" s="159">
        <f>H8</f>
        <v>2434679</v>
      </c>
      <c r="I7" s="95">
        <f>I8+I31</f>
        <v>2309668</v>
      </c>
      <c r="J7" s="96">
        <f>J8+J31</f>
        <v>2309668</v>
      </c>
    </row>
    <row r="8" spans="1:10" ht="15">
      <c r="A8" s="97" t="s">
        <v>79</v>
      </c>
      <c r="B8" s="5" t="s">
        <v>59</v>
      </c>
      <c r="C8" s="5" t="s">
        <v>60</v>
      </c>
      <c r="D8" s="5" t="s">
        <v>80</v>
      </c>
      <c r="E8" s="5" t="s">
        <v>442</v>
      </c>
      <c r="F8" s="5" t="s">
        <v>82</v>
      </c>
      <c r="G8" s="8">
        <f>G9+G20</f>
        <v>2560.6</v>
      </c>
      <c r="H8" s="160">
        <f>H9+H20</f>
        <v>2434679</v>
      </c>
      <c r="I8" s="99">
        <f>I9+I20</f>
        <v>2300305</v>
      </c>
      <c r="J8" s="100">
        <f>J9+J20</f>
        <v>2300305</v>
      </c>
    </row>
    <row r="9" spans="1:10" ht="26.25">
      <c r="A9" s="97" t="s">
        <v>84</v>
      </c>
      <c r="B9" s="5" t="s">
        <v>59</v>
      </c>
      <c r="C9" s="5" t="s">
        <v>60</v>
      </c>
      <c r="D9" s="5" t="s">
        <v>61</v>
      </c>
      <c r="E9" s="5" t="s">
        <v>442</v>
      </c>
      <c r="F9" s="5" t="s">
        <v>82</v>
      </c>
      <c r="G9" s="8">
        <f>G13</f>
        <v>2461.6</v>
      </c>
      <c r="H9" s="160">
        <f>H13+H10</f>
        <v>2335679</v>
      </c>
      <c r="I9" s="99">
        <f>I13+I10</f>
        <v>2201305</v>
      </c>
      <c r="J9" s="100">
        <f>J13+J10</f>
        <v>2201305</v>
      </c>
    </row>
    <row r="10" spans="1:10" ht="39" hidden="1">
      <c r="A10" s="97" t="s">
        <v>164</v>
      </c>
      <c r="B10" s="5" t="s">
        <v>59</v>
      </c>
      <c r="C10" s="5" t="s">
        <v>60</v>
      </c>
      <c r="D10" s="5" t="s">
        <v>61</v>
      </c>
      <c r="E10" s="5" t="s">
        <v>22</v>
      </c>
      <c r="F10" s="5" t="s">
        <v>82</v>
      </c>
      <c r="G10" s="8">
        <f>H10/1000</f>
        <v>0</v>
      </c>
      <c r="H10" s="160">
        <f aca="true" t="shared" si="0" ref="H10:J11">H11</f>
        <v>0</v>
      </c>
      <c r="I10" s="99">
        <f t="shared" si="0"/>
        <v>95200</v>
      </c>
      <c r="J10" s="100">
        <f t="shared" si="0"/>
        <v>95200</v>
      </c>
    </row>
    <row r="11" spans="1:10" ht="27.75" customHeight="1" hidden="1">
      <c r="A11" s="97" t="s">
        <v>166</v>
      </c>
      <c r="B11" s="5" t="s">
        <v>59</v>
      </c>
      <c r="C11" s="5" t="s">
        <v>60</v>
      </c>
      <c r="D11" s="5" t="s">
        <v>61</v>
      </c>
      <c r="E11" s="5" t="s">
        <v>22</v>
      </c>
      <c r="F11" s="5" t="s">
        <v>167</v>
      </c>
      <c r="G11" s="8">
        <f>H11/1000</f>
        <v>0</v>
      </c>
      <c r="H11" s="160">
        <f t="shared" si="0"/>
        <v>0</v>
      </c>
      <c r="I11" s="99">
        <f t="shared" si="0"/>
        <v>95200</v>
      </c>
      <c r="J11" s="100">
        <f t="shared" si="0"/>
        <v>95200</v>
      </c>
    </row>
    <row r="12" spans="1:10" ht="26.25" hidden="1">
      <c r="A12" s="97" t="s">
        <v>168</v>
      </c>
      <c r="B12" s="5" t="s">
        <v>59</v>
      </c>
      <c r="C12" s="5" t="s">
        <v>60</v>
      </c>
      <c r="D12" s="5" t="s">
        <v>61</v>
      </c>
      <c r="E12" s="5" t="s">
        <v>22</v>
      </c>
      <c r="F12" s="5" t="s">
        <v>169</v>
      </c>
      <c r="G12" s="8">
        <f>H12/1000</f>
        <v>0</v>
      </c>
      <c r="H12" s="160">
        <f>95200+9363-104563</f>
        <v>0</v>
      </c>
      <c r="I12" s="99">
        <v>95200</v>
      </c>
      <c r="J12" s="100">
        <v>95200</v>
      </c>
    </row>
    <row r="13" spans="1:10" ht="26.25">
      <c r="A13" s="97" t="s">
        <v>157</v>
      </c>
      <c r="B13" s="5" t="s">
        <v>59</v>
      </c>
      <c r="C13" s="5" t="s">
        <v>60</v>
      </c>
      <c r="D13" s="5" t="s">
        <v>61</v>
      </c>
      <c r="E13" s="5" t="s">
        <v>443</v>
      </c>
      <c r="F13" s="5" t="s">
        <v>82</v>
      </c>
      <c r="G13" s="8">
        <f aca="true" t="shared" si="1" ref="G13:H16">G14</f>
        <v>2461.6</v>
      </c>
      <c r="H13" s="160">
        <f t="shared" si="1"/>
        <v>2335679</v>
      </c>
      <c r="I13" s="99">
        <f aca="true" t="shared" si="2" ref="I13:J16">I14</f>
        <v>2106105</v>
      </c>
      <c r="J13" s="100">
        <f t="shared" si="2"/>
        <v>2106105</v>
      </c>
    </row>
    <row r="14" spans="1:10" ht="15.75" customHeight="1">
      <c r="A14" s="97" t="s">
        <v>159</v>
      </c>
      <c r="B14" s="5" t="s">
        <v>59</v>
      </c>
      <c r="C14" s="5" t="s">
        <v>60</v>
      </c>
      <c r="D14" s="5" t="s">
        <v>61</v>
      </c>
      <c r="E14" s="5" t="s">
        <v>444</v>
      </c>
      <c r="F14" s="5" t="s">
        <v>82</v>
      </c>
      <c r="G14" s="8">
        <f t="shared" si="1"/>
        <v>2461.6</v>
      </c>
      <c r="H14" s="160">
        <f t="shared" si="1"/>
        <v>2335679</v>
      </c>
      <c r="I14" s="99">
        <f t="shared" si="2"/>
        <v>2106105</v>
      </c>
      <c r="J14" s="100">
        <f t="shared" si="2"/>
        <v>2106105</v>
      </c>
    </row>
    <row r="15" spans="1:10" ht="15">
      <c r="A15" s="97" t="s">
        <v>161</v>
      </c>
      <c r="B15" s="5" t="s">
        <v>59</v>
      </c>
      <c r="C15" s="5" t="s">
        <v>60</v>
      </c>
      <c r="D15" s="5" t="s">
        <v>61</v>
      </c>
      <c r="E15" s="5" t="s">
        <v>445</v>
      </c>
      <c r="F15" s="5" t="s">
        <v>82</v>
      </c>
      <c r="G15" s="8">
        <f>G16+G18</f>
        <v>2461.6</v>
      </c>
      <c r="H15" s="160">
        <f t="shared" si="1"/>
        <v>2335679</v>
      </c>
      <c r="I15" s="99">
        <f t="shared" si="2"/>
        <v>2106105</v>
      </c>
      <c r="J15" s="100">
        <f t="shared" si="2"/>
        <v>2106105</v>
      </c>
    </row>
    <row r="16" spans="1:10" ht="51.75">
      <c r="A16" s="97" t="s">
        <v>162</v>
      </c>
      <c r="B16" s="5" t="s">
        <v>59</v>
      </c>
      <c r="C16" s="5" t="s">
        <v>60</v>
      </c>
      <c r="D16" s="5" t="s">
        <v>61</v>
      </c>
      <c r="E16" s="5" t="s">
        <v>445</v>
      </c>
      <c r="F16" s="5" t="s">
        <v>77</v>
      </c>
      <c r="G16" s="8">
        <f t="shared" si="1"/>
        <v>2459.6</v>
      </c>
      <c r="H16" s="160">
        <f t="shared" si="1"/>
        <v>2335679</v>
      </c>
      <c r="I16" s="99">
        <f t="shared" si="2"/>
        <v>2106105</v>
      </c>
      <c r="J16" s="100">
        <f t="shared" si="2"/>
        <v>2106105</v>
      </c>
    </row>
    <row r="17" spans="1:10" ht="27.75" customHeight="1">
      <c r="A17" s="97" t="s">
        <v>163</v>
      </c>
      <c r="B17" s="5" t="s">
        <v>59</v>
      </c>
      <c r="C17" s="5" t="s">
        <v>60</v>
      </c>
      <c r="D17" s="5" t="s">
        <v>61</v>
      </c>
      <c r="E17" s="5" t="s">
        <v>445</v>
      </c>
      <c r="F17" s="5" t="s">
        <v>78</v>
      </c>
      <c r="G17" s="8">
        <v>2459.6</v>
      </c>
      <c r="H17" s="160">
        <f>2106105+229574</f>
        <v>2335679</v>
      </c>
      <c r="I17" s="99">
        <v>2106105</v>
      </c>
      <c r="J17" s="100">
        <v>2106105</v>
      </c>
    </row>
    <row r="18" spans="1:10" ht="20.25" customHeight="1">
      <c r="A18" s="97" t="s">
        <v>172</v>
      </c>
      <c r="B18" s="5" t="s">
        <v>59</v>
      </c>
      <c r="C18" s="5" t="s">
        <v>60</v>
      </c>
      <c r="D18" s="5" t="s">
        <v>61</v>
      </c>
      <c r="E18" s="5" t="s">
        <v>445</v>
      </c>
      <c r="F18" s="5" t="s">
        <v>173</v>
      </c>
      <c r="G18" s="8">
        <f>G19</f>
        <v>2</v>
      </c>
      <c r="H18" s="160"/>
      <c r="I18" s="99"/>
      <c r="J18" s="100"/>
    </row>
    <row r="19" spans="1:10" ht="20.25" customHeight="1">
      <c r="A19" s="105" t="s">
        <v>183</v>
      </c>
      <c r="B19" s="5" t="s">
        <v>59</v>
      </c>
      <c r="C19" s="5" t="s">
        <v>60</v>
      </c>
      <c r="D19" s="5" t="s">
        <v>61</v>
      </c>
      <c r="E19" s="5" t="s">
        <v>445</v>
      </c>
      <c r="F19" s="5" t="s">
        <v>184</v>
      </c>
      <c r="G19" s="8">
        <v>2</v>
      </c>
      <c r="H19" s="160"/>
      <c r="I19" s="99"/>
      <c r="J19" s="100"/>
    </row>
    <row r="20" spans="1:10" ht="15">
      <c r="A20" s="97" t="s">
        <v>86</v>
      </c>
      <c r="B20" s="5" t="s">
        <v>59</v>
      </c>
      <c r="C20" s="5" t="s">
        <v>60</v>
      </c>
      <c r="D20" s="5" t="s">
        <v>39</v>
      </c>
      <c r="E20" s="5" t="s">
        <v>442</v>
      </c>
      <c r="F20" s="5" t="s">
        <v>82</v>
      </c>
      <c r="G20" s="8">
        <f>G21</f>
        <v>99</v>
      </c>
      <c r="H20" s="160">
        <f aca="true" t="shared" si="3" ref="H20:J24">H21</f>
        <v>99000</v>
      </c>
      <c r="I20" s="99">
        <f t="shared" si="3"/>
        <v>99000</v>
      </c>
      <c r="J20" s="100">
        <f t="shared" si="3"/>
        <v>99000</v>
      </c>
    </row>
    <row r="21" spans="1:10" ht="15">
      <c r="A21" s="97" t="s">
        <v>170</v>
      </c>
      <c r="B21" s="5" t="s">
        <v>59</v>
      </c>
      <c r="C21" s="5" t="s">
        <v>60</v>
      </c>
      <c r="D21" s="5" t="s">
        <v>39</v>
      </c>
      <c r="E21" s="5" t="s">
        <v>446</v>
      </c>
      <c r="F21" s="5" t="s">
        <v>82</v>
      </c>
      <c r="G21" s="8">
        <f>G22</f>
        <v>99</v>
      </c>
      <c r="H21" s="160">
        <f>H22</f>
        <v>99000</v>
      </c>
      <c r="I21" s="99">
        <f t="shared" si="3"/>
        <v>99000</v>
      </c>
      <c r="J21" s="100">
        <f t="shared" si="3"/>
        <v>99000</v>
      </c>
    </row>
    <row r="22" spans="1:10" ht="15">
      <c r="A22" s="97" t="s">
        <v>171</v>
      </c>
      <c r="B22" s="5" t="s">
        <v>59</v>
      </c>
      <c r="C22" s="5" t="s">
        <v>60</v>
      </c>
      <c r="D22" s="5" t="s">
        <v>39</v>
      </c>
      <c r="E22" s="5" t="s">
        <v>447</v>
      </c>
      <c r="F22" s="5" t="s">
        <v>82</v>
      </c>
      <c r="G22" s="8">
        <f>G23</f>
        <v>99</v>
      </c>
      <c r="H22" s="160">
        <f>H24</f>
        <v>99000</v>
      </c>
      <c r="I22" s="99">
        <f>I24</f>
        <v>99000</v>
      </c>
      <c r="J22" s="100">
        <f>J24</f>
        <v>99000</v>
      </c>
    </row>
    <row r="23" spans="1:10" ht="15">
      <c r="A23" s="97" t="s">
        <v>269</v>
      </c>
      <c r="B23" s="5" t="s">
        <v>59</v>
      </c>
      <c r="C23" s="5" t="s">
        <v>60</v>
      </c>
      <c r="D23" s="5" t="s">
        <v>39</v>
      </c>
      <c r="E23" s="5" t="s">
        <v>448</v>
      </c>
      <c r="F23" s="5" t="s">
        <v>82</v>
      </c>
      <c r="G23" s="8">
        <f>G24</f>
        <v>99</v>
      </c>
      <c r="H23" s="160"/>
      <c r="I23" s="99"/>
      <c r="J23" s="100"/>
    </row>
    <row r="24" spans="1:10" ht="15">
      <c r="A24" s="97" t="s">
        <v>172</v>
      </c>
      <c r="B24" s="5" t="s">
        <v>59</v>
      </c>
      <c r="C24" s="5" t="s">
        <v>60</v>
      </c>
      <c r="D24" s="5" t="s">
        <v>39</v>
      </c>
      <c r="E24" s="5" t="s">
        <v>448</v>
      </c>
      <c r="F24" s="5" t="s">
        <v>173</v>
      </c>
      <c r="G24" s="8">
        <f>G25</f>
        <v>99</v>
      </c>
      <c r="H24" s="160">
        <f>H25</f>
        <v>99000</v>
      </c>
      <c r="I24" s="99">
        <f t="shared" si="3"/>
        <v>99000</v>
      </c>
      <c r="J24" s="100">
        <f t="shared" si="3"/>
        <v>99000</v>
      </c>
    </row>
    <row r="25" spans="1:10" ht="15">
      <c r="A25" s="97" t="s">
        <v>174</v>
      </c>
      <c r="B25" s="5" t="s">
        <v>59</v>
      </c>
      <c r="C25" s="5" t="s">
        <v>60</v>
      </c>
      <c r="D25" s="5" t="s">
        <v>39</v>
      </c>
      <c r="E25" s="5" t="s">
        <v>448</v>
      </c>
      <c r="F25" s="5" t="s">
        <v>175</v>
      </c>
      <c r="G25" s="8">
        <v>99</v>
      </c>
      <c r="H25" s="160">
        <f>99000+230002.7-230002.7</f>
        <v>99000</v>
      </c>
      <c r="I25" s="99">
        <v>99000</v>
      </c>
      <c r="J25" s="100">
        <v>99000</v>
      </c>
    </row>
    <row r="26" spans="1:10" ht="15">
      <c r="A26" s="36" t="s">
        <v>143</v>
      </c>
      <c r="B26" s="5" t="s">
        <v>59</v>
      </c>
      <c r="C26" s="5" t="s">
        <v>40</v>
      </c>
      <c r="D26" s="5" t="s">
        <v>80</v>
      </c>
      <c r="E26" s="5" t="s">
        <v>442</v>
      </c>
      <c r="F26" s="5" t="s">
        <v>82</v>
      </c>
      <c r="G26" s="8">
        <f>G27</f>
        <v>8.3</v>
      </c>
      <c r="H26" s="160"/>
      <c r="I26" s="99"/>
      <c r="J26" s="100"/>
    </row>
    <row r="27" spans="1:10" ht="16.5" customHeight="1">
      <c r="A27" s="147" t="s">
        <v>283</v>
      </c>
      <c r="B27" s="5" t="s">
        <v>59</v>
      </c>
      <c r="C27" s="5" t="s">
        <v>40</v>
      </c>
      <c r="D27" s="5" t="s">
        <v>60</v>
      </c>
      <c r="E27" s="5" t="s">
        <v>442</v>
      </c>
      <c r="F27" s="5" t="s">
        <v>82</v>
      </c>
      <c r="G27" s="8">
        <f>G28</f>
        <v>8.3</v>
      </c>
      <c r="H27" s="160"/>
      <c r="I27" s="99"/>
      <c r="J27" s="100"/>
    </row>
    <row r="28" spans="1:10" ht="16.5" customHeight="1">
      <c r="A28" s="147" t="s">
        <v>449</v>
      </c>
      <c r="B28" s="5" t="s">
        <v>59</v>
      </c>
      <c r="C28" s="5" t="s">
        <v>40</v>
      </c>
      <c r="D28" s="5" t="s">
        <v>60</v>
      </c>
      <c r="E28" s="5" t="s">
        <v>450</v>
      </c>
      <c r="F28" s="5" t="s">
        <v>82</v>
      </c>
      <c r="G28" s="8">
        <f>G29</f>
        <v>8.3</v>
      </c>
      <c r="H28" s="160"/>
      <c r="I28" s="99"/>
      <c r="J28" s="100"/>
    </row>
    <row r="29" spans="1:10" ht="26.25">
      <c r="A29" s="147" t="s">
        <v>282</v>
      </c>
      <c r="B29" s="5" t="s">
        <v>59</v>
      </c>
      <c r="C29" s="5" t="s">
        <v>40</v>
      </c>
      <c r="D29" s="5" t="s">
        <v>60</v>
      </c>
      <c r="E29" s="5" t="s">
        <v>451</v>
      </c>
      <c r="F29" s="5" t="s">
        <v>82</v>
      </c>
      <c r="G29" s="8">
        <f>G30</f>
        <v>8.3</v>
      </c>
      <c r="H29" s="160"/>
      <c r="I29" s="99"/>
      <c r="J29" s="100"/>
    </row>
    <row r="30" spans="1:10" ht="15">
      <c r="A30" s="97" t="s">
        <v>180</v>
      </c>
      <c r="B30" s="5" t="s">
        <v>59</v>
      </c>
      <c r="C30" s="5" t="s">
        <v>40</v>
      </c>
      <c r="D30" s="5" t="s">
        <v>60</v>
      </c>
      <c r="E30" s="5" t="s">
        <v>451</v>
      </c>
      <c r="F30" s="5" t="s">
        <v>181</v>
      </c>
      <c r="G30" s="8">
        <v>8.3</v>
      </c>
      <c r="H30" s="160"/>
      <c r="I30" s="99"/>
      <c r="J30" s="100"/>
    </row>
    <row r="31" spans="1:10" s="2" customFormat="1" ht="14.25">
      <c r="A31" s="109" t="s">
        <v>260</v>
      </c>
      <c r="B31" s="102" t="s">
        <v>258</v>
      </c>
      <c r="C31" s="102" t="s">
        <v>80</v>
      </c>
      <c r="D31" s="102" t="s">
        <v>80</v>
      </c>
      <c r="E31" s="102" t="s">
        <v>442</v>
      </c>
      <c r="F31" s="102" t="s">
        <v>82</v>
      </c>
      <c r="G31" s="165">
        <f>G32</f>
        <v>575.7</v>
      </c>
      <c r="H31" s="161">
        <f>H32</f>
        <v>391541</v>
      </c>
      <c r="I31" s="103">
        <f>I32</f>
        <v>9363</v>
      </c>
      <c r="J31" s="104">
        <f>J32</f>
        <v>9363</v>
      </c>
    </row>
    <row r="32" spans="1:10" ht="18" customHeight="1">
      <c r="A32" s="97" t="s">
        <v>79</v>
      </c>
      <c r="B32" s="5" t="s">
        <v>258</v>
      </c>
      <c r="C32" s="5" t="s">
        <v>60</v>
      </c>
      <c r="D32" s="5" t="s">
        <v>80</v>
      </c>
      <c r="E32" s="5" t="s">
        <v>442</v>
      </c>
      <c r="F32" s="5" t="s">
        <v>82</v>
      </c>
      <c r="G32" s="8">
        <f>G39+G33</f>
        <v>575.7</v>
      </c>
      <c r="H32" s="160">
        <f>H39</f>
        <v>391541</v>
      </c>
      <c r="I32" s="99">
        <f>I39</f>
        <v>9363</v>
      </c>
      <c r="J32" s="100">
        <f>J39</f>
        <v>9363</v>
      </c>
    </row>
    <row r="33" spans="1:10" ht="28.5" customHeight="1">
      <c r="A33" s="97" t="s">
        <v>455</v>
      </c>
      <c r="B33" s="5" t="s">
        <v>258</v>
      </c>
      <c r="C33" s="5" t="s">
        <v>60</v>
      </c>
      <c r="D33" s="5" t="s">
        <v>64</v>
      </c>
      <c r="E33" s="5" t="s">
        <v>442</v>
      </c>
      <c r="F33" s="5" t="s">
        <v>82</v>
      </c>
      <c r="G33" s="8">
        <f>G34</f>
        <v>0</v>
      </c>
      <c r="H33" s="160"/>
      <c r="I33" s="99"/>
      <c r="J33" s="100"/>
    </row>
    <row r="34" spans="1:10" ht="26.25" customHeight="1">
      <c r="A34" s="97" t="s">
        <v>157</v>
      </c>
      <c r="B34" s="5" t="s">
        <v>258</v>
      </c>
      <c r="C34" s="5" t="s">
        <v>60</v>
      </c>
      <c r="D34" s="5" t="s">
        <v>64</v>
      </c>
      <c r="E34" s="5" t="s">
        <v>443</v>
      </c>
      <c r="F34" s="5" t="s">
        <v>82</v>
      </c>
      <c r="G34" s="8">
        <f>G35</f>
        <v>0</v>
      </c>
      <c r="H34" s="160"/>
      <c r="I34" s="99"/>
      <c r="J34" s="100"/>
    </row>
    <row r="35" spans="1:10" ht="18" customHeight="1">
      <c r="A35" s="97" t="s">
        <v>159</v>
      </c>
      <c r="B35" s="5" t="s">
        <v>258</v>
      </c>
      <c r="C35" s="5" t="s">
        <v>60</v>
      </c>
      <c r="D35" s="5" t="s">
        <v>64</v>
      </c>
      <c r="E35" s="5" t="s">
        <v>444</v>
      </c>
      <c r="F35" s="5" t="s">
        <v>82</v>
      </c>
      <c r="G35" s="8">
        <f>G36</f>
        <v>0</v>
      </c>
      <c r="H35" s="160"/>
      <c r="I35" s="99"/>
      <c r="J35" s="100"/>
    </row>
    <row r="36" spans="1:10" ht="18" customHeight="1">
      <c r="A36" s="97" t="s">
        <v>454</v>
      </c>
      <c r="B36" s="5" t="s">
        <v>258</v>
      </c>
      <c r="C36" s="5" t="s">
        <v>60</v>
      </c>
      <c r="D36" s="5" t="s">
        <v>64</v>
      </c>
      <c r="E36" s="5" t="s">
        <v>453</v>
      </c>
      <c r="F36" s="5" t="s">
        <v>82</v>
      </c>
      <c r="G36" s="8">
        <f>G37</f>
        <v>0</v>
      </c>
      <c r="H36" s="160"/>
      <c r="I36" s="99"/>
      <c r="J36" s="100"/>
    </row>
    <row r="37" spans="1:10" ht="55.5" customHeight="1">
      <c r="A37" s="97" t="s">
        <v>162</v>
      </c>
      <c r="B37" s="5" t="s">
        <v>258</v>
      </c>
      <c r="C37" s="5" t="s">
        <v>60</v>
      </c>
      <c r="D37" s="5" t="s">
        <v>64</v>
      </c>
      <c r="E37" s="5" t="s">
        <v>453</v>
      </c>
      <c r="F37" s="5" t="s">
        <v>77</v>
      </c>
      <c r="G37" s="8">
        <f>G38</f>
        <v>0</v>
      </c>
      <c r="H37" s="160"/>
      <c r="I37" s="99"/>
      <c r="J37" s="100"/>
    </row>
    <row r="38" spans="1:10" ht="29.25" customHeight="1">
      <c r="A38" s="97" t="s">
        <v>163</v>
      </c>
      <c r="B38" s="5" t="s">
        <v>258</v>
      </c>
      <c r="C38" s="5" t="s">
        <v>60</v>
      </c>
      <c r="D38" s="5" t="s">
        <v>64</v>
      </c>
      <c r="E38" s="5" t="s">
        <v>453</v>
      </c>
      <c r="F38" s="5" t="s">
        <v>78</v>
      </c>
      <c r="G38" s="8">
        <v>0</v>
      </c>
      <c r="H38" s="160"/>
      <c r="I38" s="99"/>
      <c r="J38" s="100"/>
    </row>
    <row r="39" spans="1:10" ht="26.25">
      <c r="A39" s="97" t="s">
        <v>84</v>
      </c>
      <c r="B39" s="5" t="s">
        <v>258</v>
      </c>
      <c r="C39" s="5" t="s">
        <v>60</v>
      </c>
      <c r="D39" s="5" t="s">
        <v>61</v>
      </c>
      <c r="E39" s="5" t="s">
        <v>442</v>
      </c>
      <c r="F39" s="5" t="s">
        <v>82</v>
      </c>
      <c r="G39" s="8">
        <f aca="true" t="shared" si="4" ref="G39:J40">G40</f>
        <v>575.7</v>
      </c>
      <c r="H39" s="160">
        <f t="shared" si="4"/>
        <v>391541</v>
      </c>
      <c r="I39" s="99">
        <f t="shared" si="4"/>
        <v>9363</v>
      </c>
      <c r="J39" s="100">
        <f t="shared" si="4"/>
        <v>9363</v>
      </c>
    </row>
    <row r="40" spans="1:10" ht="26.25">
      <c r="A40" s="97" t="s">
        <v>157</v>
      </c>
      <c r="B40" s="5" t="s">
        <v>258</v>
      </c>
      <c r="C40" s="5" t="s">
        <v>60</v>
      </c>
      <c r="D40" s="5" t="s">
        <v>61</v>
      </c>
      <c r="E40" s="5" t="s">
        <v>443</v>
      </c>
      <c r="F40" s="5" t="s">
        <v>82</v>
      </c>
      <c r="G40" s="8">
        <f t="shared" si="4"/>
        <v>575.7</v>
      </c>
      <c r="H40" s="160">
        <f t="shared" si="4"/>
        <v>391541</v>
      </c>
      <c r="I40" s="99">
        <f t="shared" si="4"/>
        <v>9363</v>
      </c>
      <c r="J40" s="100">
        <f t="shared" si="4"/>
        <v>9363</v>
      </c>
    </row>
    <row r="41" spans="1:10" ht="15">
      <c r="A41" s="97" t="s">
        <v>159</v>
      </c>
      <c r="B41" s="5" t="s">
        <v>258</v>
      </c>
      <c r="C41" s="5" t="s">
        <v>60</v>
      </c>
      <c r="D41" s="5" t="s">
        <v>61</v>
      </c>
      <c r="E41" s="5" t="s">
        <v>444</v>
      </c>
      <c r="F41" s="5" t="s">
        <v>82</v>
      </c>
      <c r="G41" s="8">
        <f aca="true" t="shared" si="5" ref="G41:H43">G42</f>
        <v>575.7</v>
      </c>
      <c r="H41" s="160">
        <f t="shared" si="5"/>
        <v>391541</v>
      </c>
      <c r="I41" s="99">
        <f>I44</f>
        <v>9363</v>
      </c>
      <c r="J41" s="100">
        <f>J44</f>
        <v>9363</v>
      </c>
    </row>
    <row r="42" spans="1:10" ht="26.25">
      <c r="A42" s="97" t="s">
        <v>261</v>
      </c>
      <c r="B42" s="5" t="s">
        <v>258</v>
      </c>
      <c r="C42" s="5" t="s">
        <v>60</v>
      </c>
      <c r="D42" s="5" t="s">
        <v>61</v>
      </c>
      <c r="E42" s="5" t="s">
        <v>452</v>
      </c>
      <c r="F42" s="5" t="s">
        <v>82</v>
      </c>
      <c r="G42" s="8">
        <f t="shared" si="5"/>
        <v>575.7</v>
      </c>
      <c r="H42" s="160">
        <f t="shared" si="5"/>
        <v>391541</v>
      </c>
      <c r="I42" s="99"/>
      <c r="J42" s="100"/>
    </row>
    <row r="43" spans="1:10" ht="51.75">
      <c r="A43" s="97" t="s">
        <v>162</v>
      </c>
      <c r="B43" s="5" t="s">
        <v>258</v>
      </c>
      <c r="C43" s="5" t="s">
        <v>60</v>
      </c>
      <c r="D43" s="5" t="s">
        <v>61</v>
      </c>
      <c r="E43" s="5" t="s">
        <v>452</v>
      </c>
      <c r="F43" s="5" t="s">
        <v>77</v>
      </c>
      <c r="G43" s="8">
        <f t="shared" si="5"/>
        <v>575.7</v>
      </c>
      <c r="H43" s="160">
        <f t="shared" si="5"/>
        <v>391541</v>
      </c>
      <c r="I43" s="99"/>
      <c r="J43" s="100"/>
    </row>
    <row r="44" spans="1:10" ht="26.25">
      <c r="A44" s="97" t="s">
        <v>163</v>
      </c>
      <c r="B44" s="5" t="s">
        <v>258</v>
      </c>
      <c r="C44" s="5" t="s">
        <v>60</v>
      </c>
      <c r="D44" s="5" t="s">
        <v>61</v>
      </c>
      <c r="E44" s="5" t="s">
        <v>452</v>
      </c>
      <c r="F44" s="5" t="s">
        <v>78</v>
      </c>
      <c r="G44" s="8">
        <v>575.7</v>
      </c>
      <c r="H44" s="160">
        <v>391541</v>
      </c>
      <c r="I44" s="99">
        <v>9363</v>
      </c>
      <c r="J44" s="100">
        <v>9363</v>
      </c>
    </row>
    <row r="45" spans="1:10" s="2" customFormat="1" ht="14.25">
      <c r="A45" s="101" t="s">
        <v>122</v>
      </c>
      <c r="B45" s="102" t="s">
        <v>63</v>
      </c>
      <c r="C45" s="102" t="s">
        <v>80</v>
      </c>
      <c r="D45" s="102" t="s">
        <v>80</v>
      </c>
      <c r="E45" s="102" t="s">
        <v>442</v>
      </c>
      <c r="F45" s="102" t="s">
        <v>82</v>
      </c>
      <c r="G45" s="165">
        <f>G46+G124+G129+G152+G193+G256+G280+G117</f>
        <v>67983.1</v>
      </c>
      <c r="H45" s="161" t="e">
        <f>H46+H124+H129+H152+H193+H256+H280</f>
        <v>#REF!</v>
      </c>
      <c r="I45" s="103" t="e">
        <f>I46+I124+I129+I152+I193+I256+I280</f>
        <v>#REF!</v>
      </c>
      <c r="J45" s="104" t="e">
        <f>J46+J124+J129+J152+J193+J256+J280</f>
        <v>#REF!</v>
      </c>
    </row>
    <row r="46" spans="1:10" s="4" customFormat="1" ht="15">
      <c r="A46" s="36" t="s">
        <v>79</v>
      </c>
      <c r="B46" s="5" t="s">
        <v>63</v>
      </c>
      <c r="C46" s="5" t="s">
        <v>60</v>
      </c>
      <c r="D46" s="5" t="s">
        <v>80</v>
      </c>
      <c r="E46" s="5" t="s">
        <v>442</v>
      </c>
      <c r="F46" s="5" t="s">
        <v>82</v>
      </c>
      <c r="G46" s="8">
        <f>G47+G97+G93</f>
        <v>12714.300000000003</v>
      </c>
      <c r="H46" s="160" t="e">
        <f>H47+H97</f>
        <v>#REF!</v>
      </c>
      <c r="I46" s="99" t="e">
        <f>I47+I97</f>
        <v>#REF!</v>
      </c>
      <c r="J46" s="100" t="e">
        <f>J47+J97</f>
        <v>#REF!</v>
      </c>
    </row>
    <row r="47" spans="1:10" ht="15">
      <c r="A47" s="36" t="s">
        <v>87</v>
      </c>
      <c r="B47" s="5" t="s">
        <v>63</v>
      </c>
      <c r="C47" s="5" t="s">
        <v>60</v>
      </c>
      <c r="D47" s="5" t="s">
        <v>65</v>
      </c>
      <c r="E47" s="5" t="s">
        <v>442</v>
      </c>
      <c r="F47" s="5" t="s">
        <v>82</v>
      </c>
      <c r="G47" s="8">
        <f aca="true" t="shared" si="6" ref="G47:J48">G48</f>
        <v>11730.700000000003</v>
      </c>
      <c r="H47" s="160">
        <f t="shared" si="6"/>
        <v>11615576</v>
      </c>
      <c r="I47" s="99">
        <f t="shared" si="6"/>
        <v>10734791</v>
      </c>
      <c r="J47" s="100">
        <f t="shared" si="6"/>
        <v>10804691</v>
      </c>
    </row>
    <row r="48" spans="1:10" ht="26.25">
      <c r="A48" s="97" t="s">
        <v>157</v>
      </c>
      <c r="B48" s="5" t="s">
        <v>63</v>
      </c>
      <c r="C48" s="5" t="s">
        <v>60</v>
      </c>
      <c r="D48" s="5" t="s">
        <v>65</v>
      </c>
      <c r="E48" s="5" t="s">
        <v>443</v>
      </c>
      <c r="F48" s="5" t="s">
        <v>82</v>
      </c>
      <c r="G48" s="8">
        <f t="shared" si="6"/>
        <v>11730.700000000003</v>
      </c>
      <c r="H48" s="160">
        <f t="shared" si="6"/>
        <v>11615576</v>
      </c>
      <c r="I48" s="99">
        <f t="shared" si="6"/>
        <v>10734791</v>
      </c>
      <c r="J48" s="100">
        <f t="shared" si="6"/>
        <v>10804691</v>
      </c>
    </row>
    <row r="49" spans="1:10" ht="15">
      <c r="A49" s="97" t="s">
        <v>159</v>
      </c>
      <c r="B49" s="5" t="s">
        <v>63</v>
      </c>
      <c r="C49" s="5" t="s">
        <v>60</v>
      </c>
      <c r="D49" s="5" t="s">
        <v>65</v>
      </c>
      <c r="E49" s="5" t="s">
        <v>444</v>
      </c>
      <c r="F49" s="5" t="s">
        <v>82</v>
      </c>
      <c r="G49" s="8">
        <f>G50+G53+G60+G65++G70+G75+G80+G85+G88</f>
        <v>11730.700000000003</v>
      </c>
      <c r="H49" s="160">
        <f>H50+H53+H60+H65+H70+H75+H80+H85+H88</f>
        <v>11615576</v>
      </c>
      <c r="I49" s="99">
        <f>I50+I53+I60+I65+I70+I75+I80+I85+I88</f>
        <v>10734791</v>
      </c>
      <c r="J49" s="100">
        <f>J50+J53+J60+J65+J70+J75+J80+J85+J88</f>
        <v>10804691</v>
      </c>
    </row>
    <row r="50" spans="1:10" ht="30.75" customHeight="1">
      <c r="A50" s="36" t="s">
        <v>259</v>
      </c>
      <c r="B50" s="5" t="s">
        <v>63</v>
      </c>
      <c r="C50" s="5" t="s">
        <v>60</v>
      </c>
      <c r="D50" s="5" t="s">
        <v>65</v>
      </c>
      <c r="E50" s="5" t="s">
        <v>456</v>
      </c>
      <c r="F50" s="5" t="s">
        <v>82</v>
      </c>
      <c r="G50" s="8">
        <f aca="true" t="shared" si="7" ref="G50:J51">G51</f>
        <v>1392.2</v>
      </c>
      <c r="H50" s="160">
        <f t="shared" si="7"/>
        <v>1392224</v>
      </c>
      <c r="I50" s="99">
        <f t="shared" si="7"/>
        <v>1261308</v>
      </c>
      <c r="J50" s="100">
        <f t="shared" si="7"/>
        <v>1261308</v>
      </c>
    </row>
    <row r="51" spans="1:10" ht="51.75">
      <c r="A51" s="97" t="s">
        <v>162</v>
      </c>
      <c r="B51" s="5" t="s">
        <v>63</v>
      </c>
      <c r="C51" s="5" t="s">
        <v>60</v>
      </c>
      <c r="D51" s="5" t="s">
        <v>65</v>
      </c>
      <c r="E51" s="5" t="s">
        <v>456</v>
      </c>
      <c r="F51" s="5" t="s">
        <v>77</v>
      </c>
      <c r="G51" s="8">
        <f t="shared" si="7"/>
        <v>1392.2</v>
      </c>
      <c r="H51" s="160">
        <f t="shared" si="7"/>
        <v>1392224</v>
      </c>
      <c r="I51" s="99">
        <f t="shared" si="7"/>
        <v>1261308</v>
      </c>
      <c r="J51" s="100">
        <f t="shared" si="7"/>
        <v>1261308</v>
      </c>
    </row>
    <row r="52" spans="1:10" ht="29.25" customHeight="1">
      <c r="A52" s="97" t="s">
        <v>163</v>
      </c>
      <c r="B52" s="5" t="s">
        <v>63</v>
      </c>
      <c r="C52" s="5" t="s">
        <v>60</v>
      </c>
      <c r="D52" s="5" t="s">
        <v>65</v>
      </c>
      <c r="E52" s="5" t="s">
        <v>456</v>
      </c>
      <c r="F52" s="5" t="s">
        <v>78</v>
      </c>
      <c r="G52" s="8">
        <v>1392.2</v>
      </c>
      <c r="H52" s="160">
        <f>1261308+130916</f>
        <v>1392224</v>
      </c>
      <c r="I52" s="99">
        <v>1261308</v>
      </c>
      <c r="J52" s="100">
        <v>1261308</v>
      </c>
    </row>
    <row r="53" spans="1:10" ht="15">
      <c r="A53" s="97" t="s">
        <v>161</v>
      </c>
      <c r="B53" s="5" t="s">
        <v>63</v>
      </c>
      <c r="C53" s="5" t="s">
        <v>60</v>
      </c>
      <c r="D53" s="5" t="s">
        <v>65</v>
      </c>
      <c r="E53" s="5" t="s">
        <v>445</v>
      </c>
      <c r="F53" s="5" t="s">
        <v>82</v>
      </c>
      <c r="G53" s="8">
        <f>G54+G56+G58</f>
        <v>8641.6</v>
      </c>
      <c r="H53" s="160">
        <f>H54+H56+H58</f>
        <v>8641552</v>
      </c>
      <c r="I53" s="99">
        <f>I54+I56+I58</f>
        <v>7825583</v>
      </c>
      <c r="J53" s="100">
        <f>J54+J56+J58</f>
        <v>7825583</v>
      </c>
    </row>
    <row r="54" spans="1:10" ht="51.75">
      <c r="A54" s="97" t="s">
        <v>162</v>
      </c>
      <c r="B54" s="5" t="s">
        <v>63</v>
      </c>
      <c r="C54" s="5" t="s">
        <v>60</v>
      </c>
      <c r="D54" s="5" t="s">
        <v>65</v>
      </c>
      <c r="E54" s="5" t="s">
        <v>445</v>
      </c>
      <c r="F54" s="5" t="s">
        <v>77</v>
      </c>
      <c r="G54" s="8">
        <f>G55</f>
        <v>8596.9</v>
      </c>
      <c r="H54" s="160">
        <f>H55</f>
        <v>8596852</v>
      </c>
      <c r="I54" s="99">
        <f>I55</f>
        <v>7780883</v>
      </c>
      <c r="J54" s="100">
        <f>J55</f>
        <v>7780883</v>
      </c>
    </row>
    <row r="55" spans="1:10" ht="30" customHeight="1">
      <c r="A55" s="97" t="s">
        <v>163</v>
      </c>
      <c r="B55" s="5" t="s">
        <v>63</v>
      </c>
      <c r="C55" s="5" t="s">
        <v>60</v>
      </c>
      <c r="D55" s="5" t="s">
        <v>65</v>
      </c>
      <c r="E55" s="5" t="s">
        <v>445</v>
      </c>
      <c r="F55" s="5" t="s">
        <v>78</v>
      </c>
      <c r="G55" s="8">
        <v>8596.9</v>
      </c>
      <c r="H55" s="160">
        <f>7780883+815969</f>
        <v>8596852</v>
      </c>
      <c r="I55" s="99">
        <v>7780883</v>
      </c>
      <c r="J55" s="100">
        <v>7780883</v>
      </c>
    </row>
    <row r="56" spans="1:10" ht="33" customHeight="1">
      <c r="A56" s="97" t="s">
        <v>166</v>
      </c>
      <c r="B56" s="5" t="s">
        <v>63</v>
      </c>
      <c r="C56" s="5" t="s">
        <v>60</v>
      </c>
      <c r="D56" s="5" t="s">
        <v>65</v>
      </c>
      <c r="E56" s="5" t="s">
        <v>445</v>
      </c>
      <c r="F56" s="5" t="s">
        <v>167</v>
      </c>
      <c r="G56" s="8">
        <f>G57</f>
        <v>38.5</v>
      </c>
      <c r="H56" s="160">
        <f>H57</f>
        <v>38500</v>
      </c>
      <c r="I56" s="99">
        <f>I57</f>
        <v>38500</v>
      </c>
      <c r="J56" s="100">
        <f>J57</f>
        <v>38500</v>
      </c>
    </row>
    <row r="57" spans="1:10" ht="26.25">
      <c r="A57" s="97" t="s">
        <v>168</v>
      </c>
      <c r="B57" s="5" t="s">
        <v>63</v>
      </c>
      <c r="C57" s="5" t="s">
        <v>60</v>
      </c>
      <c r="D57" s="5" t="s">
        <v>65</v>
      </c>
      <c r="E57" s="5" t="s">
        <v>445</v>
      </c>
      <c r="F57" s="5" t="s">
        <v>169</v>
      </c>
      <c r="G57" s="8">
        <v>38.5</v>
      </c>
      <c r="H57" s="160">
        <v>38500</v>
      </c>
      <c r="I57" s="99">
        <v>38500</v>
      </c>
      <c r="J57" s="100">
        <v>38500</v>
      </c>
    </row>
    <row r="58" spans="1:10" ht="15">
      <c r="A58" s="97" t="s">
        <v>172</v>
      </c>
      <c r="B58" s="5" t="s">
        <v>63</v>
      </c>
      <c r="C58" s="5" t="s">
        <v>60</v>
      </c>
      <c r="D58" s="5" t="s">
        <v>65</v>
      </c>
      <c r="E58" s="5" t="s">
        <v>445</v>
      </c>
      <c r="F58" s="5" t="s">
        <v>173</v>
      </c>
      <c r="G58" s="8">
        <f>G59</f>
        <v>6.2</v>
      </c>
      <c r="H58" s="160">
        <f>H59</f>
        <v>6200</v>
      </c>
      <c r="I58" s="99">
        <f>I59</f>
        <v>6200</v>
      </c>
      <c r="J58" s="100">
        <f>J59</f>
        <v>6200</v>
      </c>
    </row>
    <row r="59" spans="1:10" ht="15">
      <c r="A59" s="105" t="s">
        <v>183</v>
      </c>
      <c r="B59" s="5" t="s">
        <v>63</v>
      </c>
      <c r="C59" s="5" t="s">
        <v>60</v>
      </c>
      <c r="D59" s="5" t="s">
        <v>65</v>
      </c>
      <c r="E59" s="5" t="s">
        <v>445</v>
      </c>
      <c r="F59" s="5" t="s">
        <v>184</v>
      </c>
      <c r="G59" s="8">
        <v>6.2</v>
      </c>
      <c r="H59" s="160">
        <v>6200</v>
      </c>
      <c r="I59" s="99">
        <v>6200</v>
      </c>
      <c r="J59" s="100">
        <v>6200</v>
      </c>
    </row>
    <row r="60" spans="1:10" ht="26.25">
      <c r="A60" s="97" t="s">
        <v>250</v>
      </c>
      <c r="B60" s="5" t="s">
        <v>63</v>
      </c>
      <c r="C60" s="5" t="s">
        <v>60</v>
      </c>
      <c r="D60" s="5" t="s">
        <v>65</v>
      </c>
      <c r="E60" s="5" t="s">
        <v>508</v>
      </c>
      <c r="F60" s="5" t="s">
        <v>82</v>
      </c>
      <c r="G60" s="8">
        <f>G61+G63</f>
        <v>204.6</v>
      </c>
      <c r="H60" s="160">
        <f>H61+H63</f>
        <v>189000</v>
      </c>
      <c r="I60" s="99">
        <f>I61+I63</f>
        <v>197100</v>
      </c>
      <c r="J60" s="100">
        <f>J61+J63</f>
        <v>205700</v>
      </c>
    </row>
    <row r="61" spans="1:10" ht="51.75">
      <c r="A61" s="97" t="s">
        <v>162</v>
      </c>
      <c r="B61" s="5" t="s">
        <v>63</v>
      </c>
      <c r="C61" s="5" t="s">
        <v>60</v>
      </c>
      <c r="D61" s="5" t="s">
        <v>65</v>
      </c>
      <c r="E61" s="5" t="s">
        <v>508</v>
      </c>
      <c r="F61" s="5" t="s">
        <v>77</v>
      </c>
      <c r="G61" s="8">
        <f>G62</f>
        <v>178.2</v>
      </c>
      <c r="H61" s="160">
        <f>H62</f>
        <v>165192</v>
      </c>
      <c r="I61" s="99">
        <f>I62</f>
        <v>165192</v>
      </c>
      <c r="J61" s="100">
        <f>J62</f>
        <v>165192</v>
      </c>
    </row>
    <row r="62" spans="1:10" ht="32.25" customHeight="1">
      <c r="A62" s="97" t="s">
        <v>163</v>
      </c>
      <c r="B62" s="5" t="s">
        <v>63</v>
      </c>
      <c r="C62" s="5" t="s">
        <v>60</v>
      </c>
      <c r="D62" s="5" t="s">
        <v>65</v>
      </c>
      <c r="E62" s="5" t="s">
        <v>508</v>
      </c>
      <c r="F62" s="5" t="s">
        <v>78</v>
      </c>
      <c r="G62" s="8">
        <v>178.2</v>
      </c>
      <c r="H62" s="160">
        <v>165192</v>
      </c>
      <c r="I62" s="99">
        <v>165192</v>
      </c>
      <c r="J62" s="100">
        <v>165192</v>
      </c>
    </row>
    <row r="63" spans="1:10" ht="32.25" customHeight="1">
      <c r="A63" s="97" t="s">
        <v>166</v>
      </c>
      <c r="B63" s="5" t="s">
        <v>63</v>
      </c>
      <c r="C63" s="5" t="s">
        <v>60</v>
      </c>
      <c r="D63" s="5" t="s">
        <v>65</v>
      </c>
      <c r="E63" s="5" t="s">
        <v>508</v>
      </c>
      <c r="F63" s="5" t="s">
        <v>167</v>
      </c>
      <c r="G63" s="8">
        <f>G64</f>
        <v>26.4</v>
      </c>
      <c r="H63" s="160">
        <f>H64</f>
        <v>23808</v>
      </c>
      <c r="I63" s="99">
        <f>I64</f>
        <v>31908</v>
      </c>
      <c r="J63" s="100">
        <f>J64</f>
        <v>40508</v>
      </c>
    </row>
    <row r="64" spans="1:10" ht="26.25">
      <c r="A64" s="97" t="s">
        <v>168</v>
      </c>
      <c r="B64" s="5" t="s">
        <v>63</v>
      </c>
      <c r="C64" s="5" t="s">
        <v>60</v>
      </c>
      <c r="D64" s="5" t="s">
        <v>65</v>
      </c>
      <c r="E64" s="5" t="s">
        <v>508</v>
      </c>
      <c r="F64" s="5" t="s">
        <v>169</v>
      </c>
      <c r="G64" s="8">
        <v>26.4</v>
      </c>
      <c r="H64" s="160">
        <v>23808</v>
      </c>
      <c r="I64" s="99">
        <v>31908</v>
      </c>
      <c r="J64" s="100">
        <v>40508</v>
      </c>
    </row>
    <row r="65" spans="1:10" ht="39">
      <c r="A65" s="97" t="s">
        <v>242</v>
      </c>
      <c r="B65" s="5" t="s">
        <v>63</v>
      </c>
      <c r="C65" s="5" t="s">
        <v>60</v>
      </c>
      <c r="D65" s="5" t="s">
        <v>65</v>
      </c>
      <c r="E65" s="251" t="s">
        <v>520</v>
      </c>
      <c r="F65" s="5" t="s">
        <v>82</v>
      </c>
      <c r="G65" s="8">
        <f>G66+G68</f>
        <v>206.6</v>
      </c>
      <c r="H65" s="160">
        <f>H66+H68</f>
        <v>191000</v>
      </c>
      <c r="I65" s="99">
        <f>I66+I68</f>
        <v>199100</v>
      </c>
      <c r="J65" s="100">
        <f>J66+J68</f>
        <v>207700</v>
      </c>
    </row>
    <row r="66" spans="1:10" ht="54.75" customHeight="1">
      <c r="A66" s="97" t="s">
        <v>162</v>
      </c>
      <c r="B66" s="5" t="s">
        <v>63</v>
      </c>
      <c r="C66" s="5" t="s">
        <v>60</v>
      </c>
      <c r="D66" s="5" t="s">
        <v>65</v>
      </c>
      <c r="E66" s="251" t="s">
        <v>520</v>
      </c>
      <c r="F66" s="5" t="s">
        <v>77</v>
      </c>
      <c r="G66" s="8">
        <f>G67</f>
        <v>174.9</v>
      </c>
      <c r="H66" s="160">
        <f>H67</f>
        <v>162084</v>
      </c>
      <c r="I66" s="99">
        <f>I67</f>
        <v>162084</v>
      </c>
      <c r="J66" s="100">
        <f>J67</f>
        <v>162084</v>
      </c>
    </row>
    <row r="67" spans="1:10" ht="30" customHeight="1">
      <c r="A67" s="97" t="s">
        <v>163</v>
      </c>
      <c r="B67" s="5" t="s">
        <v>63</v>
      </c>
      <c r="C67" s="5" t="s">
        <v>60</v>
      </c>
      <c r="D67" s="5" t="s">
        <v>65</v>
      </c>
      <c r="E67" s="251" t="s">
        <v>520</v>
      </c>
      <c r="F67" s="5" t="s">
        <v>78</v>
      </c>
      <c r="G67" s="8">
        <v>174.9</v>
      </c>
      <c r="H67" s="160">
        <v>162084</v>
      </c>
      <c r="I67" s="99">
        <v>162084</v>
      </c>
      <c r="J67" s="100">
        <v>162084</v>
      </c>
    </row>
    <row r="68" spans="1:10" ht="30.75" customHeight="1">
      <c r="A68" s="97" t="s">
        <v>166</v>
      </c>
      <c r="B68" s="5" t="s">
        <v>63</v>
      </c>
      <c r="C68" s="5" t="s">
        <v>60</v>
      </c>
      <c r="D68" s="5" t="s">
        <v>65</v>
      </c>
      <c r="E68" s="251" t="s">
        <v>520</v>
      </c>
      <c r="F68" s="5" t="s">
        <v>167</v>
      </c>
      <c r="G68" s="8">
        <f>G69</f>
        <v>31.7</v>
      </c>
      <c r="H68" s="160">
        <f>H69</f>
        <v>28916</v>
      </c>
      <c r="I68" s="99">
        <f>I69</f>
        <v>37016</v>
      </c>
      <c r="J68" s="100">
        <f>J69</f>
        <v>45616</v>
      </c>
    </row>
    <row r="69" spans="1:10" ht="26.25">
      <c r="A69" s="97" t="s">
        <v>168</v>
      </c>
      <c r="B69" s="5" t="s">
        <v>63</v>
      </c>
      <c r="C69" s="5" t="s">
        <v>60</v>
      </c>
      <c r="D69" s="5" t="s">
        <v>65</v>
      </c>
      <c r="E69" s="251" t="s">
        <v>520</v>
      </c>
      <c r="F69" s="5" t="s">
        <v>169</v>
      </c>
      <c r="G69" s="8">
        <v>31.7</v>
      </c>
      <c r="H69" s="160">
        <v>28916</v>
      </c>
      <c r="I69" s="99">
        <v>37016</v>
      </c>
      <c r="J69" s="100">
        <v>45616</v>
      </c>
    </row>
    <row r="70" spans="1:10" ht="24" customHeight="1">
      <c r="A70" s="36" t="s">
        <v>243</v>
      </c>
      <c r="B70" s="5" t="s">
        <v>63</v>
      </c>
      <c r="C70" s="5" t="s">
        <v>60</v>
      </c>
      <c r="D70" s="5" t="s">
        <v>65</v>
      </c>
      <c r="E70" s="5" t="s">
        <v>510</v>
      </c>
      <c r="F70" s="5" t="s">
        <v>82</v>
      </c>
      <c r="G70" s="8">
        <f>G71+G73</f>
        <v>213.5</v>
      </c>
      <c r="H70" s="160">
        <f>H71+H73</f>
        <v>197800</v>
      </c>
      <c r="I70" s="99">
        <f>I71+I73</f>
        <v>205900</v>
      </c>
      <c r="J70" s="100">
        <f>J71+J73</f>
        <v>214500</v>
      </c>
    </row>
    <row r="71" spans="1:10" ht="51.75">
      <c r="A71" s="97" t="s">
        <v>162</v>
      </c>
      <c r="B71" s="5" t="s">
        <v>63</v>
      </c>
      <c r="C71" s="5" t="s">
        <v>60</v>
      </c>
      <c r="D71" s="5" t="s">
        <v>65</v>
      </c>
      <c r="E71" s="5" t="s">
        <v>510</v>
      </c>
      <c r="F71" s="5" t="s">
        <v>77</v>
      </c>
      <c r="G71" s="8">
        <f>G72</f>
        <v>190.5</v>
      </c>
      <c r="H71" s="160">
        <f>H72</f>
        <v>180821</v>
      </c>
      <c r="I71" s="99">
        <f>I72</f>
        <v>180821</v>
      </c>
      <c r="J71" s="100">
        <f>J72</f>
        <v>180821</v>
      </c>
    </row>
    <row r="72" spans="1:10" ht="30" customHeight="1">
      <c r="A72" s="97" t="s">
        <v>163</v>
      </c>
      <c r="B72" s="5" t="s">
        <v>63</v>
      </c>
      <c r="C72" s="5" t="s">
        <v>60</v>
      </c>
      <c r="D72" s="5" t="s">
        <v>65</v>
      </c>
      <c r="E72" s="5" t="s">
        <v>510</v>
      </c>
      <c r="F72" s="5" t="s">
        <v>78</v>
      </c>
      <c r="G72" s="8">
        <v>190.5</v>
      </c>
      <c r="H72" s="160">
        <v>180821</v>
      </c>
      <c r="I72" s="99">
        <v>180821</v>
      </c>
      <c r="J72" s="100">
        <v>180821</v>
      </c>
    </row>
    <row r="73" spans="1:10" ht="30" customHeight="1">
      <c r="A73" s="97" t="s">
        <v>166</v>
      </c>
      <c r="B73" s="5" t="s">
        <v>63</v>
      </c>
      <c r="C73" s="5" t="s">
        <v>60</v>
      </c>
      <c r="D73" s="5" t="s">
        <v>65</v>
      </c>
      <c r="E73" s="5" t="s">
        <v>510</v>
      </c>
      <c r="F73" s="5" t="s">
        <v>167</v>
      </c>
      <c r="G73" s="8">
        <f>G74</f>
        <v>23</v>
      </c>
      <c r="H73" s="160">
        <f>H74</f>
        <v>16979</v>
      </c>
      <c r="I73" s="99">
        <f>I74</f>
        <v>25079</v>
      </c>
      <c r="J73" s="100">
        <f>J74</f>
        <v>33679</v>
      </c>
    </row>
    <row r="74" spans="1:10" ht="26.25">
      <c r="A74" s="97" t="s">
        <v>168</v>
      </c>
      <c r="B74" s="5" t="s">
        <v>63</v>
      </c>
      <c r="C74" s="5" t="s">
        <v>60</v>
      </c>
      <c r="D74" s="5" t="s">
        <v>65</v>
      </c>
      <c r="E74" s="5" t="s">
        <v>510</v>
      </c>
      <c r="F74" s="5" t="s">
        <v>169</v>
      </c>
      <c r="G74" s="8">
        <v>23</v>
      </c>
      <c r="H74" s="160">
        <v>16979</v>
      </c>
      <c r="I74" s="99">
        <v>25079</v>
      </c>
      <c r="J74" s="100">
        <v>33679</v>
      </c>
    </row>
    <row r="75" spans="1:10" ht="49.5" customHeight="1">
      <c r="A75" s="97" t="s">
        <v>244</v>
      </c>
      <c r="B75" s="5" t="s">
        <v>63</v>
      </c>
      <c r="C75" s="5" t="s">
        <v>60</v>
      </c>
      <c r="D75" s="5" t="s">
        <v>65</v>
      </c>
      <c r="E75" s="5" t="s">
        <v>509</v>
      </c>
      <c r="F75" s="5" t="s">
        <v>82</v>
      </c>
      <c r="G75" s="8">
        <f>G76+G78</f>
        <v>204.89999999999998</v>
      </c>
      <c r="H75" s="160">
        <f>H76+H78</f>
        <v>189200</v>
      </c>
      <c r="I75" s="99">
        <f>I76+I78</f>
        <v>197300</v>
      </c>
      <c r="J75" s="100">
        <f>J76+J78</f>
        <v>205900</v>
      </c>
    </row>
    <row r="76" spans="1:10" ht="51.75">
      <c r="A76" s="97" t="s">
        <v>162</v>
      </c>
      <c r="B76" s="5" t="s">
        <v>63</v>
      </c>
      <c r="C76" s="5" t="s">
        <v>60</v>
      </c>
      <c r="D76" s="5" t="s">
        <v>65</v>
      </c>
      <c r="E76" s="5" t="s">
        <v>509</v>
      </c>
      <c r="F76" s="5" t="s">
        <v>77</v>
      </c>
      <c r="G76" s="8">
        <f>G77</f>
        <v>176.2</v>
      </c>
      <c r="H76" s="160">
        <f>H77</f>
        <v>157112</v>
      </c>
      <c r="I76" s="99">
        <f>I77</f>
        <v>157112</v>
      </c>
      <c r="J76" s="100">
        <f>J77</f>
        <v>157112</v>
      </c>
    </row>
    <row r="77" spans="1:10" ht="30" customHeight="1">
      <c r="A77" s="97" t="s">
        <v>163</v>
      </c>
      <c r="B77" s="5" t="s">
        <v>63</v>
      </c>
      <c r="C77" s="5" t="s">
        <v>60</v>
      </c>
      <c r="D77" s="5" t="s">
        <v>65</v>
      </c>
      <c r="E77" s="5" t="s">
        <v>509</v>
      </c>
      <c r="F77" s="5" t="s">
        <v>78</v>
      </c>
      <c r="G77" s="8">
        <v>176.2</v>
      </c>
      <c r="H77" s="160">
        <v>157112</v>
      </c>
      <c r="I77" s="99">
        <v>157112</v>
      </c>
      <c r="J77" s="100">
        <v>157112</v>
      </c>
    </row>
    <row r="78" spans="1:10" ht="33.75" customHeight="1">
      <c r="A78" s="97" t="s">
        <v>166</v>
      </c>
      <c r="B78" s="5" t="s">
        <v>63</v>
      </c>
      <c r="C78" s="5" t="s">
        <v>60</v>
      </c>
      <c r="D78" s="5" t="s">
        <v>65</v>
      </c>
      <c r="E78" s="5" t="s">
        <v>509</v>
      </c>
      <c r="F78" s="5" t="s">
        <v>167</v>
      </c>
      <c r="G78" s="8">
        <f>G79</f>
        <v>28.7</v>
      </c>
      <c r="H78" s="160">
        <f>H79</f>
        <v>32088</v>
      </c>
      <c r="I78" s="99">
        <f>I79</f>
        <v>40188</v>
      </c>
      <c r="J78" s="100">
        <f>J79</f>
        <v>48788</v>
      </c>
    </row>
    <row r="79" spans="1:10" ht="26.25">
      <c r="A79" s="97" t="s">
        <v>168</v>
      </c>
      <c r="B79" s="5" t="s">
        <v>63</v>
      </c>
      <c r="C79" s="5" t="s">
        <v>60</v>
      </c>
      <c r="D79" s="5" t="s">
        <v>65</v>
      </c>
      <c r="E79" s="5" t="s">
        <v>509</v>
      </c>
      <c r="F79" s="5" t="s">
        <v>169</v>
      </c>
      <c r="G79" s="8">
        <v>28.7</v>
      </c>
      <c r="H79" s="160">
        <v>32088</v>
      </c>
      <c r="I79" s="99">
        <v>40188</v>
      </c>
      <c r="J79" s="100">
        <v>48788</v>
      </c>
    </row>
    <row r="80" spans="1:10" ht="39">
      <c r="A80" s="97" t="s">
        <v>245</v>
      </c>
      <c r="B80" s="5" t="s">
        <v>63</v>
      </c>
      <c r="C80" s="5" t="s">
        <v>60</v>
      </c>
      <c r="D80" s="5" t="s">
        <v>65</v>
      </c>
      <c r="E80" s="5" t="s">
        <v>511</v>
      </c>
      <c r="F80" s="5" t="s">
        <v>82</v>
      </c>
      <c r="G80" s="8">
        <f>G81+G83</f>
        <v>650.2</v>
      </c>
      <c r="H80" s="160">
        <f>H82+H84</f>
        <v>603300</v>
      </c>
      <c r="I80" s="99">
        <f>I82+I84</f>
        <v>627600</v>
      </c>
      <c r="J80" s="100">
        <f>J82+J84</f>
        <v>653200</v>
      </c>
    </row>
    <row r="81" spans="1:10" ht="51.75">
      <c r="A81" s="97" t="s">
        <v>162</v>
      </c>
      <c r="B81" s="5" t="s">
        <v>63</v>
      </c>
      <c r="C81" s="5" t="s">
        <v>60</v>
      </c>
      <c r="D81" s="5" t="s">
        <v>65</v>
      </c>
      <c r="E81" s="5" t="s">
        <v>511</v>
      </c>
      <c r="F81" s="5" t="s">
        <v>77</v>
      </c>
      <c r="G81" s="8">
        <f>G82</f>
        <v>571.6</v>
      </c>
      <c r="H81" s="160">
        <f>H82</f>
        <v>571646</v>
      </c>
      <c r="I81" s="99">
        <f>I82</f>
        <v>571646</v>
      </c>
      <c r="J81" s="100">
        <f>J82</f>
        <v>571646</v>
      </c>
    </row>
    <row r="82" spans="1:10" ht="26.25">
      <c r="A82" s="97" t="s">
        <v>163</v>
      </c>
      <c r="B82" s="5" t="s">
        <v>63</v>
      </c>
      <c r="C82" s="5" t="s">
        <v>60</v>
      </c>
      <c r="D82" s="5" t="s">
        <v>65</v>
      </c>
      <c r="E82" s="5" t="s">
        <v>511</v>
      </c>
      <c r="F82" s="5" t="s">
        <v>78</v>
      </c>
      <c r="G82" s="8">
        <v>571.6</v>
      </c>
      <c r="H82" s="160">
        <v>571646</v>
      </c>
      <c r="I82" s="99">
        <v>571646</v>
      </c>
      <c r="J82" s="100">
        <v>571646</v>
      </c>
    </row>
    <row r="83" spans="1:10" ht="26.25">
      <c r="A83" s="97" t="s">
        <v>166</v>
      </c>
      <c r="B83" s="5" t="s">
        <v>63</v>
      </c>
      <c r="C83" s="5" t="s">
        <v>60</v>
      </c>
      <c r="D83" s="5" t="s">
        <v>65</v>
      </c>
      <c r="E83" s="5" t="s">
        <v>511</v>
      </c>
      <c r="F83" s="5" t="s">
        <v>167</v>
      </c>
      <c r="G83" s="8">
        <f>G84</f>
        <v>78.6</v>
      </c>
      <c r="H83" s="160">
        <f>H84</f>
        <v>31654</v>
      </c>
      <c r="I83" s="99">
        <f>I84</f>
        <v>55954</v>
      </c>
      <c r="J83" s="100">
        <f>J84</f>
        <v>81554</v>
      </c>
    </row>
    <row r="84" spans="1:10" ht="26.25">
      <c r="A84" s="97" t="s">
        <v>168</v>
      </c>
      <c r="B84" s="5" t="s">
        <v>63</v>
      </c>
      <c r="C84" s="5" t="s">
        <v>60</v>
      </c>
      <c r="D84" s="5" t="s">
        <v>65</v>
      </c>
      <c r="E84" s="5" t="s">
        <v>511</v>
      </c>
      <c r="F84" s="5" t="s">
        <v>169</v>
      </c>
      <c r="G84" s="8">
        <v>78.6</v>
      </c>
      <c r="H84" s="160">
        <v>31654</v>
      </c>
      <c r="I84" s="99">
        <v>55954</v>
      </c>
      <c r="J84" s="100">
        <v>81554</v>
      </c>
    </row>
    <row r="85" spans="1:10" ht="39">
      <c r="A85" s="97" t="s">
        <v>262</v>
      </c>
      <c r="B85" s="5" t="s">
        <v>63</v>
      </c>
      <c r="C85" s="5" t="s">
        <v>60</v>
      </c>
      <c r="D85" s="5" t="s">
        <v>65</v>
      </c>
      <c r="E85" s="5" t="s">
        <v>512</v>
      </c>
      <c r="F85" s="5" t="s">
        <v>82</v>
      </c>
      <c r="G85" s="8">
        <f>G86</f>
        <v>194.6</v>
      </c>
      <c r="H85" s="160">
        <f aca="true" t="shared" si="8" ref="G85:J86">H86</f>
        <v>179000</v>
      </c>
      <c r="I85" s="99">
        <f t="shared" si="8"/>
        <v>187100</v>
      </c>
      <c r="J85" s="100">
        <f t="shared" si="8"/>
        <v>195700</v>
      </c>
    </row>
    <row r="86" spans="1:10" ht="51.75">
      <c r="A86" s="97" t="s">
        <v>162</v>
      </c>
      <c r="B86" s="5" t="s">
        <v>63</v>
      </c>
      <c r="C86" s="5" t="s">
        <v>60</v>
      </c>
      <c r="D86" s="5" t="s">
        <v>65</v>
      </c>
      <c r="E86" s="5" t="s">
        <v>512</v>
      </c>
      <c r="F86" s="5" t="s">
        <v>77</v>
      </c>
      <c r="G86" s="8">
        <f t="shared" si="8"/>
        <v>194.6</v>
      </c>
      <c r="H86" s="160">
        <f t="shared" si="8"/>
        <v>179000</v>
      </c>
      <c r="I86" s="99">
        <f t="shared" si="8"/>
        <v>187100</v>
      </c>
      <c r="J86" s="100">
        <f t="shared" si="8"/>
        <v>195700</v>
      </c>
    </row>
    <row r="87" spans="1:10" ht="26.25">
      <c r="A87" s="97" t="s">
        <v>163</v>
      </c>
      <c r="B87" s="5" t="s">
        <v>63</v>
      </c>
      <c r="C87" s="5" t="s">
        <v>60</v>
      </c>
      <c r="D87" s="5" t="s">
        <v>65</v>
      </c>
      <c r="E87" s="5" t="s">
        <v>512</v>
      </c>
      <c r="F87" s="5" t="s">
        <v>78</v>
      </c>
      <c r="G87" s="8">
        <v>194.6</v>
      </c>
      <c r="H87" s="160">
        <v>179000</v>
      </c>
      <c r="I87" s="99">
        <v>187100</v>
      </c>
      <c r="J87" s="100">
        <v>195700</v>
      </c>
    </row>
    <row r="88" spans="1:10" ht="50.25" customHeight="1">
      <c r="A88" s="36" t="s">
        <v>246</v>
      </c>
      <c r="B88" s="5" t="s">
        <v>63</v>
      </c>
      <c r="C88" s="5" t="s">
        <v>60</v>
      </c>
      <c r="D88" s="5" t="s">
        <v>65</v>
      </c>
      <c r="E88" s="5" t="s">
        <v>513</v>
      </c>
      <c r="F88" s="5" t="s">
        <v>82</v>
      </c>
      <c r="G88" s="8">
        <f>G89+G91</f>
        <v>22.5</v>
      </c>
      <c r="H88" s="160">
        <f>H89+H91</f>
        <v>32500</v>
      </c>
      <c r="I88" s="99">
        <f>I89+I91</f>
        <v>33800</v>
      </c>
      <c r="J88" s="100">
        <f>J89+J91</f>
        <v>35100</v>
      </c>
    </row>
    <row r="89" spans="1:10" ht="55.5" customHeight="1">
      <c r="A89" s="97" t="s">
        <v>162</v>
      </c>
      <c r="B89" s="5" t="s">
        <v>63</v>
      </c>
      <c r="C89" s="5" t="s">
        <v>60</v>
      </c>
      <c r="D89" s="5" t="s">
        <v>65</v>
      </c>
      <c r="E89" s="5" t="s">
        <v>513</v>
      </c>
      <c r="F89" s="5" t="s">
        <v>77</v>
      </c>
      <c r="G89" s="8">
        <f>G90</f>
        <v>12.7</v>
      </c>
      <c r="H89" s="160">
        <f>H90</f>
        <v>19557</v>
      </c>
      <c r="I89" s="99">
        <f>I90</f>
        <v>19557</v>
      </c>
      <c r="J89" s="100">
        <f>J90</f>
        <v>19557</v>
      </c>
    </row>
    <row r="90" spans="1:10" ht="29.25" customHeight="1">
      <c r="A90" s="97" t="s">
        <v>163</v>
      </c>
      <c r="B90" s="5" t="s">
        <v>63</v>
      </c>
      <c r="C90" s="5" t="s">
        <v>60</v>
      </c>
      <c r="D90" s="5" t="s">
        <v>65</v>
      </c>
      <c r="E90" s="5" t="s">
        <v>513</v>
      </c>
      <c r="F90" s="5" t="s">
        <v>78</v>
      </c>
      <c r="G90" s="8">
        <v>12.7</v>
      </c>
      <c r="H90" s="160">
        <v>19557</v>
      </c>
      <c r="I90" s="99">
        <v>19557</v>
      </c>
      <c r="J90" s="100">
        <v>19557</v>
      </c>
    </row>
    <row r="91" spans="1:10" ht="30" customHeight="1">
      <c r="A91" s="97" t="s">
        <v>166</v>
      </c>
      <c r="B91" s="5" t="s">
        <v>63</v>
      </c>
      <c r="C91" s="5" t="s">
        <v>60</v>
      </c>
      <c r="D91" s="5" t="s">
        <v>65</v>
      </c>
      <c r="E91" s="5" t="s">
        <v>513</v>
      </c>
      <c r="F91" s="5" t="s">
        <v>167</v>
      </c>
      <c r="G91" s="8">
        <f>G92</f>
        <v>9.8</v>
      </c>
      <c r="H91" s="160">
        <f>H92</f>
        <v>12943</v>
      </c>
      <c r="I91" s="99">
        <f>I92</f>
        <v>14243</v>
      </c>
      <c r="J91" s="100">
        <f>J92</f>
        <v>15543</v>
      </c>
    </row>
    <row r="92" spans="1:10" ht="27" customHeight="1">
      <c r="A92" s="97" t="s">
        <v>168</v>
      </c>
      <c r="B92" s="5" t="s">
        <v>63</v>
      </c>
      <c r="C92" s="5" t="s">
        <v>60</v>
      </c>
      <c r="D92" s="5" t="s">
        <v>65</v>
      </c>
      <c r="E92" s="5" t="s">
        <v>513</v>
      </c>
      <c r="F92" s="5" t="s">
        <v>169</v>
      </c>
      <c r="G92" s="8">
        <v>9.8</v>
      </c>
      <c r="H92" s="160">
        <v>12943</v>
      </c>
      <c r="I92" s="99">
        <v>14243</v>
      </c>
      <c r="J92" s="100">
        <v>15543</v>
      </c>
    </row>
    <row r="93" spans="1:10" ht="19.5" customHeight="1" hidden="1">
      <c r="A93" s="97" t="s">
        <v>297</v>
      </c>
      <c r="B93" s="5" t="s">
        <v>63</v>
      </c>
      <c r="C93" s="5" t="s">
        <v>60</v>
      </c>
      <c r="D93" s="5" t="s">
        <v>70</v>
      </c>
      <c r="E93" s="5" t="s">
        <v>81</v>
      </c>
      <c r="F93" s="5" t="s">
        <v>82</v>
      </c>
      <c r="G93" s="8">
        <f>G94</f>
        <v>0</v>
      </c>
      <c r="H93" s="160"/>
      <c r="I93" s="99"/>
      <c r="J93" s="100"/>
    </row>
    <row r="94" spans="1:10" ht="42.75" customHeight="1" hidden="1">
      <c r="A94" s="97" t="s">
        <v>296</v>
      </c>
      <c r="B94" s="5" t="s">
        <v>63</v>
      </c>
      <c r="C94" s="5" t="s">
        <v>60</v>
      </c>
      <c r="D94" s="5" t="s">
        <v>70</v>
      </c>
      <c r="E94" s="5" t="s">
        <v>295</v>
      </c>
      <c r="F94" s="5" t="s">
        <v>82</v>
      </c>
      <c r="G94" s="8">
        <f>G95</f>
        <v>0</v>
      </c>
      <c r="H94" s="160"/>
      <c r="I94" s="99"/>
      <c r="J94" s="100"/>
    </row>
    <row r="95" spans="1:10" ht="27" customHeight="1" hidden="1">
      <c r="A95" s="97" t="s">
        <v>166</v>
      </c>
      <c r="B95" s="5" t="s">
        <v>63</v>
      </c>
      <c r="C95" s="5" t="s">
        <v>60</v>
      </c>
      <c r="D95" s="5" t="s">
        <v>70</v>
      </c>
      <c r="E95" s="5" t="s">
        <v>295</v>
      </c>
      <c r="F95" s="5" t="s">
        <v>167</v>
      </c>
      <c r="G95" s="8">
        <f>G96</f>
        <v>0</v>
      </c>
      <c r="H95" s="160"/>
      <c r="I95" s="99"/>
      <c r="J95" s="100"/>
    </row>
    <row r="96" spans="1:10" ht="27" customHeight="1" hidden="1">
      <c r="A96" s="97" t="s">
        <v>168</v>
      </c>
      <c r="B96" s="5" t="s">
        <v>63</v>
      </c>
      <c r="C96" s="5" t="s">
        <v>60</v>
      </c>
      <c r="D96" s="5" t="s">
        <v>70</v>
      </c>
      <c r="E96" s="5" t="s">
        <v>295</v>
      </c>
      <c r="F96" s="5" t="s">
        <v>169</v>
      </c>
      <c r="G96" s="8">
        <v>0</v>
      </c>
      <c r="H96" s="160"/>
      <c r="I96" s="99"/>
      <c r="J96" s="100"/>
    </row>
    <row r="97" spans="1:10" ht="15">
      <c r="A97" s="36" t="s">
        <v>88</v>
      </c>
      <c r="B97" s="5" t="s">
        <v>63</v>
      </c>
      <c r="C97" s="5" t="s">
        <v>60</v>
      </c>
      <c r="D97" s="5" t="s">
        <v>40</v>
      </c>
      <c r="E97" s="5" t="s">
        <v>442</v>
      </c>
      <c r="F97" s="5" t="s">
        <v>82</v>
      </c>
      <c r="G97" s="8">
        <f>G98+G106+G111+G103+G114</f>
        <v>983.6</v>
      </c>
      <c r="H97" s="160" t="e">
        <f>H106+H111+H98</f>
        <v>#REF!</v>
      </c>
      <c r="I97" s="99" t="e">
        <f>I106+I111+I98</f>
        <v>#REF!</v>
      </c>
      <c r="J97" s="100" t="e">
        <f>J106+J111+J98</f>
        <v>#REF!</v>
      </c>
    </row>
    <row r="98" spans="1:10" ht="27.75" customHeight="1">
      <c r="A98" s="282" t="s">
        <v>538</v>
      </c>
      <c r="B98" s="5" t="s">
        <v>63</v>
      </c>
      <c r="C98" s="5" t="s">
        <v>60</v>
      </c>
      <c r="D98" s="5" t="s">
        <v>40</v>
      </c>
      <c r="E98" s="5" t="s">
        <v>457</v>
      </c>
      <c r="F98" s="5" t="s">
        <v>82</v>
      </c>
      <c r="G98" s="8">
        <f>G101+G99</f>
        <v>270.4</v>
      </c>
      <c r="H98" s="160" t="e">
        <f>H101+#REF!</f>
        <v>#REF!</v>
      </c>
      <c r="I98" s="99" t="e">
        <f>I101+#REF!</f>
        <v>#REF!</v>
      </c>
      <c r="J98" s="100" t="e">
        <f>J101+#REF!</f>
        <v>#REF!</v>
      </c>
    </row>
    <row r="99" spans="1:10" ht="27.75" customHeight="1">
      <c r="A99" s="97" t="s">
        <v>166</v>
      </c>
      <c r="B99" s="5" t="s">
        <v>63</v>
      </c>
      <c r="C99" s="5" t="s">
        <v>60</v>
      </c>
      <c r="D99" s="5" t="s">
        <v>40</v>
      </c>
      <c r="E99" s="5" t="s">
        <v>457</v>
      </c>
      <c r="F99" s="5" t="s">
        <v>167</v>
      </c>
      <c r="G99" s="8">
        <f>G100</f>
        <v>209.1</v>
      </c>
      <c r="H99" s="160"/>
      <c r="I99" s="99"/>
      <c r="J99" s="100"/>
    </row>
    <row r="100" spans="1:10" ht="27.75" customHeight="1">
      <c r="A100" s="97" t="s">
        <v>168</v>
      </c>
      <c r="B100" s="5" t="s">
        <v>63</v>
      </c>
      <c r="C100" s="5" t="s">
        <v>60</v>
      </c>
      <c r="D100" s="5" t="s">
        <v>40</v>
      </c>
      <c r="E100" s="5" t="s">
        <v>457</v>
      </c>
      <c r="F100" s="5" t="s">
        <v>169</v>
      </c>
      <c r="G100" s="8">
        <v>209.1</v>
      </c>
      <c r="H100" s="160"/>
      <c r="I100" s="99"/>
      <c r="J100" s="100"/>
    </row>
    <row r="101" spans="1:10" ht="15">
      <c r="A101" s="97" t="s">
        <v>172</v>
      </c>
      <c r="B101" s="5" t="s">
        <v>63</v>
      </c>
      <c r="C101" s="5" t="s">
        <v>60</v>
      </c>
      <c r="D101" s="5" t="s">
        <v>40</v>
      </c>
      <c r="E101" s="5" t="s">
        <v>457</v>
      </c>
      <c r="F101" s="5" t="s">
        <v>173</v>
      </c>
      <c r="G101" s="8">
        <f>G102</f>
        <v>61.3</v>
      </c>
      <c r="H101" s="160">
        <f>H102</f>
        <v>61300</v>
      </c>
      <c r="I101" s="99">
        <f>I102</f>
        <v>61300</v>
      </c>
      <c r="J101" s="100">
        <f>J102</f>
        <v>61300</v>
      </c>
    </row>
    <row r="102" spans="1:10" ht="15">
      <c r="A102" s="105" t="s">
        <v>183</v>
      </c>
      <c r="B102" s="5" t="s">
        <v>63</v>
      </c>
      <c r="C102" s="5" t="s">
        <v>60</v>
      </c>
      <c r="D102" s="5" t="s">
        <v>40</v>
      </c>
      <c r="E102" s="5" t="s">
        <v>457</v>
      </c>
      <c r="F102" s="5" t="s">
        <v>184</v>
      </c>
      <c r="G102" s="8">
        <v>61.3</v>
      </c>
      <c r="H102" s="160">
        <v>61300</v>
      </c>
      <c r="I102" s="99">
        <v>61300</v>
      </c>
      <c r="J102" s="100">
        <v>61300</v>
      </c>
    </row>
    <row r="103" spans="1:10" ht="51.75">
      <c r="A103" s="253" t="s">
        <v>539</v>
      </c>
      <c r="B103" s="5" t="s">
        <v>63</v>
      </c>
      <c r="C103" s="5" t="s">
        <v>60</v>
      </c>
      <c r="D103" s="5" t="s">
        <v>40</v>
      </c>
      <c r="E103" s="5" t="s">
        <v>464</v>
      </c>
      <c r="F103" s="5" t="s">
        <v>82</v>
      </c>
      <c r="G103" s="8">
        <f>G104</f>
        <v>206</v>
      </c>
      <c r="H103" s="160"/>
      <c r="I103" s="99"/>
      <c r="J103" s="100"/>
    </row>
    <row r="104" spans="1:10" ht="26.25">
      <c r="A104" s="97" t="s">
        <v>166</v>
      </c>
      <c r="B104" s="5" t="s">
        <v>63</v>
      </c>
      <c r="C104" s="5" t="s">
        <v>60</v>
      </c>
      <c r="D104" s="5" t="s">
        <v>40</v>
      </c>
      <c r="E104" s="5" t="s">
        <v>464</v>
      </c>
      <c r="F104" s="5" t="s">
        <v>167</v>
      </c>
      <c r="G104" s="8">
        <f>G105</f>
        <v>206</v>
      </c>
      <c r="H104" s="160"/>
      <c r="I104" s="99"/>
      <c r="J104" s="100"/>
    </row>
    <row r="105" spans="1:10" ht="26.25">
      <c r="A105" s="97" t="s">
        <v>168</v>
      </c>
      <c r="B105" s="5" t="s">
        <v>63</v>
      </c>
      <c r="C105" s="5" t="s">
        <v>60</v>
      </c>
      <c r="D105" s="5" t="s">
        <v>40</v>
      </c>
      <c r="E105" s="5" t="s">
        <v>464</v>
      </c>
      <c r="F105" s="5" t="s">
        <v>169</v>
      </c>
      <c r="G105" s="8">
        <v>206</v>
      </c>
      <c r="H105" s="160"/>
      <c r="I105" s="99"/>
      <c r="J105" s="100"/>
    </row>
    <row r="106" spans="1:10" ht="26.25" hidden="1">
      <c r="A106" s="97" t="s">
        <v>157</v>
      </c>
      <c r="B106" s="5" t="s">
        <v>63</v>
      </c>
      <c r="C106" s="5" t="s">
        <v>60</v>
      </c>
      <c r="D106" s="5" t="s">
        <v>40</v>
      </c>
      <c r="E106" s="5" t="s">
        <v>158</v>
      </c>
      <c r="F106" s="5" t="s">
        <v>82</v>
      </c>
      <c r="G106" s="8">
        <f aca="true" t="shared" si="9" ref="G106:H109">G107</f>
        <v>0</v>
      </c>
      <c r="H106" s="160">
        <f t="shared" si="9"/>
        <v>168000</v>
      </c>
      <c r="I106" s="99">
        <f aca="true" t="shared" si="10" ref="I106:J109">I107</f>
        <v>168000</v>
      </c>
      <c r="J106" s="100">
        <f t="shared" si="10"/>
        <v>168000</v>
      </c>
    </row>
    <row r="107" spans="1:10" ht="13.5" customHeight="1" hidden="1">
      <c r="A107" s="97" t="s">
        <v>159</v>
      </c>
      <c r="B107" s="5" t="s">
        <v>63</v>
      </c>
      <c r="C107" s="5" t="s">
        <v>60</v>
      </c>
      <c r="D107" s="5" t="s">
        <v>40</v>
      </c>
      <c r="E107" s="5" t="s">
        <v>160</v>
      </c>
      <c r="F107" s="5" t="s">
        <v>82</v>
      </c>
      <c r="G107" s="8">
        <f t="shared" si="9"/>
        <v>0</v>
      </c>
      <c r="H107" s="160">
        <f t="shared" si="9"/>
        <v>168000</v>
      </c>
      <c r="I107" s="99">
        <f t="shared" si="10"/>
        <v>168000</v>
      </c>
      <c r="J107" s="100">
        <f t="shared" si="10"/>
        <v>168000</v>
      </c>
    </row>
    <row r="108" spans="1:10" ht="26.25" hidden="1">
      <c r="A108" s="36" t="s">
        <v>185</v>
      </c>
      <c r="B108" s="5" t="s">
        <v>63</v>
      </c>
      <c r="C108" s="5" t="s">
        <v>60</v>
      </c>
      <c r="D108" s="5" t="s">
        <v>40</v>
      </c>
      <c r="E108" s="5" t="s">
        <v>186</v>
      </c>
      <c r="F108" s="5" t="s">
        <v>82</v>
      </c>
      <c r="G108" s="8">
        <f t="shared" si="9"/>
        <v>0</v>
      </c>
      <c r="H108" s="160">
        <f t="shared" si="9"/>
        <v>168000</v>
      </c>
      <c r="I108" s="99">
        <f t="shared" si="10"/>
        <v>168000</v>
      </c>
      <c r="J108" s="100">
        <f t="shared" si="10"/>
        <v>168000</v>
      </c>
    </row>
    <row r="109" spans="1:10" ht="15" hidden="1">
      <c r="A109" s="97" t="s">
        <v>172</v>
      </c>
      <c r="B109" s="5" t="s">
        <v>63</v>
      </c>
      <c r="C109" s="5" t="s">
        <v>60</v>
      </c>
      <c r="D109" s="5" t="s">
        <v>40</v>
      </c>
      <c r="E109" s="5" t="s">
        <v>186</v>
      </c>
      <c r="F109" s="5" t="s">
        <v>173</v>
      </c>
      <c r="G109" s="8">
        <f t="shared" si="9"/>
        <v>0</v>
      </c>
      <c r="H109" s="160">
        <f t="shared" si="9"/>
        <v>168000</v>
      </c>
      <c r="I109" s="99">
        <f t="shared" si="10"/>
        <v>168000</v>
      </c>
      <c r="J109" s="100">
        <f t="shared" si="10"/>
        <v>168000</v>
      </c>
    </row>
    <row r="110" spans="1:10" ht="15" hidden="1">
      <c r="A110" s="105" t="s">
        <v>183</v>
      </c>
      <c r="B110" s="5" t="s">
        <v>63</v>
      </c>
      <c r="C110" s="5" t="s">
        <v>60</v>
      </c>
      <c r="D110" s="5" t="s">
        <v>40</v>
      </c>
      <c r="E110" s="5" t="s">
        <v>186</v>
      </c>
      <c r="F110" s="5" t="s">
        <v>184</v>
      </c>
      <c r="G110" s="8">
        <v>0</v>
      </c>
      <c r="H110" s="160">
        <v>168000</v>
      </c>
      <c r="I110" s="99">
        <v>168000</v>
      </c>
      <c r="J110" s="100">
        <v>168000</v>
      </c>
    </row>
    <row r="111" spans="1:10" ht="26.25">
      <c r="A111" s="282" t="s">
        <v>540</v>
      </c>
      <c r="B111" s="5" t="s">
        <v>63</v>
      </c>
      <c r="C111" s="5" t="s">
        <v>60</v>
      </c>
      <c r="D111" s="5" t="s">
        <v>40</v>
      </c>
      <c r="E111" s="5" t="s">
        <v>472</v>
      </c>
      <c r="F111" s="5" t="s">
        <v>82</v>
      </c>
      <c r="G111" s="8">
        <f>G112</f>
        <v>507.20000000000005</v>
      </c>
      <c r="H111" s="160" t="e">
        <f>#REF!</f>
        <v>#REF!</v>
      </c>
      <c r="I111" s="99" t="e">
        <f>#REF!</f>
        <v>#REF!</v>
      </c>
      <c r="J111" s="100" t="e">
        <f>#REF!</f>
        <v>#REF!</v>
      </c>
    </row>
    <row r="112" spans="1:10" ht="26.25">
      <c r="A112" s="97" t="s">
        <v>166</v>
      </c>
      <c r="B112" s="5" t="s">
        <v>63</v>
      </c>
      <c r="C112" s="5" t="s">
        <v>60</v>
      </c>
      <c r="D112" s="5" t="s">
        <v>40</v>
      </c>
      <c r="E112" s="5" t="s">
        <v>472</v>
      </c>
      <c r="F112" s="5" t="s">
        <v>167</v>
      </c>
      <c r="G112" s="8">
        <f>G113</f>
        <v>507.20000000000005</v>
      </c>
      <c r="H112" s="160">
        <f>H113</f>
        <v>345000</v>
      </c>
      <c r="I112" s="99">
        <f>I113</f>
        <v>0</v>
      </c>
      <c r="J112" s="100">
        <f>J113</f>
        <v>0</v>
      </c>
    </row>
    <row r="113" spans="1:10" ht="26.25">
      <c r="A113" s="97" t="s">
        <v>168</v>
      </c>
      <c r="B113" s="5" t="s">
        <v>63</v>
      </c>
      <c r="C113" s="5" t="s">
        <v>60</v>
      </c>
      <c r="D113" s="5" t="s">
        <v>40</v>
      </c>
      <c r="E113" s="5" t="s">
        <v>472</v>
      </c>
      <c r="F113" s="5" t="s">
        <v>169</v>
      </c>
      <c r="G113" s="8">
        <f>607.2-100</f>
        <v>507.20000000000005</v>
      </c>
      <c r="H113" s="160">
        <v>345000</v>
      </c>
      <c r="I113" s="99">
        <v>0</v>
      </c>
      <c r="J113" s="100">
        <v>0</v>
      </c>
    </row>
    <row r="114" spans="1:10" ht="15" hidden="1">
      <c r="A114" s="97" t="s">
        <v>170</v>
      </c>
      <c r="B114" s="5" t="s">
        <v>63</v>
      </c>
      <c r="C114" s="5" t="s">
        <v>60</v>
      </c>
      <c r="D114" s="5" t="s">
        <v>40</v>
      </c>
      <c r="E114" s="5" t="s">
        <v>284</v>
      </c>
      <c r="F114" s="5" t="s">
        <v>82</v>
      </c>
      <c r="G114" s="8">
        <f>G115</f>
        <v>0</v>
      </c>
      <c r="H114" s="160"/>
      <c r="I114" s="99"/>
      <c r="J114" s="100"/>
    </row>
    <row r="115" spans="1:10" ht="15" hidden="1">
      <c r="A115" s="97" t="s">
        <v>286</v>
      </c>
      <c r="B115" s="5" t="s">
        <v>63</v>
      </c>
      <c r="C115" s="5" t="s">
        <v>60</v>
      </c>
      <c r="D115" s="5" t="s">
        <v>40</v>
      </c>
      <c r="E115" s="5" t="s">
        <v>285</v>
      </c>
      <c r="F115" s="5" t="s">
        <v>82</v>
      </c>
      <c r="G115" s="8">
        <f>G116</f>
        <v>0</v>
      </c>
      <c r="H115" s="160"/>
      <c r="I115" s="99"/>
      <c r="J115" s="100"/>
    </row>
    <row r="116" spans="1:10" ht="15" hidden="1">
      <c r="A116" s="97" t="s">
        <v>288</v>
      </c>
      <c r="B116" s="5" t="s">
        <v>63</v>
      </c>
      <c r="C116" s="5" t="s">
        <v>60</v>
      </c>
      <c r="D116" s="5" t="s">
        <v>40</v>
      </c>
      <c r="E116" s="5" t="s">
        <v>285</v>
      </c>
      <c r="F116" s="5" t="s">
        <v>287</v>
      </c>
      <c r="G116" s="8">
        <v>0</v>
      </c>
      <c r="H116" s="160"/>
      <c r="I116" s="99"/>
      <c r="J116" s="100"/>
    </row>
    <row r="117" spans="1:10" ht="15">
      <c r="A117" s="97" t="s">
        <v>268</v>
      </c>
      <c r="B117" s="5" t="s">
        <v>63</v>
      </c>
      <c r="C117" s="5" t="s">
        <v>64</v>
      </c>
      <c r="D117" s="5" t="s">
        <v>80</v>
      </c>
      <c r="E117" s="5" t="s">
        <v>442</v>
      </c>
      <c r="F117" s="5" t="s">
        <v>82</v>
      </c>
      <c r="G117" s="8">
        <f aca="true" t="shared" si="11" ref="G117:G122">G118</f>
        <v>63</v>
      </c>
      <c r="H117" s="160"/>
      <c r="I117" s="99"/>
      <c r="J117" s="100"/>
    </row>
    <row r="118" spans="1:10" ht="15">
      <c r="A118" s="97" t="s">
        <v>267</v>
      </c>
      <c r="B118" s="5" t="s">
        <v>63</v>
      </c>
      <c r="C118" s="5" t="s">
        <v>64</v>
      </c>
      <c r="D118" s="5" t="s">
        <v>66</v>
      </c>
      <c r="E118" s="5" t="s">
        <v>442</v>
      </c>
      <c r="F118" s="5" t="s">
        <v>82</v>
      </c>
      <c r="G118" s="8">
        <f t="shared" si="11"/>
        <v>63</v>
      </c>
      <c r="H118" s="160"/>
      <c r="I118" s="99"/>
      <c r="J118" s="100"/>
    </row>
    <row r="119" spans="1:10" ht="26.25">
      <c r="A119" s="97" t="s">
        <v>157</v>
      </c>
      <c r="B119" s="5" t="s">
        <v>63</v>
      </c>
      <c r="C119" s="5" t="s">
        <v>64</v>
      </c>
      <c r="D119" s="5" t="s">
        <v>66</v>
      </c>
      <c r="E119" s="5" t="s">
        <v>443</v>
      </c>
      <c r="F119" s="5" t="s">
        <v>82</v>
      </c>
      <c r="G119" s="8">
        <f t="shared" si="11"/>
        <v>63</v>
      </c>
      <c r="H119" s="160"/>
      <c r="I119" s="99"/>
      <c r="J119" s="100"/>
    </row>
    <row r="120" spans="1:10" ht="15">
      <c r="A120" s="97" t="s">
        <v>159</v>
      </c>
      <c r="B120" s="5" t="s">
        <v>63</v>
      </c>
      <c r="C120" s="5" t="s">
        <v>64</v>
      </c>
      <c r="D120" s="5" t="s">
        <v>66</v>
      </c>
      <c r="E120" s="5" t="s">
        <v>444</v>
      </c>
      <c r="F120" s="5" t="s">
        <v>82</v>
      </c>
      <c r="G120" s="8">
        <f t="shared" si="11"/>
        <v>63</v>
      </c>
      <c r="H120" s="160"/>
      <c r="I120" s="99"/>
      <c r="J120" s="100"/>
    </row>
    <row r="121" spans="1:10" ht="26.25">
      <c r="A121" s="97" t="s">
        <v>266</v>
      </c>
      <c r="B121" s="5" t="s">
        <v>63</v>
      </c>
      <c r="C121" s="5" t="s">
        <v>64</v>
      </c>
      <c r="D121" s="5" t="s">
        <v>66</v>
      </c>
      <c r="E121" s="5" t="s">
        <v>519</v>
      </c>
      <c r="F121" s="5" t="s">
        <v>82</v>
      </c>
      <c r="G121" s="8">
        <f t="shared" si="11"/>
        <v>63</v>
      </c>
      <c r="H121" s="160"/>
      <c r="I121" s="99"/>
      <c r="J121" s="100"/>
    </row>
    <row r="122" spans="1:10" ht="51.75">
      <c r="A122" s="97" t="s">
        <v>162</v>
      </c>
      <c r="B122" s="5" t="s">
        <v>63</v>
      </c>
      <c r="C122" s="5" t="s">
        <v>64</v>
      </c>
      <c r="D122" s="5" t="s">
        <v>66</v>
      </c>
      <c r="E122" s="5" t="s">
        <v>519</v>
      </c>
      <c r="F122" s="5" t="s">
        <v>77</v>
      </c>
      <c r="G122" s="8">
        <f t="shared" si="11"/>
        <v>63</v>
      </c>
      <c r="H122" s="160"/>
      <c r="I122" s="99"/>
      <c r="J122" s="100"/>
    </row>
    <row r="123" spans="1:10" ht="26.25">
      <c r="A123" s="97" t="s">
        <v>163</v>
      </c>
      <c r="B123" s="5" t="s">
        <v>63</v>
      </c>
      <c r="C123" s="5" t="s">
        <v>64</v>
      </c>
      <c r="D123" s="5" t="s">
        <v>66</v>
      </c>
      <c r="E123" s="5" t="s">
        <v>519</v>
      </c>
      <c r="F123" s="5" t="s">
        <v>78</v>
      </c>
      <c r="G123" s="8">
        <v>63</v>
      </c>
      <c r="H123" s="160"/>
      <c r="I123" s="99"/>
      <c r="J123" s="100"/>
    </row>
    <row r="124" spans="1:10" ht="15">
      <c r="A124" s="97" t="s">
        <v>89</v>
      </c>
      <c r="B124" s="5" t="s">
        <v>63</v>
      </c>
      <c r="C124" s="5" t="s">
        <v>66</v>
      </c>
      <c r="D124" s="5" t="s">
        <v>80</v>
      </c>
      <c r="E124" s="5" t="s">
        <v>442</v>
      </c>
      <c r="F124" s="5" t="s">
        <v>82</v>
      </c>
      <c r="G124" s="8">
        <f aca="true" t="shared" si="12" ref="G124:H127">G125</f>
        <v>99</v>
      </c>
      <c r="H124" s="160">
        <f t="shared" si="12"/>
        <v>99000</v>
      </c>
      <c r="I124" s="99">
        <f aca="true" t="shared" si="13" ref="I124:J127">I125</f>
        <v>99000</v>
      </c>
      <c r="J124" s="100">
        <f t="shared" si="13"/>
        <v>99000</v>
      </c>
    </row>
    <row r="125" spans="1:10" ht="26.25">
      <c r="A125" s="36" t="s">
        <v>132</v>
      </c>
      <c r="B125" s="5" t="s">
        <v>63</v>
      </c>
      <c r="C125" s="5" t="s">
        <v>66</v>
      </c>
      <c r="D125" s="5" t="s">
        <v>67</v>
      </c>
      <c r="E125" s="5" t="s">
        <v>442</v>
      </c>
      <c r="F125" s="5" t="s">
        <v>82</v>
      </c>
      <c r="G125" s="8">
        <f>G126</f>
        <v>99</v>
      </c>
      <c r="H125" s="160">
        <f t="shared" si="12"/>
        <v>99000</v>
      </c>
      <c r="I125" s="99">
        <f t="shared" si="13"/>
        <v>99000</v>
      </c>
      <c r="J125" s="100">
        <f t="shared" si="13"/>
        <v>99000</v>
      </c>
    </row>
    <row r="126" spans="1:10" ht="39">
      <c r="A126" s="253" t="s">
        <v>535</v>
      </c>
      <c r="B126" s="5" t="s">
        <v>63</v>
      </c>
      <c r="C126" s="5" t="s">
        <v>66</v>
      </c>
      <c r="D126" s="5" t="s">
        <v>67</v>
      </c>
      <c r="E126" s="5" t="s">
        <v>459</v>
      </c>
      <c r="F126" s="5" t="s">
        <v>82</v>
      </c>
      <c r="G126" s="8">
        <f>G127</f>
        <v>99</v>
      </c>
      <c r="H126" s="160">
        <f t="shared" si="12"/>
        <v>99000</v>
      </c>
      <c r="I126" s="99">
        <f t="shared" si="13"/>
        <v>99000</v>
      </c>
      <c r="J126" s="100">
        <f t="shared" si="13"/>
        <v>99000</v>
      </c>
    </row>
    <row r="127" spans="1:10" ht="26.25">
      <c r="A127" s="97" t="s">
        <v>166</v>
      </c>
      <c r="B127" s="5" t="s">
        <v>63</v>
      </c>
      <c r="C127" s="5" t="s">
        <v>66</v>
      </c>
      <c r="D127" s="5" t="s">
        <v>67</v>
      </c>
      <c r="E127" s="5" t="s">
        <v>459</v>
      </c>
      <c r="F127" s="5" t="s">
        <v>167</v>
      </c>
      <c r="G127" s="8">
        <f t="shared" si="12"/>
        <v>99</v>
      </c>
      <c r="H127" s="160">
        <f t="shared" si="12"/>
        <v>99000</v>
      </c>
      <c r="I127" s="99">
        <f t="shared" si="13"/>
        <v>99000</v>
      </c>
      <c r="J127" s="100">
        <f t="shared" si="13"/>
        <v>99000</v>
      </c>
    </row>
    <row r="128" spans="1:10" ht="26.25">
      <c r="A128" s="97" t="s">
        <v>168</v>
      </c>
      <c r="B128" s="5" t="s">
        <v>63</v>
      </c>
      <c r="C128" s="5" t="s">
        <v>66</v>
      </c>
      <c r="D128" s="5" t="s">
        <v>67</v>
      </c>
      <c r="E128" s="5" t="s">
        <v>459</v>
      </c>
      <c r="F128" s="5" t="s">
        <v>169</v>
      </c>
      <c r="G128" s="8">
        <v>99</v>
      </c>
      <c r="H128" s="160">
        <v>99000</v>
      </c>
      <c r="I128" s="99">
        <v>99000</v>
      </c>
      <c r="J128" s="100">
        <v>99000</v>
      </c>
    </row>
    <row r="129" spans="1:10" s="7" customFormat="1" ht="15">
      <c r="A129" s="36" t="s">
        <v>92</v>
      </c>
      <c r="B129" s="5" t="s">
        <v>63</v>
      </c>
      <c r="C129" s="5" t="s">
        <v>65</v>
      </c>
      <c r="D129" s="5" t="s">
        <v>80</v>
      </c>
      <c r="E129" s="5" t="s">
        <v>442</v>
      </c>
      <c r="F129" s="5" t="s">
        <v>82</v>
      </c>
      <c r="G129" s="8">
        <f>G130+G143</f>
        <v>1424.5</v>
      </c>
      <c r="H129" s="160">
        <f>H130+H143</f>
        <v>1138300</v>
      </c>
      <c r="I129" s="99">
        <f>I130+I143</f>
        <v>1138300</v>
      </c>
      <c r="J129" s="100">
        <f>J130+J143</f>
        <v>1138300</v>
      </c>
    </row>
    <row r="130" spans="1:10" s="7" customFormat="1" ht="15">
      <c r="A130" s="36" t="s">
        <v>133</v>
      </c>
      <c r="B130" s="5" t="s">
        <v>63</v>
      </c>
      <c r="C130" s="5" t="s">
        <v>65</v>
      </c>
      <c r="D130" s="5" t="s">
        <v>67</v>
      </c>
      <c r="E130" s="5" t="s">
        <v>442</v>
      </c>
      <c r="F130" s="5" t="s">
        <v>82</v>
      </c>
      <c r="G130" s="8">
        <f>G134+G137+G140</f>
        <v>1424.5</v>
      </c>
      <c r="H130" s="160">
        <f>H137</f>
        <v>1123300</v>
      </c>
      <c r="I130" s="99">
        <f>I137</f>
        <v>1123300</v>
      </c>
      <c r="J130" s="100">
        <f>J137</f>
        <v>1123300</v>
      </c>
    </row>
    <row r="131" spans="1:10" s="7" customFormat="1" ht="31.5" customHeight="1" hidden="1">
      <c r="A131" s="36" t="s">
        <v>290</v>
      </c>
      <c r="B131" s="5" t="s">
        <v>63</v>
      </c>
      <c r="C131" s="5" t="s">
        <v>65</v>
      </c>
      <c r="D131" s="5" t="s">
        <v>67</v>
      </c>
      <c r="E131" s="5" t="s">
        <v>289</v>
      </c>
      <c r="F131" s="5" t="s">
        <v>82</v>
      </c>
      <c r="G131" s="8">
        <f>G132</f>
        <v>0</v>
      </c>
      <c r="H131" s="160">
        <f>H133</f>
        <v>0</v>
      </c>
      <c r="I131" s="99">
        <f>I133</f>
        <v>0</v>
      </c>
      <c r="J131" s="100">
        <f>J133</f>
        <v>0</v>
      </c>
    </row>
    <row r="132" spans="1:10" s="7" customFormat="1" ht="27" customHeight="1" hidden="1">
      <c r="A132" s="97" t="s">
        <v>166</v>
      </c>
      <c r="B132" s="5" t="s">
        <v>63</v>
      </c>
      <c r="C132" s="5" t="s">
        <v>65</v>
      </c>
      <c r="D132" s="5" t="s">
        <v>67</v>
      </c>
      <c r="E132" s="5" t="s">
        <v>289</v>
      </c>
      <c r="F132" s="5" t="s">
        <v>167</v>
      </c>
      <c r="G132" s="8">
        <f>G133</f>
        <v>0</v>
      </c>
      <c r="H132" s="160"/>
      <c r="I132" s="99"/>
      <c r="J132" s="100"/>
    </row>
    <row r="133" spans="1:10" s="7" customFormat="1" ht="30.75" customHeight="1" hidden="1">
      <c r="A133" s="97" t="s">
        <v>168</v>
      </c>
      <c r="B133" s="5" t="s">
        <v>63</v>
      </c>
      <c r="C133" s="5" t="s">
        <v>65</v>
      </c>
      <c r="D133" s="5" t="s">
        <v>67</v>
      </c>
      <c r="E133" s="5" t="s">
        <v>289</v>
      </c>
      <c r="F133" s="5" t="s">
        <v>169</v>
      </c>
      <c r="G133" s="8">
        <v>0</v>
      </c>
      <c r="H133" s="160">
        <v>0</v>
      </c>
      <c r="I133" s="99">
        <v>0</v>
      </c>
      <c r="J133" s="100">
        <v>0</v>
      </c>
    </row>
    <row r="134" spans="1:10" s="7" customFormat="1" ht="30.75" customHeight="1">
      <c r="A134" s="253" t="s">
        <v>527</v>
      </c>
      <c r="B134" s="5" t="s">
        <v>63</v>
      </c>
      <c r="C134" s="5" t="s">
        <v>65</v>
      </c>
      <c r="D134" s="5" t="s">
        <v>67</v>
      </c>
      <c r="E134" s="5" t="s">
        <v>526</v>
      </c>
      <c r="F134" s="5" t="s">
        <v>82</v>
      </c>
      <c r="G134" s="8">
        <f>G135</f>
        <v>50</v>
      </c>
      <c r="H134" s="160"/>
      <c r="I134" s="99"/>
      <c r="J134" s="100"/>
    </row>
    <row r="135" spans="1:10" s="7" customFormat="1" ht="30.75" customHeight="1">
      <c r="A135" s="97" t="s">
        <v>166</v>
      </c>
      <c r="B135" s="5" t="s">
        <v>63</v>
      </c>
      <c r="C135" s="5" t="s">
        <v>65</v>
      </c>
      <c r="D135" s="5" t="s">
        <v>67</v>
      </c>
      <c r="E135" s="5" t="s">
        <v>526</v>
      </c>
      <c r="F135" s="5" t="s">
        <v>167</v>
      </c>
      <c r="G135" s="8">
        <f>G136</f>
        <v>50</v>
      </c>
      <c r="H135" s="160"/>
      <c r="I135" s="99"/>
      <c r="J135" s="100"/>
    </row>
    <row r="136" spans="1:10" s="7" customFormat="1" ht="30.75" customHeight="1">
      <c r="A136" s="97" t="s">
        <v>168</v>
      </c>
      <c r="B136" s="5" t="s">
        <v>63</v>
      </c>
      <c r="C136" s="5" t="s">
        <v>65</v>
      </c>
      <c r="D136" s="5" t="s">
        <v>67</v>
      </c>
      <c r="E136" s="5" t="s">
        <v>526</v>
      </c>
      <c r="F136" s="5" t="s">
        <v>169</v>
      </c>
      <c r="G136" s="8">
        <v>50</v>
      </c>
      <c r="H136" s="160"/>
      <c r="I136" s="99"/>
      <c r="J136" s="100"/>
    </row>
    <row r="137" spans="1:10" s="7" customFormat="1" ht="64.5">
      <c r="A137" s="253" t="s">
        <v>545</v>
      </c>
      <c r="B137" s="5" t="s">
        <v>63</v>
      </c>
      <c r="C137" s="5" t="s">
        <v>65</v>
      </c>
      <c r="D137" s="5" t="s">
        <v>67</v>
      </c>
      <c r="E137" s="5" t="s">
        <v>461</v>
      </c>
      <c r="F137" s="5" t="s">
        <v>82</v>
      </c>
      <c r="G137" s="8">
        <f aca="true" t="shared" si="14" ref="G137:J138">G138</f>
        <v>1174.6</v>
      </c>
      <c r="H137" s="160">
        <f t="shared" si="14"/>
        <v>1123300</v>
      </c>
      <c r="I137" s="99">
        <f t="shared" si="14"/>
        <v>1123300</v>
      </c>
      <c r="J137" s="100">
        <f t="shared" si="14"/>
        <v>1123300</v>
      </c>
    </row>
    <row r="138" spans="1:10" s="7" customFormat="1" ht="26.25">
      <c r="A138" s="97" t="s">
        <v>166</v>
      </c>
      <c r="B138" s="5" t="s">
        <v>63</v>
      </c>
      <c r="C138" s="5" t="s">
        <v>65</v>
      </c>
      <c r="D138" s="5" t="s">
        <v>67</v>
      </c>
      <c r="E138" s="5" t="s">
        <v>461</v>
      </c>
      <c r="F138" s="5" t="s">
        <v>167</v>
      </c>
      <c r="G138" s="8">
        <f t="shared" si="14"/>
        <v>1174.6</v>
      </c>
      <c r="H138" s="160">
        <f t="shared" si="14"/>
        <v>1123300</v>
      </c>
      <c r="I138" s="99">
        <f t="shared" si="14"/>
        <v>1123300</v>
      </c>
      <c r="J138" s="100">
        <f t="shared" si="14"/>
        <v>1123300</v>
      </c>
    </row>
    <row r="139" spans="1:10" s="7" customFormat="1" ht="26.25">
      <c r="A139" s="97" t="s">
        <v>168</v>
      </c>
      <c r="B139" s="5" t="s">
        <v>63</v>
      </c>
      <c r="C139" s="5" t="s">
        <v>65</v>
      </c>
      <c r="D139" s="5" t="s">
        <v>67</v>
      </c>
      <c r="E139" s="5" t="s">
        <v>461</v>
      </c>
      <c r="F139" s="5" t="s">
        <v>169</v>
      </c>
      <c r="G139" s="8">
        <v>1174.6</v>
      </c>
      <c r="H139" s="160">
        <v>1123300</v>
      </c>
      <c r="I139" s="99">
        <v>1123300</v>
      </c>
      <c r="J139" s="100">
        <v>1123300</v>
      </c>
    </row>
    <row r="140" spans="1:10" s="7" customFormat="1" ht="26.25">
      <c r="A140" s="282" t="s">
        <v>540</v>
      </c>
      <c r="B140" s="5" t="s">
        <v>63</v>
      </c>
      <c r="C140" s="5" t="s">
        <v>65</v>
      </c>
      <c r="D140" s="5" t="s">
        <v>67</v>
      </c>
      <c r="E140" s="5" t="s">
        <v>472</v>
      </c>
      <c r="F140" s="5" t="s">
        <v>82</v>
      </c>
      <c r="G140" s="8">
        <f>G141</f>
        <v>199.9</v>
      </c>
      <c r="H140" s="160"/>
      <c r="I140" s="99"/>
      <c r="J140" s="100"/>
    </row>
    <row r="141" spans="1:10" s="7" customFormat="1" ht="26.25">
      <c r="A141" s="97" t="s">
        <v>166</v>
      </c>
      <c r="B141" s="5" t="s">
        <v>63</v>
      </c>
      <c r="C141" s="5" t="s">
        <v>65</v>
      </c>
      <c r="D141" s="5" t="s">
        <v>67</v>
      </c>
      <c r="E141" s="5" t="s">
        <v>472</v>
      </c>
      <c r="F141" s="5" t="s">
        <v>167</v>
      </c>
      <c r="G141" s="8">
        <f>G142</f>
        <v>199.9</v>
      </c>
      <c r="H141" s="160"/>
      <c r="I141" s="99"/>
      <c r="J141" s="100"/>
    </row>
    <row r="142" spans="1:10" s="7" customFormat="1" ht="26.25">
      <c r="A142" s="97" t="s">
        <v>168</v>
      </c>
      <c r="B142" s="5" t="s">
        <v>63</v>
      </c>
      <c r="C142" s="5" t="s">
        <v>65</v>
      </c>
      <c r="D142" s="5" t="s">
        <v>67</v>
      </c>
      <c r="E142" s="5" t="s">
        <v>472</v>
      </c>
      <c r="F142" s="5" t="s">
        <v>169</v>
      </c>
      <c r="G142" s="8">
        <v>199.9</v>
      </c>
      <c r="H142" s="160"/>
      <c r="I142" s="99"/>
      <c r="J142" s="100"/>
    </row>
    <row r="143" spans="1:10" s="7" customFormat="1" ht="15" hidden="1">
      <c r="A143" s="36" t="s">
        <v>45</v>
      </c>
      <c r="B143" s="5" t="s">
        <v>63</v>
      </c>
      <c r="C143" s="5" t="s">
        <v>65</v>
      </c>
      <c r="D143" s="5" t="s">
        <v>68</v>
      </c>
      <c r="E143" s="5" t="s">
        <v>442</v>
      </c>
      <c r="F143" s="5" t="s">
        <v>82</v>
      </c>
      <c r="G143" s="8">
        <f>G146</f>
        <v>0</v>
      </c>
      <c r="H143" s="160">
        <f>H146</f>
        <v>15000</v>
      </c>
      <c r="I143" s="99">
        <f>I146</f>
        <v>15000</v>
      </c>
      <c r="J143" s="100">
        <f>J146</f>
        <v>15000</v>
      </c>
    </row>
    <row r="144" spans="1:10" s="7" customFormat="1" ht="26.25" customHeight="1" hidden="1">
      <c r="A144" s="35" t="s">
        <v>49</v>
      </c>
      <c r="B144" s="5" t="s">
        <v>63</v>
      </c>
      <c r="C144" s="5" t="s">
        <v>65</v>
      </c>
      <c r="D144" s="5" t="s">
        <v>67</v>
      </c>
      <c r="E144" s="5" t="s">
        <v>48</v>
      </c>
      <c r="F144" s="5" t="s">
        <v>82</v>
      </c>
      <c r="G144" s="8">
        <f aca="true" t="shared" si="15" ref="G144:G151">H144/1000</f>
        <v>0</v>
      </c>
      <c r="H144" s="160">
        <f>H145</f>
        <v>0</v>
      </c>
      <c r="I144" s="99">
        <f>I145</f>
        <v>0</v>
      </c>
      <c r="J144" s="100">
        <f>J145</f>
        <v>0</v>
      </c>
    </row>
    <row r="145" spans="1:10" s="7" customFormat="1" ht="15" customHeight="1" hidden="1">
      <c r="A145" s="36" t="s">
        <v>85</v>
      </c>
      <c r="B145" s="5" t="s">
        <v>63</v>
      </c>
      <c r="C145" s="5" t="s">
        <v>65</v>
      </c>
      <c r="D145" s="5" t="s">
        <v>67</v>
      </c>
      <c r="E145" s="5" t="s">
        <v>48</v>
      </c>
      <c r="F145" s="5" t="s">
        <v>62</v>
      </c>
      <c r="G145" s="8">
        <f t="shared" si="15"/>
        <v>0</v>
      </c>
      <c r="H145" s="160">
        <v>0</v>
      </c>
      <c r="I145" s="99">
        <v>0</v>
      </c>
      <c r="J145" s="100">
        <v>0</v>
      </c>
    </row>
    <row r="146" spans="1:10" s="7" customFormat="1" ht="26.25" hidden="1">
      <c r="A146" s="36" t="s">
        <v>463</v>
      </c>
      <c r="B146" s="5" t="s">
        <v>63</v>
      </c>
      <c r="C146" s="5" t="s">
        <v>65</v>
      </c>
      <c r="D146" s="5" t="s">
        <v>68</v>
      </c>
      <c r="E146" s="5" t="s">
        <v>462</v>
      </c>
      <c r="F146" s="5" t="s">
        <v>82</v>
      </c>
      <c r="G146" s="8">
        <f aca="true" t="shared" si="16" ref="G146:J147">G147</f>
        <v>0</v>
      </c>
      <c r="H146" s="160">
        <f t="shared" si="16"/>
        <v>15000</v>
      </c>
      <c r="I146" s="99">
        <f t="shared" si="16"/>
        <v>15000</v>
      </c>
      <c r="J146" s="100">
        <f t="shared" si="16"/>
        <v>15000</v>
      </c>
    </row>
    <row r="147" spans="1:10" s="7" customFormat="1" ht="15" hidden="1">
      <c r="A147" s="36" t="s">
        <v>172</v>
      </c>
      <c r="B147" s="5" t="s">
        <v>63</v>
      </c>
      <c r="C147" s="5" t="s">
        <v>65</v>
      </c>
      <c r="D147" s="5" t="s">
        <v>68</v>
      </c>
      <c r="E147" s="5" t="s">
        <v>462</v>
      </c>
      <c r="F147" s="5" t="s">
        <v>173</v>
      </c>
      <c r="G147" s="8">
        <f t="shared" si="16"/>
        <v>0</v>
      </c>
      <c r="H147" s="160">
        <f t="shared" si="16"/>
        <v>15000</v>
      </c>
      <c r="I147" s="99">
        <f t="shared" si="16"/>
        <v>15000</v>
      </c>
      <c r="J147" s="100">
        <f t="shared" si="16"/>
        <v>15000</v>
      </c>
    </row>
    <row r="148" spans="1:10" s="7" customFormat="1" ht="32.25" customHeight="1" hidden="1">
      <c r="A148" s="36" t="s">
        <v>192</v>
      </c>
      <c r="B148" s="5" t="s">
        <v>63</v>
      </c>
      <c r="C148" s="5" t="s">
        <v>65</v>
      </c>
      <c r="D148" s="5" t="s">
        <v>68</v>
      </c>
      <c r="E148" s="5" t="s">
        <v>462</v>
      </c>
      <c r="F148" s="5" t="s">
        <v>193</v>
      </c>
      <c r="G148" s="8">
        <v>0</v>
      </c>
      <c r="H148" s="160">
        <v>15000</v>
      </c>
      <c r="I148" s="99">
        <v>15000</v>
      </c>
      <c r="J148" s="100">
        <v>15000</v>
      </c>
    </row>
    <row r="149" spans="1:10" s="7" customFormat="1" ht="15" customHeight="1" hidden="1">
      <c r="A149" s="36" t="s">
        <v>45</v>
      </c>
      <c r="B149" s="5" t="s">
        <v>63</v>
      </c>
      <c r="C149" s="5" t="s">
        <v>65</v>
      </c>
      <c r="D149" s="5" t="s">
        <v>68</v>
      </c>
      <c r="E149" s="5" t="s">
        <v>81</v>
      </c>
      <c r="F149" s="5" t="s">
        <v>82</v>
      </c>
      <c r="G149" s="8">
        <f t="shared" si="15"/>
        <v>0</v>
      </c>
      <c r="H149" s="160">
        <f aca="true" t="shared" si="17" ref="H149:J150">H150</f>
        <v>0</v>
      </c>
      <c r="I149" s="99">
        <f t="shared" si="17"/>
        <v>0</v>
      </c>
      <c r="J149" s="100">
        <f t="shared" si="17"/>
        <v>0</v>
      </c>
    </row>
    <row r="150" spans="1:10" s="7" customFormat="1" ht="15" customHeight="1" hidden="1">
      <c r="A150" s="36" t="s">
        <v>91</v>
      </c>
      <c r="B150" s="5" t="s">
        <v>63</v>
      </c>
      <c r="C150" s="5" t="s">
        <v>65</v>
      </c>
      <c r="D150" s="5" t="s">
        <v>68</v>
      </c>
      <c r="E150" s="5" t="s">
        <v>69</v>
      </c>
      <c r="F150" s="5" t="s">
        <v>82</v>
      </c>
      <c r="G150" s="8">
        <f t="shared" si="15"/>
        <v>0</v>
      </c>
      <c r="H150" s="160">
        <f t="shared" si="17"/>
        <v>0</v>
      </c>
      <c r="I150" s="99">
        <f t="shared" si="17"/>
        <v>0</v>
      </c>
      <c r="J150" s="100">
        <f t="shared" si="17"/>
        <v>0</v>
      </c>
    </row>
    <row r="151" spans="1:10" s="7" customFormat="1" ht="15" customHeight="1" hidden="1">
      <c r="A151" s="36" t="s">
        <v>85</v>
      </c>
      <c r="B151" s="5" t="s">
        <v>63</v>
      </c>
      <c r="C151" s="5" t="s">
        <v>65</v>
      </c>
      <c r="D151" s="5" t="s">
        <v>68</v>
      </c>
      <c r="E151" s="5" t="s">
        <v>69</v>
      </c>
      <c r="F151" s="5" t="s">
        <v>62</v>
      </c>
      <c r="G151" s="8">
        <f t="shared" si="15"/>
        <v>0</v>
      </c>
      <c r="H151" s="160">
        <v>0</v>
      </c>
      <c r="I151" s="99">
        <v>0</v>
      </c>
      <c r="J151" s="100">
        <v>0</v>
      </c>
    </row>
    <row r="152" spans="1:10" s="7" customFormat="1" ht="15">
      <c r="A152" s="36" t="s">
        <v>93</v>
      </c>
      <c r="B152" s="5" t="s">
        <v>63</v>
      </c>
      <c r="C152" s="5" t="s">
        <v>70</v>
      </c>
      <c r="D152" s="5" t="s">
        <v>80</v>
      </c>
      <c r="E152" s="5" t="s">
        <v>442</v>
      </c>
      <c r="F152" s="5" t="s">
        <v>82</v>
      </c>
      <c r="G152" s="8">
        <f>G153+G164+G186</f>
        <v>10029.9</v>
      </c>
      <c r="H152" s="160">
        <f>H153+H164+H186</f>
        <v>10177008</v>
      </c>
      <c r="I152" s="99">
        <f>I153+I164+I186</f>
        <v>0</v>
      </c>
      <c r="J152" s="100">
        <f>J153+J164+J186</f>
        <v>1666100</v>
      </c>
    </row>
    <row r="153" spans="1:10" s="7" customFormat="1" ht="15">
      <c r="A153" s="36" t="s">
        <v>94</v>
      </c>
      <c r="B153" s="5" t="s">
        <v>63</v>
      </c>
      <c r="C153" s="5" t="s">
        <v>70</v>
      </c>
      <c r="D153" s="5" t="s">
        <v>60</v>
      </c>
      <c r="E153" s="5" t="s">
        <v>442</v>
      </c>
      <c r="F153" s="5" t="s">
        <v>82</v>
      </c>
      <c r="G153" s="8">
        <f>G154+G161</f>
        <v>6686.1</v>
      </c>
      <c r="H153" s="160">
        <f>H154+H159</f>
        <v>4171408</v>
      </c>
      <c r="I153" s="99">
        <f>I154+I159</f>
        <v>0</v>
      </c>
      <c r="J153" s="100">
        <f>J154+J159</f>
        <v>0</v>
      </c>
    </row>
    <row r="154" spans="1:10" s="7" customFormat="1" ht="51.75">
      <c r="A154" s="253" t="s">
        <v>539</v>
      </c>
      <c r="B154" s="5" t="s">
        <v>63</v>
      </c>
      <c r="C154" s="5" t="s">
        <v>70</v>
      </c>
      <c r="D154" s="5" t="s">
        <v>60</v>
      </c>
      <c r="E154" s="5" t="s">
        <v>464</v>
      </c>
      <c r="F154" s="5" t="s">
        <v>82</v>
      </c>
      <c r="G154" s="8">
        <f>G155+G159+G157</f>
        <v>6336.1</v>
      </c>
      <c r="H154" s="160">
        <f>H157</f>
        <v>2500000</v>
      </c>
      <c r="I154" s="99">
        <f>I157</f>
        <v>0</v>
      </c>
      <c r="J154" s="100">
        <f>J157</f>
        <v>0</v>
      </c>
    </row>
    <row r="155" spans="1:10" s="7" customFormat="1" ht="26.25">
      <c r="A155" s="97" t="s">
        <v>166</v>
      </c>
      <c r="B155" s="5" t="s">
        <v>63</v>
      </c>
      <c r="C155" s="5" t="s">
        <v>70</v>
      </c>
      <c r="D155" s="5" t="s">
        <v>60</v>
      </c>
      <c r="E155" s="5" t="s">
        <v>464</v>
      </c>
      <c r="F155" s="5" t="s">
        <v>167</v>
      </c>
      <c r="G155" s="8">
        <f>G156</f>
        <v>287.6</v>
      </c>
      <c r="H155" s="160"/>
      <c r="I155" s="99"/>
      <c r="J155" s="100"/>
    </row>
    <row r="156" spans="1:10" s="7" customFormat="1" ht="26.25">
      <c r="A156" s="97" t="s">
        <v>168</v>
      </c>
      <c r="B156" s="5" t="s">
        <v>63</v>
      </c>
      <c r="C156" s="5" t="s">
        <v>70</v>
      </c>
      <c r="D156" s="5" t="s">
        <v>60</v>
      </c>
      <c r="E156" s="5" t="s">
        <v>464</v>
      </c>
      <c r="F156" s="5" t="s">
        <v>169</v>
      </c>
      <c r="G156" s="8">
        <f>15.3+272.3</f>
        <v>287.6</v>
      </c>
      <c r="H156" s="160"/>
      <c r="I156" s="99"/>
      <c r="J156" s="100"/>
    </row>
    <row r="157" spans="1:10" s="7" customFormat="1" ht="26.25">
      <c r="A157" s="36" t="s">
        <v>196</v>
      </c>
      <c r="B157" s="5" t="s">
        <v>63</v>
      </c>
      <c r="C157" s="5" t="s">
        <v>70</v>
      </c>
      <c r="D157" s="5" t="s">
        <v>60</v>
      </c>
      <c r="E157" s="5" t="s">
        <v>464</v>
      </c>
      <c r="F157" s="5" t="s">
        <v>197</v>
      </c>
      <c r="G157" s="8">
        <f>G158</f>
        <v>6048.5</v>
      </c>
      <c r="H157" s="160">
        <f>H158</f>
        <v>2500000</v>
      </c>
      <c r="I157" s="99">
        <f>I158</f>
        <v>0</v>
      </c>
      <c r="J157" s="100">
        <f>J158</f>
        <v>0</v>
      </c>
    </row>
    <row r="158" spans="1:10" s="7" customFormat="1" ht="15">
      <c r="A158" s="36" t="s">
        <v>198</v>
      </c>
      <c r="B158" s="5" t="s">
        <v>63</v>
      </c>
      <c r="C158" s="5" t="s">
        <v>70</v>
      </c>
      <c r="D158" s="5" t="s">
        <v>60</v>
      </c>
      <c r="E158" s="5" t="s">
        <v>464</v>
      </c>
      <c r="F158" s="5" t="s">
        <v>199</v>
      </c>
      <c r="G158" s="8">
        <v>6048.5</v>
      </c>
      <c r="H158" s="160">
        <f>3593400+500000-1593400</f>
        <v>2500000</v>
      </c>
      <c r="I158" s="99">
        <v>0</v>
      </c>
      <c r="J158" s="100">
        <v>0</v>
      </c>
    </row>
    <row r="159" spans="1:10" s="7" customFormat="1" ht="15" hidden="1">
      <c r="A159" s="36" t="s">
        <v>172</v>
      </c>
      <c r="B159" s="5" t="s">
        <v>63</v>
      </c>
      <c r="C159" s="5" t="s">
        <v>70</v>
      </c>
      <c r="D159" s="5" t="s">
        <v>60</v>
      </c>
      <c r="E159" s="5" t="s">
        <v>464</v>
      </c>
      <c r="F159" s="5" t="s">
        <v>173</v>
      </c>
      <c r="G159" s="8">
        <f>G160</f>
        <v>0</v>
      </c>
      <c r="H159" s="160">
        <f>H160</f>
        <v>1671408</v>
      </c>
      <c r="I159" s="99">
        <f>I160</f>
        <v>0</v>
      </c>
      <c r="J159" s="100">
        <f>J160</f>
        <v>0</v>
      </c>
    </row>
    <row r="160" spans="1:10" s="7" customFormat="1" ht="16.5" customHeight="1" hidden="1">
      <c r="A160" s="36" t="s">
        <v>183</v>
      </c>
      <c r="B160" s="5" t="s">
        <v>63</v>
      </c>
      <c r="C160" s="5" t="s">
        <v>70</v>
      </c>
      <c r="D160" s="5" t="s">
        <v>60</v>
      </c>
      <c r="E160" s="5" t="s">
        <v>464</v>
      </c>
      <c r="F160" s="5" t="s">
        <v>184</v>
      </c>
      <c r="G160" s="8">
        <v>0</v>
      </c>
      <c r="H160" s="160">
        <f>3000000-1328634.3+42.3</f>
        <v>1671408</v>
      </c>
      <c r="I160" s="99">
        <v>0</v>
      </c>
      <c r="J160" s="100">
        <v>0</v>
      </c>
    </row>
    <row r="161" spans="1:10" s="7" customFormat="1" ht="27.75" customHeight="1">
      <c r="A161" s="282" t="s">
        <v>540</v>
      </c>
      <c r="B161" s="5" t="s">
        <v>63</v>
      </c>
      <c r="C161" s="5" t="s">
        <v>70</v>
      </c>
      <c r="D161" s="5" t="s">
        <v>60</v>
      </c>
      <c r="E161" s="5" t="s">
        <v>472</v>
      </c>
      <c r="F161" s="5" t="s">
        <v>82</v>
      </c>
      <c r="G161" s="8">
        <f>G162</f>
        <v>350</v>
      </c>
      <c r="H161" s="160"/>
      <c r="I161" s="99"/>
      <c r="J161" s="100"/>
    </row>
    <row r="162" spans="1:10" s="7" customFormat="1" ht="30.75" customHeight="1">
      <c r="A162" s="97" t="s">
        <v>166</v>
      </c>
      <c r="B162" s="5" t="s">
        <v>63</v>
      </c>
      <c r="C162" s="5" t="s">
        <v>70</v>
      </c>
      <c r="D162" s="5" t="s">
        <v>60</v>
      </c>
      <c r="E162" s="5" t="s">
        <v>472</v>
      </c>
      <c r="F162" s="5" t="s">
        <v>167</v>
      </c>
      <c r="G162" s="8">
        <f>G163</f>
        <v>350</v>
      </c>
      <c r="H162" s="160"/>
      <c r="I162" s="99"/>
      <c r="J162" s="100"/>
    </row>
    <row r="163" spans="1:10" s="7" customFormat="1" ht="27.75" customHeight="1">
      <c r="A163" s="97" t="s">
        <v>168</v>
      </c>
      <c r="B163" s="5" t="s">
        <v>63</v>
      </c>
      <c r="C163" s="5" t="s">
        <v>70</v>
      </c>
      <c r="D163" s="5" t="s">
        <v>60</v>
      </c>
      <c r="E163" s="5" t="s">
        <v>472</v>
      </c>
      <c r="F163" s="5" t="s">
        <v>169</v>
      </c>
      <c r="G163" s="8">
        <v>350</v>
      </c>
      <c r="H163" s="160"/>
      <c r="I163" s="99"/>
      <c r="J163" s="100"/>
    </row>
    <row r="164" spans="1:10" ht="15">
      <c r="A164" s="36" t="s">
        <v>107</v>
      </c>
      <c r="B164" s="5" t="s">
        <v>63</v>
      </c>
      <c r="C164" s="5" t="s">
        <v>70</v>
      </c>
      <c r="D164" s="5" t="s">
        <v>64</v>
      </c>
      <c r="E164" s="5" t="s">
        <v>442</v>
      </c>
      <c r="F164" s="5" t="s">
        <v>82</v>
      </c>
      <c r="G164" s="8">
        <f>G165+G170+G176+G179</f>
        <v>770.2</v>
      </c>
      <c r="H164" s="160">
        <f>H179+H170+H165</f>
        <v>3830000</v>
      </c>
      <c r="I164" s="99">
        <f>I179+I170+I165</f>
        <v>0</v>
      </c>
      <c r="J164" s="100">
        <f>J179+J170+J165</f>
        <v>830000</v>
      </c>
    </row>
    <row r="165" spans="1:10" s="7" customFormat="1" ht="51" customHeight="1">
      <c r="A165" s="253" t="s">
        <v>534</v>
      </c>
      <c r="B165" s="5" t="s">
        <v>63</v>
      </c>
      <c r="C165" s="5" t="s">
        <v>70</v>
      </c>
      <c r="D165" s="5" t="s">
        <v>64</v>
      </c>
      <c r="E165" s="5" t="s">
        <v>464</v>
      </c>
      <c r="F165" s="5" t="s">
        <v>82</v>
      </c>
      <c r="G165" s="8">
        <f>G168+G166</f>
        <v>670.2</v>
      </c>
      <c r="H165" s="160">
        <f>H168</f>
        <v>3000000</v>
      </c>
      <c r="I165" s="99">
        <f>I168</f>
        <v>0</v>
      </c>
      <c r="J165" s="100">
        <f>J168</f>
        <v>500000</v>
      </c>
    </row>
    <row r="166" spans="1:10" s="7" customFormat="1" ht="27.75" customHeight="1">
      <c r="A166" s="97" t="s">
        <v>166</v>
      </c>
      <c r="B166" s="5" t="s">
        <v>63</v>
      </c>
      <c r="C166" s="5" t="s">
        <v>70</v>
      </c>
      <c r="D166" s="5" t="s">
        <v>64</v>
      </c>
      <c r="E166" s="5" t="s">
        <v>464</v>
      </c>
      <c r="F166" s="5" t="s">
        <v>167</v>
      </c>
      <c r="G166" s="8">
        <f>G167</f>
        <v>0</v>
      </c>
      <c r="H166" s="160"/>
      <c r="I166" s="99"/>
      <c r="J166" s="100"/>
    </row>
    <row r="167" spans="1:10" s="7" customFormat="1" ht="30.75" customHeight="1">
      <c r="A167" s="97" t="s">
        <v>168</v>
      </c>
      <c r="B167" s="5" t="s">
        <v>63</v>
      </c>
      <c r="C167" s="5" t="s">
        <v>70</v>
      </c>
      <c r="D167" s="5" t="s">
        <v>64</v>
      </c>
      <c r="E167" s="5" t="s">
        <v>464</v>
      </c>
      <c r="F167" s="5" t="s">
        <v>169</v>
      </c>
      <c r="G167" s="8">
        <v>0</v>
      </c>
      <c r="H167" s="160"/>
      <c r="I167" s="99"/>
      <c r="J167" s="100"/>
    </row>
    <row r="168" spans="1:10" s="7" customFormat="1" ht="28.5" customHeight="1">
      <c r="A168" s="36" t="s">
        <v>196</v>
      </c>
      <c r="B168" s="5" t="s">
        <v>63</v>
      </c>
      <c r="C168" s="5" t="s">
        <v>70</v>
      </c>
      <c r="D168" s="5" t="s">
        <v>64</v>
      </c>
      <c r="E168" s="5" t="s">
        <v>464</v>
      </c>
      <c r="F168" s="5" t="s">
        <v>197</v>
      </c>
      <c r="G168" s="8">
        <f>G169</f>
        <v>670.2</v>
      </c>
      <c r="H168" s="160">
        <f>H169</f>
        <v>3000000</v>
      </c>
      <c r="I168" s="99">
        <f>I169</f>
        <v>0</v>
      </c>
      <c r="J168" s="100">
        <f>J169</f>
        <v>500000</v>
      </c>
    </row>
    <row r="169" spans="1:10" s="7" customFormat="1" ht="14.25" customHeight="1">
      <c r="A169" s="36" t="s">
        <v>198</v>
      </c>
      <c r="B169" s="5" t="s">
        <v>63</v>
      </c>
      <c r="C169" s="5" t="s">
        <v>70</v>
      </c>
      <c r="D169" s="5" t="s">
        <v>64</v>
      </c>
      <c r="E169" s="5" t="s">
        <v>464</v>
      </c>
      <c r="F169" s="5" t="s">
        <v>199</v>
      </c>
      <c r="G169" s="8">
        <v>670.2</v>
      </c>
      <c r="H169" s="160">
        <f>1000000+2000000</f>
        <v>3000000</v>
      </c>
      <c r="I169" s="99">
        <v>0</v>
      </c>
      <c r="J169" s="100">
        <v>500000</v>
      </c>
    </row>
    <row r="170" spans="1:10" s="7" customFormat="1" ht="38.25" customHeight="1">
      <c r="A170" s="253" t="s">
        <v>465</v>
      </c>
      <c r="B170" s="5" t="s">
        <v>63</v>
      </c>
      <c r="C170" s="5" t="s">
        <v>70</v>
      </c>
      <c r="D170" s="5" t="s">
        <v>64</v>
      </c>
      <c r="E170" s="5" t="s">
        <v>466</v>
      </c>
      <c r="F170" s="5" t="s">
        <v>82</v>
      </c>
      <c r="G170" s="8">
        <f aca="true" t="shared" si="18" ref="G170:J171">G171</f>
        <v>0</v>
      </c>
      <c r="H170" s="160">
        <f t="shared" si="18"/>
        <v>330000</v>
      </c>
      <c r="I170" s="99">
        <f t="shared" si="18"/>
        <v>0</v>
      </c>
      <c r="J170" s="100">
        <f t="shared" si="18"/>
        <v>330000</v>
      </c>
    </row>
    <row r="171" spans="1:10" s="7" customFormat="1" ht="32.25" customHeight="1">
      <c r="A171" s="97" t="s">
        <v>166</v>
      </c>
      <c r="B171" s="5" t="s">
        <v>63</v>
      </c>
      <c r="C171" s="5" t="s">
        <v>70</v>
      </c>
      <c r="D171" s="5" t="s">
        <v>64</v>
      </c>
      <c r="E171" s="5" t="s">
        <v>466</v>
      </c>
      <c r="F171" s="5" t="s">
        <v>167</v>
      </c>
      <c r="G171" s="8">
        <f t="shared" si="18"/>
        <v>0</v>
      </c>
      <c r="H171" s="160">
        <f t="shared" si="18"/>
        <v>330000</v>
      </c>
      <c r="I171" s="99">
        <f t="shared" si="18"/>
        <v>0</v>
      </c>
      <c r="J171" s="100">
        <f t="shared" si="18"/>
        <v>330000</v>
      </c>
    </row>
    <row r="172" spans="1:10" s="7" customFormat="1" ht="27" customHeight="1">
      <c r="A172" s="97" t="s">
        <v>168</v>
      </c>
      <c r="B172" s="5" t="s">
        <v>63</v>
      </c>
      <c r="C172" s="5" t="s">
        <v>70</v>
      </c>
      <c r="D172" s="5" t="s">
        <v>64</v>
      </c>
      <c r="E172" s="5" t="s">
        <v>466</v>
      </c>
      <c r="F172" s="5" t="s">
        <v>169</v>
      </c>
      <c r="G172" s="8">
        <v>0</v>
      </c>
      <c r="H172" s="160">
        <f>230000+100000</f>
        <v>330000</v>
      </c>
      <c r="I172" s="99">
        <v>0</v>
      </c>
      <c r="J172" s="100">
        <v>330000</v>
      </c>
    </row>
    <row r="173" spans="1:10" s="7" customFormat="1" ht="27" customHeight="1" hidden="1">
      <c r="A173" s="97" t="s">
        <v>294</v>
      </c>
      <c r="B173" s="5" t="s">
        <v>63</v>
      </c>
      <c r="C173" s="5" t="s">
        <v>70</v>
      </c>
      <c r="D173" s="5" t="s">
        <v>64</v>
      </c>
      <c r="E173" s="5" t="s">
        <v>293</v>
      </c>
      <c r="F173" s="5" t="s">
        <v>82</v>
      </c>
      <c r="G173" s="8">
        <f>G174</f>
        <v>0</v>
      </c>
      <c r="H173" s="160"/>
      <c r="I173" s="99"/>
      <c r="J173" s="100"/>
    </row>
    <row r="174" spans="1:10" s="7" customFormat="1" ht="27" customHeight="1" hidden="1">
      <c r="A174" s="97" t="s">
        <v>166</v>
      </c>
      <c r="B174" s="5" t="s">
        <v>63</v>
      </c>
      <c r="C174" s="5" t="s">
        <v>70</v>
      </c>
      <c r="D174" s="5" t="s">
        <v>64</v>
      </c>
      <c r="E174" s="5" t="s">
        <v>293</v>
      </c>
      <c r="F174" s="5" t="s">
        <v>167</v>
      </c>
      <c r="G174" s="8">
        <f>G175</f>
        <v>0</v>
      </c>
      <c r="H174" s="160"/>
      <c r="I174" s="99"/>
      <c r="J174" s="100"/>
    </row>
    <row r="175" spans="1:10" s="7" customFormat="1" ht="30" customHeight="1" hidden="1">
      <c r="A175" s="97" t="s">
        <v>168</v>
      </c>
      <c r="B175" s="5" t="s">
        <v>63</v>
      </c>
      <c r="C175" s="5" t="s">
        <v>70</v>
      </c>
      <c r="D175" s="5" t="s">
        <v>64</v>
      </c>
      <c r="E175" s="5" t="s">
        <v>293</v>
      </c>
      <c r="F175" s="5" t="s">
        <v>169</v>
      </c>
      <c r="G175" s="8">
        <v>0</v>
      </c>
      <c r="H175" s="160"/>
      <c r="I175" s="99"/>
      <c r="J175" s="100"/>
    </row>
    <row r="176" spans="1:10" s="7" customFormat="1" ht="30" customHeight="1">
      <c r="A176" s="282" t="s">
        <v>540</v>
      </c>
      <c r="B176" s="5" t="s">
        <v>63</v>
      </c>
      <c r="C176" s="5" t="s">
        <v>70</v>
      </c>
      <c r="D176" s="5" t="s">
        <v>64</v>
      </c>
      <c r="E176" s="5" t="s">
        <v>472</v>
      </c>
      <c r="F176" s="5" t="s">
        <v>82</v>
      </c>
      <c r="G176" s="8">
        <f>G177</f>
        <v>100</v>
      </c>
      <c r="H176" s="160"/>
      <c r="I176" s="99"/>
      <c r="J176" s="100"/>
    </row>
    <row r="177" spans="1:10" s="7" customFormat="1" ht="30" customHeight="1">
      <c r="A177" s="97" t="s">
        <v>166</v>
      </c>
      <c r="B177" s="5" t="s">
        <v>63</v>
      </c>
      <c r="C177" s="5" t="s">
        <v>70</v>
      </c>
      <c r="D177" s="5" t="s">
        <v>64</v>
      </c>
      <c r="E177" s="5" t="s">
        <v>472</v>
      </c>
      <c r="F177" s="5" t="s">
        <v>167</v>
      </c>
      <c r="G177" s="8">
        <f>G178</f>
        <v>100</v>
      </c>
      <c r="H177" s="160"/>
      <c r="I177" s="99"/>
      <c r="J177" s="100"/>
    </row>
    <row r="178" spans="1:10" s="7" customFormat="1" ht="30" customHeight="1">
      <c r="A178" s="97" t="s">
        <v>168</v>
      </c>
      <c r="B178" s="5" t="s">
        <v>63</v>
      </c>
      <c r="C178" s="5" t="s">
        <v>70</v>
      </c>
      <c r="D178" s="5" t="s">
        <v>64</v>
      </c>
      <c r="E178" s="5" t="s">
        <v>472</v>
      </c>
      <c r="F178" s="5" t="s">
        <v>169</v>
      </c>
      <c r="G178" s="8">
        <f>306-206</f>
        <v>100</v>
      </c>
      <c r="H178" s="160"/>
      <c r="I178" s="99"/>
      <c r="J178" s="100"/>
    </row>
    <row r="179" spans="1:10" ht="30.75" customHeight="1">
      <c r="A179" s="36" t="s">
        <v>200</v>
      </c>
      <c r="B179" s="5" t="s">
        <v>63</v>
      </c>
      <c r="C179" s="5" t="s">
        <v>70</v>
      </c>
      <c r="D179" s="5" t="s">
        <v>64</v>
      </c>
      <c r="E179" s="5" t="s">
        <v>467</v>
      </c>
      <c r="F179" s="5" t="s">
        <v>82</v>
      </c>
      <c r="G179" s="8">
        <f aca="true" t="shared" si="19" ref="G179:H181">G180</f>
        <v>0</v>
      </c>
      <c r="H179" s="160">
        <f t="shared" si="19"/>
        <v>500000</v>
      </c>
      <c r="I179" s="99">
        <f aca="true" t="shared" si="20" ref="I179:J181">I180</f>
        <v>0</v>
      </c>
      <c r="J179" s="100">
        <f t="shared" si="20"/>
        <v>0</v>
      </c>
    </row>
    <row r="180" spans="1:10" ht="29.25" customHeight="1">
      <c r="A180" s="106" t="s">
        <v>469</v>
      </c>
      <c r="B180" s="5" t="s">
        <v>63</v>
      </c>
      <c r="C180" s="5" t="s">
        <v>70</v>
      </c>
      <c r="D180" s="5" t="s">
        <v>64</v>
      </c>
      <c r="E180" s="5" t="s">
        <v>468</v>
      </c>
      <c r="F180" s="5" t="s">
        <v>82</v>
      </c>
      <c r="G180" s="8">
        <f t="shared" si="19"/>
        <v>0</v>
      </c>
      <c r="H180" s="160">
        <f t="shared" si="19"/>
        <v>500000</v>
      </c>
      <c r="I180" s="99">
        <f t="shared" si="20"/>
        <v>0</v>
      </c>
      <c r="J180" s="100">
        <f t="shared" si="20"/>
        <v>0</v>
      </c>
    </row>
    <row r="181" spans="1:10" ht="15">
      <c r="A181" s="36" t="s">
        <v>172</v>
      </c>
      <c r="B181" s="5" t="s">
        <v>63</v>
      </c>
      <c r="C181" s="5" t="s">
        <v>70</v>
      </c>
      <c r="D181" s="5" t="s">
        <v>64</v>
      </c>
      <c r="E181" s="5" t="s">
        <v>468</v>
      </c>
      <c r="F181" s="5" t="s">
        <v>173</v>
      </c>
      <c r="G181" s="8">
        <f t="shared" si="19"/>
        <v>0</v>
      </c>
      <c r="H181" s="160">
        <f t="shared" si="19"/>
        <v>500000</v>
      </c>
      <c r="I181" s="99">
        <f t="shared" si="20"/>
        <v>0</v>
      </c>
      <c r="J181" s="100">
        <f t="shared" si="20"/>
        <v>0</v>
      </c>
    </row>
    <row r="182" spans="1:10" ht="27.75" customHeight="1">
      <c r="A182" s="36" t="s">
        <v>192</v>
      </c>
      <c r="B182" s="5" t="s">
        <v>63</v>
      </c>
      <c r="C182" s="5" t="s">
        <v>70</v>
      </c>
      <c r="D182" s="5" t="s">
        <v>64</v>
      </c>
      <c r="E182" s="5" t="s">
        <v>468</v>
      </c>
      <c r="F182" s="5" t="s">
        <v>193</v>
      </c>
      <c r="G182" s="8">
        <v>0</v>
      </c>
      <c r="H182" s="160">
        <v>500000</v>
      </c>
      <c r="I182" s="99">
        <v>0</v>
      </c>
      <c r="J182" s="100">
        <v>0</v>
      </c>
    </row>
    <row r="183" spans="1:10" ht="19.5" customHeight="1" hidden="1">
      <c r="A183" s="97" t="s">
        <v>170</v>
      </c>
      <c r="B183" s="5" t="s">
        <v>63</v>
      </c>
      <c r="C183" s="5" t="s">
        <v>70</v>
      </c>
      <c r="D183" s="5" t="s">
        <v>64</v>
      </c>
      <c r="E183" s="5" t="s">
        <v>284</v>
      </c>
      <c r="F183" s="5" t="s">
        <v>82</v>
      </c>
      <c r="G183" s="8">
        <f>G184</f>
        <v>0</v>
      </c>
      <c r="H183" s="160"/>
      <c r="I183" s="99"/>
      <c r="J183" s="100"/>
    </row>
    <row r="184" spans="1:10" ht="18" customHeight="1" hidden="1">
      <c r="A184" s="97" t="s">
        <v>286</v>
      </c>
      <c r="B184" s="5" t="s">
        <v>63</v>
      </c>
      <c r="C184" s="5" t="s">
        <v>70</v>
      </c>
      <c r="D184" s="5" t="s">
        <v>64</v>
      </c>
      <c r="E184" s="5" t="s">
        <v>285</v>
      </c>
      <c r="F184" s="5" t="s">
        <v>82</v>
      </c>
      <c r="G184" s="8">
        <f>G185</f>
        <v>0</v>
      </c>
      <c r="H184" s="160"/>
      <c r="I184" s="99"/>
      <c r="J184" s="100"/>
    </row>
    <row r="185" spans="1:10" ht="27.75" customHeight="1" hidden="1">
      <c r="A185" s="97" t="s">
        <v>168</v>
      </c>
      <c r="B185" s="5" t="s">
        <v>63</v>
      </c>
      <c r="C185" s="5" t="s">
        <v>70</v>
      </c>
      <c r="D185" s="5" t="s">
        <v>64</v>
      </c>
      <c r="E185" s="5" t="s">
        <v>285</v>
      </c>
      <c r="F185" s="5" t="s">
        <v>169</v>
      </c>
      <c r="G185" s="8">
        <v>0</v>
      </c>
      <c r="H185" s="160"/>
      <c r="I185" s="99"/>
      <c r="J185" s="100"/>
    </row>
    <row r="186" spans="1:10" s="7" customFormat="1" ht="15">
      <c r="A186" s="36" t="s">
        <v>96</v>
      </c>
      <c r="B186" s="5" t="s">
        <v>63</v>
      </c>
      <c r="C186" s="5" t="s">
        <v>70</v>
      </c>
      <c r="D186" s="5" t="s">
        <v>66</v>
      </c>
      <c r="E186" s="5" t="s">
        <v>442</v>
      </c>
      <c r="F186" s="5" t="s">
        <v>82</v>
      </c>
      <c r="G186" s="8">
        <f>G187+G190</f>
        <v>2573.6</v>
      </c>
      <c r="H186" s="160">
        <f aca="true" t="shared" si="21" ref="H186:J188">H187</f>
        <v>2175600</v>
      </c>
      <c r="I186" s="99">
        <f t="shared" si="21"/>
        <v>0</v>
      </c>
      <c r="J186" s="100">
        <f t="shared" si="21"/>
        <v>836100</v>
      </c>
    </row>
    <row r="187" spans="1:10" s="7" customFormat="1" ht="26.25">
      <c r="A187" s="253" t="s">
        <v>470</v>
      </c>
      <c r="B187" s="5" t="s">
        <v>63</v>
      </c>
      <c r="C187" s="5" t="s">
        <v>70</v>
      </c>
      <c r="D187" s="5" t="s">
        <v>66</v>
      </c>
      <c r="E187" s="5" t="s">
        <v>471</v>
      </c>
      <c r="F187" s="5" t="s">
        <v>82</v>
      </c>
      <c r="G187" s="8">
        <f>G188</f>
        <v>2573.6</v>
      </c>
      <c r="H187" s="160">
        <f t="shared" si="21"/>
        <v>2175600</v>
      </c>
      <c r="I187" s="99">
        <f t="shared" si="21"/>
        <v>0</v>
      </c>
      <c r="J187" s="100">
        <f t="shared" si="21"/>
        <v>836100</v>
      </c>
    </row>
    <row r="188" spans="1:10" s="7" customFormat="1" ht="26.25">
      <c r="A188" s="97" t="s">
        <v>166</v>
      </c>
      <c r="B188" s="5" t="s">
        <v>63</v>
      </c>
      <c r="C188" s="5" t="s">
        <v>70</v>
      </c>
      <c r="D188" s="5" t="s">
        <v>66</v>
      </c>
      <c r="E188" s="5" t="s">
        <v>471</v>
      </c>
      <c r="F188" s="5" t="s">
        <v>167</v>
      </c>
      <c r="G188" s="8">
        <f>G189</f>
        <v>2573.6</v>
      </c>
      <c r="H188" s="160">
        <f>H189</f>
        <v>2175600</v>
      </c>
      <c r="I188" s="99">
        <f t="shared" si="21"/>
        <v>0</v>
      </c>
      <c r="J188" s="100">
        <v>836100</v>
      </c>
    </row>
    <row r="189" spans="1:10" s="107" customFormat="1" ht="26.25">
      <c r="A189" s="97" t="s">
        <v>168</v>
      </c>
      <c r="B189" s="5" t="s">
        <v>63</v>
      </c>
      <c r="C189" s="5" t="s">
        <v>70</v>
      </c>
      <c r="D189" s="5" t="s">
        <v>66</v>
      </c>
      <c r="E189" s="5" t="s">
        <v>471</v>
      </c>
      <c r="F189" s="5" t="s">
        <v>169</v>
      </c>
      <c r="G189" s="8">
        <f>2473.6+100</f>
        <v>2573.6</v>
      </c>
      <c r="H189" s="160">
        <f>675600+1500000</f>
        <v>2175600</v>
      </c>
      <c r="I189" s="99">
        <v>0</v>
      </c>
      <c r="J189" s="100">
        <v>0</v>
      </c>
    </row>
    <row r="190" spans="1:10" s="107" customFormat="1" ht="26.25">
      <c r="A190" s="282" t="s">
        <v>540</v>
      </c>
      <c r="B190" s="5" t="s">
        <v>63</v>
      </c>
      <c r="C190" s="5" t="s">
        <v>70</v>
      </c>
      <c r="D190" s="5" t="s">
        <v>66</v>
      </c>
      <c r="E190" s="5" t="s">
        <v>472</v>
      </c>
      <c r="F190" s="5" t="s">
        <v>82</v>
      </c>
      <c r="G190" s="8">
        <f>G191</f>
        <v>0</v>
      </c>
      <c r="H190" s="160"/>
      <c r="I190" s="99"/>
      <c r="J190" s="100"/>
    </row>
    <row r="191" spans="1:10" s="107" customFormat="1" ht="26.25">
      <c r="A191" s="97" t="s">
        <v>166</v>
      </c>
      <c r="B191" s="5" t="s">
        <v>63</v>
      </c>
      <c r="C191" s="5" t="s">
        <v>70</v>
      </c>
      <c r="D191" s="5" t="s">
        <v>66</v>
      </c>
      <c r="E191" s="5" t="s">
        <v>472</v>
      </c>
      <c r="F191" s="5" t="s">
        <v>167</v>
      </c>
      <c r="G191" s="8">
        <f>G192</f>
        <v>0</v>
      </c>
      <c r="H191" s="160"/>
      <c r="I191" s="99"/>
      <c r="J191" s="100"/>
    </row>
    <row r="192" spans="1:10" s="107" customFormat="1" ht="26.25">
      <c r="A192" s="97" t="s">
        <v>168</v>
      </c>
      <c r="B192" s="5" t="s">
        <v>63</v>
      </c>
      <c r="C192" s="5" t="s">
        <v>70</v>
      </c>
      <c r="D192" s="5" t="s">
        <v>66</v>
      </c>
      <c r="E192" s="5" t="s">
        <v>472</v>
      </c>
      <c r="F192" s="5" t="s">
        <v>169</v>
      </c>
      <c r="G192" s="8">
        <v>0</v>
      </c>
      <c r="H192" s="160"/>
      <c r="I192" s="99"/>
      <c r="J192" s="100"/>
    </row>
    <row r="193" spans="1:10" s="7" customFormat="1" ht="15">
      <c r="A193" s="36" t="s">
        <v>97</v>
      </c>
      <c r="B193" s="5" t="s">
        <v>63</v>
      </c>
      <c r="C193" s="5" t="s">
        <v>71</v>
      </c>
      <c r="D193" s="5" t="s">
        <v>80</v>
      </c>
      <c r="E193" s="5" t="s">
        <v>442</v>
      </c>
      <c r="F193" s="5" t="s">
        <v>82</v>
      </c>
      <c r="G193" s="8">
        <f>G194+G219+G250</f>
        <v>41503.700000000004</v>
      </c>
      <c r="H193" s="160" t="e">
        <f>H194+H219+H250</f>
        <v>#REF!</v>
      </c>
      <c r="I193" s="99" t="e">
        <f>I194+I219+I250</f>
        <v>#REF!</v>
      </c>
      <c r="J193" s="100" t="e">
        <f>J194+J219+J250</f>
        <v>#REF!</v>
      </c>
    </row>
    <row r="194" spans="1:10" s="7" customFormat="1" ht="15">
      <c r="A194" s="36" t="s">
        <v>102</v>
      </c>
      <c r="B194" s="5" t="s">
        <v>63</v>
      </c>
      <c r="C194" s="5" t="s">
        <v>71</v>
      </c>
      <c r="D194" s="5" t="s">
        <v>60</v>
      </c>
      <c r="E194" s="5" t="s">
        <v>442</v>
      </c>
      <c r="F194" s="5" t="s">
        <v>82</v>
      </c>
      <c r="G194" s="8">
        <f>G195+G198+G201</f>
        <v>19280.4</v>
      </c>
      <c r="H194" s="160" t="e">
        <f>#REF!+H195+H198+H201</f>
        <v>#REF!</v>
      </c>
      <c r="I194" s="99" t="e">
        <f>#REF!+I195+I198+I201</f>
        <v>#REF!</v>
      </c>
      <c r="J194" s="100" t="e">
        <f>#REF!+J195+J198+J201</f>
        <v>#REF!</v>
      </c>
    </row>
    <row r="195" spans="1:10" s="7" customFormat="1" ht="27" customHeight="1">
      <c r="A195" s="253" t="s">
        <v>473</v>
      </c>
      <c r="B195" s="5" t="s">
        <v>63</v>
      </c>
      <c r="C195" s="5" t="s">
        <v>71</v>
      </c>
      <c r="D195" s="5" t="s">
        <v>60</v>
      </c>
      <c r="E195" s="5" t="s">
        <v>474</v>
      </c>
      <c r="F195" s="5" t="s">
        <v>82</v>
      </c>
      <c r="G195" s="8">
        <f aca="true" t="shared" si="22" ref="G195:J196">G196</f>
        <v>63.1</v>
      </c>
      <c r="H195" s="160">
        <f t="shared" si="22"/>
        <v>109680</v>
      </c>
      <c r="I195" s="99">
        <f t="shared" si="22"/>
        <v>109680</v>
      </c>
      <c r="J195" s="100">
        <f t="shared" si="22"/>
        <v>109680</v>
      </c>
    </row>
    <row r="196" spans="1:10" s="7" customFormat="1" ht="26.25">
      <c r="A196" s="36" t="s">
        <v>205</v>
      </c>
      <c r="B196" s="5" t="s">
        <v>63</v>
      </c>
      <c r="C196" s="5" t="s">
        <v>71</v>
      </c>
      <c r="D196" s="5" t="s">
        <v>60</v>
      </c>
      <c r="E196" s="5" t="s">
        <v>474</v>
      </c>
      <c r="F196" s="5" t="s">
        <v>206</v>
      </c>
      <c r="G196" s="8">
        <f t="shared" si="22"/>
        <v>63.1</v>
      </c>
      <c r="H196" s="160">
        <f t="shared" si="22"/>
        <v>109680</v>
      </c>
      <c r="I196" s="99">
        <f t="shared" si="22"/>
        <v>109680</v>
      </c>
      <c r="J196" s="100">
        <f t="shared" si="22"/>
        <v>109680</v>
      </c>
    </row>
    <row r="197" spans="1:10" s="7" customFormat="1" ht="18.75" customHeight="1">
      <c r="A197" s="36" t="s">
        <v>207</v>
      </c>
      <c r="B197" s="5" t="s">
        <v>63</v>
      </c>
      <c r="C197" s="5" t="s">
        <v>71</v>
      </c>
      <c r="D197" s="5" t="s">
        <v>60</v>
      </c>
      <c r="E197" s="5" t="s">
        <v>474</v>
      </c>
      <c r="F197" s="5" t="s">
        <v>208</v>
      </c>
      <c r="G197" s="8">
        <v>63.1</v>
      </c>
      <c r="H197" s="160">
        <v>109680</v>
      </c>
      <c r="I197" s="99">
        <v>109680</v>
      </c>
      <c r="J197" s="100">
        <v>109680</v>
      </c>
    </row>
    <row r="198" spans="1:10" s="7" customFormat="1" ht="40.5" customHeight="1">
      <c r="A198" s="253" t="s">
        <v>475</v>
      </c>
      <c r="B198" s="5" t="s">
        <v>63</v>
      </c>
      <c r="C198" s="5" t="s">
        <v>71</v>
      </c>
      <c r="D198" s="5" t="s">
        <v>60</v>
      </c>
      <c r="E198" s="5" t="s">
        <v>476</v>
      </c>
      <c r="F198" s="5" t="s">
        <v>82</v>
      </c>
      <c r="G198" s="8">
        <f aca="true" t="shared" si="23" ref="G198:J199">G199</f>
        <v>0</v>
      </c>
      <c r="H198" s="160">
        <f t="shared" si="23"/>
        <v>25000</v>
      </c>
      <c r="I198" s="99">
        <f t="shared" si="23"/>
        <v>25000</v>
      </c>
      <c r="J198" s="100">
        <f t="shared" si="23"/>
        <v>25000</v>
      </c>
    </row>
    <row r="199" spans="1:10" s="7" customFormat="1" ht="29.25" customHeight="1">
      <c r="A199" s="36" t="s">
        <v>205</v>
      </c>
      <c r="B199" s="5" t="s">
        <v>63</v>
      </c>
      <c r="C199" s="5" t="s">
        <v>71</v>
      </c>
      <c r="D199" s="5" t="s">
        <v>60</v>
      </c>
      <c r="E199" s="5" t="s">
        <v>476</v>
      </c>
      <c r="F199" s="5" t="s">
        <v>206</v>
      </c>
      <c r="G199" s="8">
        <f t="shared" si="23"/>
        <v>0</v>
      </c>
      <c r="H199" s="160">
        <f t="shared" si="23"/>
        <v>25000</v>
      </c>
      <c r="I199" s="99">
        <f t="shared" si="23"/>
        <v>25000</v>
      </c>
      <c r="J199" s="100">
        <f t="shared" si="23"/>
        <v>25000</v>
      </c>
    </row>
    <row r="200" spans="1:10" s="7" customFormat="1" ht="18.75" customHeight="1">
      <c r="A200" s="36" t="s">
        <v>207</v>
      </c>
      <c r="B200" s="5" t="s">
        <v>63</v>
      </c>
      <c r="C200" s="5" t="s">
        <v>71</v>
      </c>
      <c r="D200" s="5" t="s">
        <v>60</v>
      </c>
      <c r="E200" s="5" t="s">
        <v>476</v>
      </c>
      <c r="F200" s="5" t="s">
        <v>208</v>
      </c>
      <c r="G200" s="8">
        <v>0</v>
      </c>
      <c r="H200" s="160">
        <v>25000</v>
      </c>
      <c r="I200" s="99">
        <v>25000</v>
      </c>
      <c r="J200" s="100">
        <v>25000</v>
      </c>
    </row>
    <row r="201" spans="1:10" s="7" customFormat="1" ht="26.25">
      <c r="A201" s="253" t="s">
        <v>533</v>
      </c>
      <c r="B201" s="5" t="s">
        <v>63</v>
      </c>
      <c r="C201" s="5" t="s">
        <v>71</v>
      </c>
      <c r="D201" s="251" t="s">
        <v>60</v>
      </c>
      <c r="E201" s="5" t="s">
        <v>477</v>
      </c>
      <c r="F201" s="5" t="s">
        <v>82</v>
      </c>
      <c r="G201" s="8">
        <f>G205+G210+G213+G216</f>
        <v>19217.300000000003</v>
      </c>
      <c r="H201" s="160">
        <f>H205</f>
        <v>91130</v>
      </c>
      <c r="I201" s="99">
        <f>I205</f>
        <v>91130</v>
      </c>
      <c r="J201" s="100">
        <f>J205</f>
        <v>91130</v>
      </c>
    </row>
    <row r="202" spans="1:10" s="7" customFormat="1" ht="26.25" hidden="1">
      <c r="A202" s="36" t="s">
        <v>196</v>
      </c>
      <c r="B202" s="5" t="s">
        <v>63</v>
      </c>
      <c r="C202" s="5" t="s">
        <v>71</v>
      </c>
      <c r="D202" s="5" t="s">
        <v>60</v>
      </c>
      <c r="E202" s="5" t="s">
        <v>140</v>
      </c>
      <c r="F202" s="5" t="s">
        <v>197</v>
      </c>
      <c r="G202" s="8">
        <f>G203</f>
        <v>0</v>
      </c>
      <c r="H202" s="160"/>
      <c r="I202" s="99"/>
      <c r="J202" s="100"/>
    </row>
    <row r="203" spans="1:10" s="7" customFormat="1" ht="15" hidden="1">
      <c r="A203" s="36" t="s">
        <v>198</v>
      </c>
      <c r="B203" s="5" t="s">
        <v>63</v>
      </c>
      <c r="C203" s="5" t="s">
        <v>71</v>
      </c>
      <c r="D203" s="5" t="s">
        <v>60</v>
      </c>
      <c r="E203" s="5" t="s">
        <v>140</v>
      </c>
      <c r="F203" s="5" t="s">
        <v>199</v>
      </c>
      <c r="G203" s="8"/>
      <c r="H203" s="160"/>
      <c r="I203" s="99"/>
      <c r="J203" s="100"/>
    </row>
    <row r="204" spans="1:10" s="7" customFormat="1" ht="26.25">
      <c r="A204" s="36" t="s">
        <v>203</v>
      </c>
      <c r="B204" s="5" t="s">
        <v>63</v>
      </c>
      <c r="C204" s="5" t="s">
        <v>71</v>
      </c>
      <c r="D204" s="5" t="s">
        <v>60</v>
      </c>
      <c r="E204" s="5" t="s">
        <v>530</v>
      </c>
      <c r="F204" s="5" t="s">
        <v>82</v>
      </c>
      <c r="G204" s="8">
        <f>G205</f>
        <v>9945.3</v>
      </c>
      <c r="H204" s="160"/>
      <c r="I204" s="99"/>
      <c r="J204" s="100"/>
    </row>
    <row r="205" spans="1:10" s="7" customFormat="1" ht="26.25">
      <c r="A205" s="36" t="s">
        <v>205</v>
      </c>
      <c r="B205" s="5" t="s">
        <v>63</v>
      </c>
      <c r="C205" s="5" t="s">
        <v>71</v>
      </c>
      <c r="D205" s="5" t="s">
        <v>60</v>
      </c>
      <c r="E205" s="5" t="s">
        <v>530</v>
      </c>
      <c r="F205" s="5" t="s">
        <v>206</v>
      </c>
      <c r="G205" s="8">
        <f>G206</f>
        <v>9945.3</v>
      </c>
      <c r="H205" s="160">
        <f>H206</f>
        <v>91130</v>
      </c>
      <c r="I205" s="99">
        <f>I206</f>
        <v>91130</v>
      </c>
      <c r="J205" s="100">
        <f>J206</f>
        <v>91130</v>
      </c>
    </row>
    <row r="206" spans="1:10" s="7" customFormat="1" ht="15">
      <c r="A206" s="36" t="s">
        <v>207</v>
      </c>
      <c r="B206" s="5" t="s">
        <v>63</v>
      </c>
      <c r="C206" s="5" t="s">
        <v>71</v>
      </c>
      <c r="D206" s="5" t="s">
        <v>60</v>
      </c>
      <c r="E206" s="5" t="s">
        <v>530</v>
      </c>
      <c r="F206" s="5" t="s">
        <v>208</v>
      </c>
      <c r="G206" s="8">
        <f>9157.8+787.5</f>
        <v>9945.3</v>
      </c>
      <c r="H206" s="160">
        <v>91130</v>
      </c>
      <c r="I206" s="99">
        <v>91130</v>
      </c>
      <c r="J206" s="100">
        <v>91130</v>
      </c>
    </row>
    <row r="207" spans="1:10" s="7" customFormat="1" ht="30" customHeight="1" hidden="1">
      <c r="A207" s="36" t="s">
        <v>203</v>
      </c>
      <c r="B207" s="5" t="s">
        <v>63</v>
      </c>
      <c r="C207" s="5" t="s">
        <v>71</v>
      </c>
      <c r="D207" s="5" t="s">
        <v>60</v>
      </c>
      <c r="E207" s="5" t="s">
        <v>204</v>
      </c>
      <c r="F207" s="5" t="s">
        <v>82</v>
      </c>
      <c r="G207" s="8">
        <f aca="true" t="shared" si="24" ref="G207:J208">G208</f>
        <v>0</v>
      </c>
      <c r="H207" s="160">
        <f t="shared" si="24"/>
        <v>10135320</v>
      </c>
      <c r="I207" s="99">
        <f t="shared" si="24"/>
        <v>9145232.7</v>
      </c>
      <c r="J207" s="100">
        <f t="shared" si="24"/>
        <v>9145232.7</v>
      </c>
    </row>
    <row r="208" spans="1:10" s="7" customFormat="1" ht="26.25" hidden="1">
      <c r="A208" s="36" t="s">
        <v>205</v>
      </c>
      <c r="B208" s="5" t="s">
        <v>63</v>
      </c>
      <c r="C208" s="5" t="s">
        <v>71</v>
      </c>
      <c r="D208" s="5" t="s">
        <v>60</v>
      </c>
      <c r="E208" s="5" t="s">
        <v>204</v>
      </c>
      <c r="F208" s="5" t="s">
        <v>206</v>
      </c>
      <c r="G208" s="8">
        <f t="shared" si="24"/>
        <v>0</v>
      </c>
      <c r="H208" s="160">
        <f t="shared" si="24"/>
        <v>10135320</v>
      </c>
      <c r="I208" s="99">
        <f t="shared" si="24"/>
        <v>9145232.7</v>
      </c>
      <c r="J208" s="100">
        <f t="shared" si="24"/>
        <v>9145232.7</v>
      </c>
    </row>
    <row r="209" spans="1:10" s="7" customFormat="1" ht="15" hidden="1">
      <c r="A209" s="36" t="s">
        <v>207</v>
      </c>
      <c r="B209" s="5" t="s">
        <v>63</v>
      </c>
      <c r="C209" s="5" t="s">
        <v>71</v>
      </c>
      <c r="D209" s="5" t="s">
        <v>60</v>
      </c>
      <c r="E209" s="5" t="s">
        <v>204</v>
      </c>
      <c r="F209" s="5" t="s">
        <v>208</v>
      </c>
      <c r="G209" s="8">
        <v>0</v>
      </c>
      <c r="H209" s="160">
        <f>9593320+542000</f>
        <v>10135320</v>
      </c>
      <c r="I209" s="99">
        <f>9593320-448087.3</f>
        <v>9145232.7</v>
      </c>
      <c r="J209" s="100">
        <f>9593320-448087.3</f>
        <v>9145232.7</v>
      </c>
    </row>
    <row r="210" spans="1:10" s="7" customFormat="1" ht="51.75">
      <c r="A210" s="36" t="s">
        <v>247</v>
      </c>
      <c r="B210" s="5" t="s">
        <v>63</v>
      </c>
      <c r="C210" s="5" t="s">
        <v>71</v>
      </c>
      <c r="D210" s="5" t="s">
        <v>60</v>
      </c>
      <c r="E210" s="5" t="s">
        <v>514</v>
      </c>
      <c r="F210" s="5" t="s">
        <v>82</v>
      </c>
      <c r="G210" s="8">
        <f aca="true" t="shared" si="25" ref="G210:J211">G211</f>
        <v>55.1</v>
      </c>
      <c r="H210" s="160">
        <f t="shared" si="25"/>
        <v>56300</v>
      </c>
      <c r="I210" s="99">
        <f t="shared" si="25"/>
        <v>56300</v>
      </c>
      <c r="J210" s="100">
        <f t="shared" si="25"/>
        <v>56300</v>
      </c>
    </row>
    <row r="211" spans="1:10" s="7" customFormat="1" ht="26.25">
      <c r="A211" s="36" t="s">
        <v>205</v>
      </c>
      <c r="B211" s="5" t="s">
        <v>63</v>
      </c>
      <c r="C211" s="5" t="s">
        <v>71</v>
      </c>
      <c r="D211" s="5" t="s">
        <v>60</v>
      </c>
      <c r="E211" s="5" t="s">
        <v>514</v>
      </c>
      <c r="F211" s="5" t="s">
        <v>206</v>
      </c>
      <c r="G211" s="8">
        <f t="shared" si="25"/>
        <v>55.1</v>
      </c>
      <c r="H211" s="160">
        <f t="shared" si="25"/>
        <v>56300</v>
      </c>
      <c r="I211" s="99">
        <f t="shared" si="25"/>
        <v>56300</v>
      </c>
      <c r="J211" s="100">
        <f t="shared" si="25"/>
        <v>56300</v>
      </c>
    </row>
    <row r="212" spans="1:10" s="7" customFormat="1" ht="15">
      <c r="A212" s="36" t="s">
        <v>207</v>
      </c>
      <c r="B212" s="5" t="s">
        <v>63</v>
      </c>
      <c r="C212" s="5" t="s">
        <v>71</v>
      </c>
      <c r="D212" s="5" t="s">
        <v>60</v>
      </c>
      <c r="E212" s="5" t="s">
        <v>514</v>
      </c>
      <c r="F212" s="5" t="s">
        <v>208</v>
      </c>
      <c r="G212" s="8">
        <v>55.1</v>
      </c>
      <c r="H212" s="160">
        <v>56300</v>
      </c>
      <c r="I212" s="99">
        <v>56300</v>
      </c>
      <c r="J212" s="100">
        <v>56300</v>
      </c>
    </row>
    <row r="213" spans="1:10" s="7" customFormat="1" ht="104.25" customHeight="1">
      <c r="A213" s="36" t="s">
        <v>525</v>
      </c>
      <c r="B213" s="5" t="s">
        <v>63</v>
      </c>
      <c r="C213" s="5" t="s">
        <v>71</v>
      </c>
      <c r="D213" s="5" t="s">
        <v>60</v>
      </c>
      <c r="E213" s="5" t="s">
        <v>529</v>
      </c>
      <c r="F213" s="5" t="s">
        <v>82</v>
      </c>
      <c r="G213" s="8">
        <f aca="true" t="shared" si="26" ref="G213:J214">G214</f>
        <v>48.7</v>
      </c>
      <c r="H213" s="160">
        <f t="shared" si="26"/>
        <v>44800</v>
      </c>
      <c r="I213" s="99">
        <f t="shared" si="26"/>
        <v>46800</v>
      </c>
      <c r="J213" s="100">
        <f t="shared" si="26"/>
        <v>49000</v>
      </c>
    </row>
    <row r="214" spans="1:10" s="7" customFormat="1" ht="26.25">
      <c r="A214" s="36" t="s">
        <v>205</v>
      </c>
      <c r="B214" s="5" t="s">
        <v>63</v>
      </c>
      <c r="C214" s="5" t="s">
        <v>71</v>
      </c>
      <c r="D214" s="5" t="s">
        <v>60</v>
      </c>
      <c r="E214" s="5" t="s">
        <v>529</v>
      </c>
      <c r="F214" s="5" t="s">
        <v>206</v>
      </c>
      <c r="G214" s="8">
        <f t="shared" si="26"/>
        <v>48.7</v>
      </c>
      <c r="H214" s="160">
        <f t="shared" si="26"/>
        <v>44800</v>
      </c>
      <c r="I214" s="99">
        <f t="shared" si="26"/>
        <v>46800</v>
      </c>
      <c r="J214" s="100">
        <f t="shared" si="26"/>
        <v>49000</v>
      </c>
    </row>
    <row r="215" spans="1:10" s="7" customFormat="1" ht="15">
      <c r="A215" s="36" t="s">
        <v>207</v>
      </c>
      <c r="B215" s="5" t="s">
        <v>63</v>
      </c>
      <c r="C215" s="5" t="s">
        <v>71</v>
      </c>
      <c r="D215" s="5" t="s">
        <v>60</v>
      </c>
      <c r="E215" s="5" t="s">
        <v>529</v>
      </c>
      <c r="F215" s="5" t="s">
        <v>208</v>
      </c>
      <c r="G215" s="8">
        <v>48.7</v>
      </c>
      <c r="H215" s="160">
        <v>44800</v>
      </c>
      <c r="I215" s="99">
        <v>46800</v>
      </c>
      <c r="J215" s="100">
        <v>49000</v>
      </c>
    </row>
    <row r="216" spans="1:10" s="7" customFormat="1" ht="26.25">
      <c r="A216" s="36" t="s">
        <v>248</v>
      </c>
      <c r="B216" s="5" t="s">
        <v>63</v>
      </c>
      <c r="C216" s="5" t="s">
        <v>71</v>
      </c>
      <c r="D216" s="5" t="s">
        <v>60</v>
      </c>
      <c r="E216" s="5" t="s">
        <v>515</v>
      </c>
      <c r="F216" s="5" t="s">
        <v>82</v>
      </c>
      <c r="G216" s="8">
        <f aca="true" t="shared" si="27" ref="G216:J217">G217</f>
        <v>9168.2</v>
      </c>
      <c r="H216" s="160">
        <f t="shared" si="27"/>
        <v>8377200</v>
      </c>
      <c r="I216" s="99">
        <f t="shared" si="27"/>
        <v>9125800</v>
      </c>
      <c r="J216" s="100">
        <f t="shared" si="27"/>
        <v>10032100</v>
      </c>
    </row>
    <row r="217" spans="1:10" s="7" customFormat="1" ht="26.25">
      <c r="A217" s="36" t="s">
        <v>205</v>
      </c>
      <c r="B217" s="5" t="s">
        <v>63</v>
      </c>
      <c r="C217" s="5" t="s">
        <v>71</v>
      </c>
      <c r="D217" s="5" t="s">
        <v>60</v>
      </c>
      <c r="E217" s="5" t="s">
        <v>515</v>
      </c>
      <c r="F217" s="5" t="s">
        <v>206</v>
      </c>
      <c r="G217" s="8">
        <f t="shared" si="27"/>
        <v>9168.2</v>
      </c>
      <c r="H217" s="160">
        <f t="shared" si="27"/>
        <v>8377200</v>
      </c>
      <c r="I217" s="99">
        <f t="shared" si="27"/>
        <v>9125800</v>
      </c>
      <c r="J217" s="100">
        <f t="shared" si="27"/>
        <v>10032100</v>
      </c>
    </row>
    <row r="218" spans="1:10" s="7" customFormat="1" ht="15">
      <c r="A218" s="36" t="s">
        <v>207</v>
      </c>
      <c r="B218" s="5" t="s">
        <v>63</v>
      </c>
      <c r="C218" s="5" t="s">
        <v>71</v>
      </c>
      <c r="D218" s="5" t="s">
        <v>60</v>
      </c>
      <c r="E218" s="5" t="s">
        <v>515</v>
      </c>
      <c r="F218" s="5" t="s">
        <v>208</v>
      </c>
      <c r="G218" s="8">
        <v>9168.2</v>
      </c>
      <c r="H218" s="160">
        <v>8377200</v>
      </c>
      <c r="I218" s="99">
        <v>9125800</v>
      </c>
      <c r="J218" s="100">
        <v>10032100</v>
      </c>
    </row>
    <row r="219" spans="1:10" s="107" customFormat="1" ht="15">
      <c r="A219" s="97" t="s">
        <v>103</v>
      </c>
      <c r="B219" s="5" t="s">
        <v>63</v>
      </c>
      <c r="C219" s="5" t="s">
        <v>71</v>
      </c>
      <c r="D219" s="5" t="s">
        <v>64</v>
      </c>
      <c r="E219" s="5" t="s">
        <v>442</v>
      </c>
      <c r="F219" s="5" t="s">
        <v>82</v>
      </c>
      <c r="G219" s="8">
        <f>G220+G235+G241+G238+G244</f>
        <v>21891.800000000003</v>
      </c>
      <c r="H219" s="160" t="e">
        <f>H220+H235+H238+H241+#REF!+H244+H247</f>
        <v>#REF!</v>
      </c>
      <c r="I219" s="99" t="e">
        <f>I220+I235+I238+I241+#REF!+I244+I247</f>
        <v>#REF!</v>
      </c>
      <c r="J219" s="100" t="e">
        <f>J220+J235+J238+J241+#REF!+J244+J247</f>
        <v>#REF!</v>
      </c>
    </row>
    <row r="220" spans="1:10" s="107" customFormat="1" ht="30" customHeight="1">
      <c r="A220" s="253" t="s">
        <v>436</v>
      </c>
      <c r="B220" s="5" t="s">
        <v>63</v>
      </c>
      <c r="C220" s="5" t="s">
        <v>71</v>
      </c>
      <c r="D220" s="5" t="s">
        <v>64</v>
      </c>
      <c r="E220" s="5" t="s">
        <v>478</v>
      </c>
      <c r="F220" s="5" t="s">
        <v>82</v>
      </c>
      <c r="G220" s="8">
        <f>G225+G232+G221</f>
        <v>21764.9</v>
      </c>
      <c r="H220" s="160" t="e">
        <f>#REF!+H232</f>
        <v>#REF!</v>
      </c>
      <c r="I220" s="99" t="e">
        <f>#REF!+I232</f>
        <v>#REF!</v>
      </c>
      <c r="J220" s="100" t="e">
        <f>#REF!+J232</f>
        <v>#REF!</v>
      </c>
    </row>
    <row r="221" spans="1:10" s="7" customFormat="1" ht="51.75">
      <c r="A221" s="36" t="s">
        <v>249</v>
      </c>
      <c r="B221" s="5" t="s">
        <v>63</v>
      </c>
      <c r="C221" s="5" t="s">
        <v>71</v>
      </c>
      <c r="D221" s="5" t="s">
        <v>64</v>
      </c>
      <c r="E221" s="5" t="s">
        <v>516</v>
      </c>
      <c r="F221" s="5" t="s">
        <v>82</v>
      </c>
      <c r="G221" s="8">
        <f aca="true" t="shared" si="28" ref="G221:J222">G222</f>
        <v>250.7</v>
      </c>
      <c r="H221" s="160">
        <f t="shared" si="28"/>
        <v>249300</v>
      </c>
      <c r="I221" s="99">
        <f t="shared" si="28"/>
        <v>249300</v>
      </c>
      <c r="J221" s="100">
        <f t="shared" si="28"/>
        <v>249300</v>
      </c>
    </row>
    <row r="222" spans="1:10" s="7" customFormat="1" ht="26.25">
      <c r="A222" s="36" t="s">
        <v>205</v>
      </c>
      <c r="B222" s="5" t="s">
        <v>63</v>
      </c>
      <c r="C222" s="5" t="s">
        <v>71</v>
      </c>
      <c r="D222" s="5" t="s">
        <v>64</v>
      </c>
      <c r="E222" s="5" t="s">
        <v>516</v>
      </c>
      <c r="F222" s="5" t="s">
        <v>206</v>
      </c>
      <c r="G222" s="8">
        <f t="shared" si="28"/>
        <v>250.7</v>
      </c>
      <c r="H222" s="160">
        <f t="shared" si="28"/>
        <v>249300</v>
      </c>
      <c r="I222" s="99">
        <f t="shared" si="28"/>
        <v>249300</v>
      </c>
      <c r="J222" s="100">
        <f t="shared" si="28"/>
        <v>249300</v>
      </c>
    </row>
    <row r="223" spans="1:10" s="7" customFormat="1" ht="15">
      <c r="A223" s="36" t="s">
        <v>207</v>
      </c>
      <c r="B223" s="5" t="s">
        <v>63</v>
      </c>
      <c r="C223" s="5" t="s">
        <v>71</v>
      </c>
      <c r="D223" s="5" t="s">
        <v>64</v>
      </c>
      <c r="E223" s="5" t="s">
        <v>516</v>
      </c>
      <c r="F223" s="5" t="s">
        <v>208</v>
      </c>
      <c r="G223" s="8">
        <v>250.7</v>
      </c>
      <c r="H223" s="160">
        <v>249300</v>
      </c>
      <c r="I223" s="99">
        <v>249300</v>
      </c>
      <c r="J223" s="100">
        <v>249300</v>
      </c>
    </row>
    <row r="224" spans="1:10" s="7" customFormat="1" ht="26.25">
      <c r="A224" s="36" t="s">
        <v>203</v>
      </c>
      <c r="B224" s="5" t="s">
        <v>63</v>
      </c>
      <c r="C224" s="5" t="s">
        <v>71</v>
      </c>
      <c r="D224" s="5" t="s">
        <v>64</v>
      </c>
      <c r="E224" s="5" t="s">
        <v>531</v>
      </c>
      <c r="F224" s="5" t="s">
        <v>82</v>
      </c>
      <c r="G224" s="8">
        <f>G225</f>
        <v>9832.6</v>
      </c>
      <c r="H224" s="160"/>
      <c r="I224" s="99"/>
      <c r="J224" s="100"/>
    </row>
    <row r="225" spans="1:10" s="7" customFormat="1" ht="26.25">
      <c r="A225" s="36" t="s">
        <v>205</v>
      </c>
      <c r="B225" s="5" t="s">
        <v>63</v>
      </c>
      <c r="C225" s="5" t="s">
        <v>71</v>
      </c>
      <c r="D225" s="5" t="s">
        <v>64</v>
      </c>
      <c r="E225" s="5" t="s">
        <v>531</v>
      </c>
      <c r="F225" s="5" t="s">
        <v>206</v>
      </c>
      <c r="G225" s="8">
        <f>G231</f>
        <v>9832.6</v>
      </c>
      <c r="H225" s="160">
        <f>H231</f>
        <v>11543210</v>
      </c>
      <c r="I225" s="99">
        <f>I231</f>
        <v>10491810</v>
      </c>
      <c r="J225" s="100">
        <f>J231</f>
        <v>10491810</v>
      </c>
    </row>
    <row r="226" spans="1:10" s="7" customFormat="1" ht="17.25" customHeight="1" hidden="1">
      <c r="A226" s="36" t="s">
        <v>207</v>
      </c>
      <c r="B226" s="5" t="s">
        <v>63</v>
      </c>
      <c r="C226" s="5" t="s">
        <v>71</v>
      </c>
      <c r="D226" s="5" t="s">
        <v>64</v>
      </c>
      <c r="E226" s="5" t="s">
        <v>435</v>
      </c>
      <c r="F226" s="5" t="s">
        <v>82</v>
      </c>
      <c r="G226" s="8">
        <f>H226/1000</f>
        <v>0</v>
      </c>
      <c r="H226" s="160">
        <f>H227+H229</f>
        <v>0</v>
      </c>
      <c r="I226" s="99">
        <f>I227+I229</f>
        <v>0</v>
      </c>
      <c r="J226" s="100">
        <f>J227+J229</f>
        <v>0</v>
      </c>
    </row>
    <row r="227" spans="1:10" s="7" customFormat="1" ht="26.25" customHeight="1" hidden="1">
      <c r="A227" s="36" t="s">
        <v>205</v>
      </c>
      <c r="B227" s="5" t="s">
        <v>63</v>
      </c>
      <c r="C227" s="5" t="s">
        <v>71</v>
      </c>
      <c r="D227" s="5" t="s">
        <v>64</v>
      </c>
      <c r="E227" s="5" t="s">
        <v>435</v>
      </c>
      <c r="F227" s="5" t="s">
        <v>82</v>
      </c>
      <c r="G227" s="8">
        <f>H227/1000</f>
        <v>0</v>
      </c>
      <c r="H227" s="160">
        <f>H228</f>
        <v>0</v>
      </c>
      <c r="I227" s="99">
        <f>I228</f>
        <v>0</v>
      </c>
      <c r="J227" s="100">
        <f>J228</f>
        <v>0</v>
      </c>
    </row>
    <row r="228" spans="1:10" s="7" customFormat="1" ht="26.25" customHeight="1" hidden="1">
      <c r="A228" s="36" t="s">
        <v>205</v>
      </c>
      <c r="B228" s="5" t="s">
        <v>63</v>
      </c>
      <c r="C228" s="5" t="s">
        <v>71</v>
      </c>
      <c r="D228" s="5" t="s">
        <v>64</v>
      </c>
      <c r="E228" s="5" t="s">
        <v>435</v>
      </c>
      <c r="F228" s="5" t="s">
        <v>25</v>
      </c>
      <c r="G228" s="8">
        <f>H228/1000</f>
        <v>0</v>
      </c>
      <c r="H228" s="160">
        <v>0</v>
      </c>
      <c r="I228" s="99">
        <v>0</v>
      </c>
      <c r="J228" s="100">
        <v>0</v>
      </c>
    </row>
    <row r="229" spans="1:10" s="7" customFormat="1" ht="30" customHeight="1" hidden="1">
      <c r="A229" s="36" t="s">
        <v>205</v>
      </c>
      <c r="B229" s="5" t="s">
        <v>63</v>
      </c>
      <c r="C229" s="5" t="s">
        <v>71</v>
      </c>
      <c r="D229" s="5" t="s">
        <v>64</v>
      </c>
      <c r="E229" s="5" t="s">
        <v>435</v>
      </c>
      <c r="F229" s="5" t="s">
        <v>82</v>
      </c>
      <c r="G229" s="8">
        <f>H229/1000</f>
        <v>0</v>
      </c>
      <c r="H229" s="160">
        <f>H230</f>
        <v>0</v>
      </c>
      <c r="I229" s="99">
        <f>I230</f>
        <v>0</v>
      </c>
      <c r="J229" s="100">
        <f>J230</f>
        <v>0</v>
      </c>
    </row>
    <row r="230" spans="1:10" s="7" customFormat="1" ht="26.25" customHeight="1" hidden="1">
      <c r="A230" s="36" t="s">
        <v>205</v>
      </c>
      <c r="B230" s="5" t="s">
        <v>63</v>
      </c>
      <c r="C230" s="5" t="s">
        <v>71</v>
      </c>
      <c r="D230" s="5" t="s">
        <v>64</v>
      </c>
      <c r="E230" s="5" t="s">
        <v>435</v>
      </c>
      <c r="F230" s="5" t="s">
        <v>25</v>
      </c>
      <c r="G230" s="8">
        <f>H230/1000</f>
        <v>0</v>
      </c>
      <c r="H230" s="160">
        <v>0</v>
      </c>
      <c r="I230" s="99">
        <v>0</v>
      </c>
      <c r="J230" s="100">
        <v>0</v>
      </c>
    </row>
    <row r="231" spans="1:10" s="7" customFormat="1" ht="15">
      <c r="A231" s="36" t="s">
        <v>207</v>
      </c>
      <c r="B231" s="5" t="s">
        <v>63</v>
      </c>
      <c r="C231" s="5" t="s">
        <v>71</v>
      </c>
      <c r="D231" s="5" t="s">
        <v>64</v>
      </c>
      <c r="E231" s="5" t="s">
        <v>531</v>
      </c>
      <c r="F231" s="5" t="s">
        <v>208</v>
      </c>
      <c r="G231" s="8">
        <f>8045.1+1787.5</f>
        <v>9832.6</v>
      </c>
      <c r="H231" s="160">
        <f>10491810+1051400</f>
        <v>11543210</v>
      </c>
      <c r="I231" s="99">
        <v>10491810</v>
      </c>
      <c r="J231" s="100">
        <v>10491810</v>
      </c>
    </row>
    <row r="232" spans="1:10" s="7" customFormat="1" ht="26.25">
      <c r="A232" s="36" t="s">
        <v>264</v>
      </c>
      <c r="B232" s="5" t="s">
        <v>63</v>
      </c>
      <c r="C232" s="5" t="s">
        <v>71</v>
      </c>
      <c r="D232" s="5" t="s">
        <v>64</v>
      </c>
      <c r="E232" s="5" t="s">
        <v>517</v>
      </c>
      <c r="F232" s="5" t="s">
        <v>82</v>
      </c>
      <c r="G232" s="8">
        <f aca="true" t="shared" si="29" ref="G232:J233">G233</f>
        <v>11681.6</v>
      </c>
      <c r="H232" s="160">
        <f t="shared" si="29"/>
        <v>11643400</v>
      </c>
      <c r="I232" s="99">
        <f t="shared" si="29"/>
        <v>12267200</v>
      </c>
      <c r="J232" s="100">
        <f t="shared" si="29"/>
        <v>13008700</v>
      </c>
    </row>
    <row r="233" spans="1:10" s="7" customFormat="1" ht="26.25">
      <c r="A233" s="36" t="s">
        <v>205</v>
      </c>
      <c r="B233" s="5" t="s">
        <v>63</v>
      </c>
      <c r="C233" s="5" t="s">
        <v>71</v>
      </c>
      <c r="D233" s="5" t="s">
        <v>64</v>
      </c>
      <c r="E233" s="5" t="s">
        <v>517</v>
      </c>
      <c r="F233" s="5" t="s">
        <v>206</v>
      </c>
      <c r="G233" s="8">
        <f t="shared" si="29"/>
        <v>11681.6</v>
      </c>
      <c r="H233" s="160">
        <f t="shared" si="29"/>
        <v>11643400</v>
      </c>
      <c r="I233" s="99">
        <f t="shared" si="29"/>
        <v>12267200</v>
      </c>
      <c r="J233" s="100">
        <f t="shared" si="29"/>
        <v>13008700</v>
      </c>
    </row>
    <row r="234" spans="1:10" s="7" customFormat="1" ht="17.25" customHeight="1">
      <c r="A234" s="36" t="s">
        <v>207</v>
      </c>
      <c r="B234" s="5" t="s">
        <v>63</v>
      </c>
      <c r="C234" s="5" t="s">
        <v>71</v>
      </c>
      <c r="D234" s="5" t="s">
        <v>64</v>
      </c>
      <c r="E234" s="5" t="s">
        <v>517</v>
      </c>
      <c r="F234" s="5" t="s">
        <v>208</v>
      </c>
      <c r="G234" s="8">
        <v>11681.6</v>
      </c>
      <c r="H234" s="160">
        <v>11643400</v>
      </c>
      <c r="I234" s="99">
        <v>12267200</v>
      </c>
      <c r="J234" s="100">
        <v>13008700</v>
      </c>
    </row>
    <row r="235" spans="1:10" s="7" customFormat="1" ht="27.75" customHeight="1">
      <c r="A235" s="253" t="s">
        <v>536</v>
      </c>
      <c r="B235" s="5" t="s">
        <v>63</v>
      </c>
      <c r="C235" s="5" t="s">
        <v>71</v>
      </c>
      <c r="D235" s="5" t="s">
        <v>64</v>
      </c>
      <c r="E235" s="5" t="s">
        <v>474</v>
      </c>
      <c r="F235" s="5" t="s">
        <v>82</v>
      </c>
      <c r="G235" s="8">
        <f aca="true" t="shared" si="30" ref="G235:J236">G236</f>
        <v>80.9</v>
      </c>
      <c r="H235" s="160">
        <f t="shared" si="30"/>
        <v>80290</v>
      </c>
      <c r="I235" s="99">
        <f t="shared" si="30"/>
        <v>80290</v>
      </c>
      <c r="J235" s="100">
        <f t="shared" si="30"/>
        <v>80290</v>
      </c>
    </row>
    <row r="236" spans="1:10" s="7" customFormat="1" ht="29.25" customHeight="1">
      <c r="A236" s="36" t="s">
        <v>205</v>
      </c>
      <c r="B236" s="5" t="s">
        <v>63</v>
      </c>
      <c r="C236" s="5" t="s">
        <v>71</v>
      </c>
      <c r="D236" s="5" t="s">
        <v>64</v>
      </c>
      <c r="E236" s="5" t="s">
        <v>474</v>
      </c>
      <c r="F236" s="5" t="s">
        <v>206</v>
      </c>
      <c r="G236" s="8">
        <f t="shared" si="30"/>
        <v>80.9</v>
      </c>
      <c r="H236" s="160">
        <f t="shared" si="30"/>
        <v>80290</v>
      </c>
      <c r="I236" s="99">
        <f t="shared" si="30"/>
        <v>80290</v>
      </c>
      <c r="J236" s="100">
        <f t="shared" si="30"/>
        <v>80290</v>
      </c>
    </row>
    <row r="237" spans="1:10" s="7" customFormat="1" ht="17.25" customHeight="1">
      <c r="A237" s="36" t="s">
        <v>207</v>
      </c>
      <c r="B237" s="5" t="s">
        <v>63</v>
      </c>
      <c r="C237" s="5" t="s">
        <v>71</v>
      </c>
      <c r="D237" s="5" t="s">
        <v>64</v>
      </c>
      <c r="E237" s="5" t="s">
        <v>474</v>
      </c>
      <c r="F237" s="5" t="s">
        <v>208</v>
      </c>
      <c r="G237" s="8">
        <v>80.9</v>
      </c>
      <c r="H237" s="160">
        <v>80290</v>
      </c>
      <c r="I237" s="99">
        <v>80290</v>
      </c>
      <c r="J237" s="100">
        <v>80290</v>
      </c>
    </row>
    <row r="238" spans="1:10" s="7" customFormat="1" ht="27" customHeight="1">
      <c r="A238" s="36" t="s">
        <v>479</v>
      </c>
      <c r="B238" s="5" t="s">
        <v>63</v>
      </c>
      <c r="C238" s="5" t="s">
        <v>71</v>
      </c>
      <c r="D238" s="5" t="s">
        <v>64</v>
      </c>
      <c r="E238" s="5" t="s">
        <v>480</v>
      </c>
      <c r="F238" s="5" t="s">
        <v>82</v>
      </c>
      <c r="G238" s="8">
        <f>G239</f>
        <v>6</v>
      </c>
      <c r="H238" s="160">
        <f aca="true" t="shared" si="31" ref="H238:J239">H239</f>
        <v>0</v>
      </c>
      <c r="I238" s="99">
        <f t="shared" si="31"/>
        <v>0</v>
      </c>
      <c r="J238" s="100">
        <f t="shared" si="31"/>
        <v>5510</v>
      </c>
    </row>
    <row r="239" spans="1:10" s="7" customFormat="1" ht="27" customHeight="1">
      <c r="A239" s="36" t="s">
        <v>205</v>
      </c>
      <c r="B239" s="5" t="s">
        <v>63</v>
      </c>
      <c r="C239" s="5" t="s">
        <v>71</v>
      </c>
      <c r="D239" s="5" t="s">
        <v>64</v>
      </c>
      <c r="E239" s="5" t="s">
        <v>480</v>
      </c>
      <c r="F239" s="5" t="s">
        <v>206</v>
      </c>
      <c r="G239" s="8">
        <f>G240</f>
        <v>6</v>
      </c>
      <c r="H239" s="160">
        <f t="shared" si="31"/>
        <v>0</v>
      </c>
      <c r="I239" s="99">
        <f t="shared" si="31"/>
        <v>0</v>
      </c>
      <c r="J239" s="100">
        <f t="shared" si="31"/>
        <v>5510</v>
      </c>
    </row>
    <row r="240" spans="1:10" s="7" customFormat="1" ht="17.25" customHeight="1">
      <c r="A240" s="36" t="s">
        <v>207</v>
      </c>
      <c r="B240" s="5" t="s">
        <v>63</v>
      </c>
      <c r="C240" s="5" t="s">
        <v>71</v>
      </c>
      <c r="D240" s="5" t="s">
        <v>64</v>
      </c>
      <c r="E240" s="5" t="s">
        <v>480</v>
      </c>
      <c r="F240" s="5" t="s">
        <v>208</v>
      </c>
      <c r="G240" s="8">
        <v>6</v>
      </c>
      <c r="H240" s="160">
        <f>5510-5510</f>
        <v>0</v>
      </c>
      <c r="I240" s="99">
        <f>5510-5510</f>
        <v>0</v>
      </c>
      <c r="J240" s="100">
        <v>5510</v>
      </c>
    </row>
    <row r="241" spans="1:10" s="7" customFormat="1" ht="42.75" customHeight="1">
      <c r="A241" s="253" t="s">
        <v>481</v>
      </c>
      <c r="B241" s="5" t="s">
        <v>63</v>
      </c>
      <c r="C241" s="5" t="s">
        <v>71</v>
      </c>
      <c r="D241" s="5" t="s">
        <v>64</v>
      </c>
      <c r="E241" s="5" t="s">
        <v>482</v>
      </c>
      <c r="F241" s="5" t="s">
        <v>82</v>
      </c>
      <c r="G241" s="8">
        <f aca="true" t="shared" si="32" ref="G241:J242">G242</f>
        <v>6</v>
      </c>
      <c r="H241" s="160">
        <f t="shared" si="32"/>
        <v>5000</v>
      </c>
      <c r="I241" s="99">
        <f t="shared" si="32"/>
        <v>5000</v>
      </c>
      <c r="J241" s="100">
        <f t="shared" si="32"/>
        <v>5000</v>
      </c>
    </row>
    <row r="242" spans="1:10" s="7" customFormat="1" ht="27.75" customHeight="1">
      <c r="A242" s="36" t="s">
        <v>205</v>
      </c>
      <c r="B242" s="5" t="s">
        <v>63</v>
      </c>
      <c r="C242" s="5" t="s">
        <v>71</v>
      </c>
      <c r="D242" s="5" t="s">
        <v>64</v>
      </c>
      <c r="E242" s="5" t="s">
        <v>482</v>
      </c>
      <c r="F242" s="5" t="s">
        <v>206</v>
      </c>
      <c r="G242" s="8">
        <f t="shared" si="32"/>
        <v>6</v>
      </c>
      <c r="H242" s="160">
        <f t="shared" si="32"/>
        <v>5000</v>
      </c>
      <c r="I242" s="99">
        <f t="shared" si="32"/>
        <v>5000</v>
      </c>
      <c r="J242" s="100">
        <f t="shared" si="32"/>
        <v>5000</v>
      </c>
    </row>
    <row r="243" spans="1:10" s="7" customFormat="1" ht="17.25" customHeight="1">
      <c r="A243" s="36" t="s">
        <v>207</v>
      </c>
      <c r="B243" s="5" t="s">
        <v>63</v>
      </c>
      <c r="C243" s="5" t="s">
        <v>71</v>
      </c>
      <c r="D243" s="5" t="s">
        <v>64</v>
      </c>
      <c r="E243" s="5" t="s">
        <v>482</v>
      </c>
      <c r="F243" s="5" t="s">
        <v>208</v>
      </c>
      <c r="G243" s="8">
        <v>6</v>
      </c>
      <c r="H243" s="160">
        <v>5000</v>
      </c>
      <c r="I243" s="99">
        <v>5000</v>
      </c>
      <c r="J243" s="100">
        <v>5000</v>
      </c>
    </row>
    <row r="244" spans="1:10" s="7" customFormat="1" ht="40.5" customHeight="1">
      <c r="A244" s="253" t="s">
        <v>475</v>
      </c>
      <c r="B244" s="5" t="s">
        <v>63</v>
      </c>
      <c r="C244" s="5" t="s">
        <v>71</v>
      </c>
      <c r="D244" s="5" t="s">
        <v>64</v>
      </c>
      <c r="E244" s="5" t="s">
        <v>476</v>
      </c>
      <c r="F244" s="5" t="s">
        <v>82</v>
      </c>
      <c r="G244" s="8">
        <f aca="true" t="shared" si="33" ref="G244:J245">G245</f>
        <v>34</v>
      </c>
      <c r="H244" s="160">
        <f t="shared" si="33"/>
        <v>34000</v>
      </c>
      <c r="I244" s="99">
        <f t="shared" si="33"/>
        <v>34000</v>
      </c>
      <c r="J244" s="100">
        <f t="shared" si="33"/>
        <v>34000</v>
      </c>
    </row>
    <row r="245" spans="1:10" s="7" customFormat="1" ht="27" customHeight="1">
      <c r="A245" s="36" t="s">
        <v>205</v>
      </c>
      <c r="B245" s="5" t="s">
        <v>63</v>
      </c>
      <c r="C245" s="5" t="s">
        <v>71</v>
      </c>
      <c r="D245" s="5" t="s">
        <v>64</v>
      </c>
      <c r="E245" s="5" t="s">
        <v>476</v>
      </c>
      <c r="F245" s="5" t="s">
        <v>206</v>
      </c>
      <c r="G245" s="8">
        <f t="shared" si="33"/>
        <v>34</v>
      </c>
      <c r="H245" s="160">
        <f t="shared" si="33"/>
        <v>34000</v>
      </c>
      <c r="I245" s="99">
        <f t="shared" si="33"/>
        <v>34000</v>
      </c>
      <c r="J245" s="100">
        <f t="shared" si="33"/>
        <v>34000</v>
      </c>
    </row>
    <row r="246" spans="1:10" s="7" customFormat="1" ht="13.5" customHeight="1">
      <c r="A246" s="36" t="s">
        <v>207</v>
      </c>
      <c r="B246" s="5" t="s">
        <v>63</v>
      </c>
      <c r="C246" s="5" t="s">
        <v>71</v>
      </c>
      <c r="D246" s="5" t="s">
        <v>64</v>
      </c>
      <c r="E246" s="5" t="s">
        <v>476</v>
      </c>
      <c r="F246" s="5" t="s">
        <v>208</v>
      </c>
      <c r="G246" s="8">
        <v>34</v>
      </c>
      <c r="H246" s="160">
        <v>34000</v>
      </c>
      <c r="I246" s="99">
        <v>34000</v>
      </c>
      <c r="J246" s="100">
        <v>34000</v>
      </c>
    </row>
    <row r="247" spans="1:10" s="7" customFormat="1" ht="54" customHeight="1" hidden="1">
      <c r="A247" s="36" t="s">
        <v>216</v>
      </c>
      <c r="B247" s="5" t="s">
        <v>63</v>
      </c>
      <c r="C247" s="5" t="s">
        <v>71</v>
      </c>
      <c r="D247" s="5" t="s">
        <v>64</v>
      </c>
      <c r="E247" s="5" t="s">
        <v>211</v>
      </c>
      <c r="F247" s="5" t="s">
        <v>82</v>
      </c>
      <c r="G247" s="8">
        <f aca="true" t="shared" si="34" ref="G247:J248">G248</f>
        <v>0</v>
      </c>
      <c r="H247" s="160">
        <f t="shared" si="34"/>
        <v>3260500</v>
      </c>
      <c r="I247" s="99">
        <f t="shared" si="34"/>
        <v>0</v>
      </c>
      <c r="J247" s="100">
        <f t="shared" si="34"/>
        <v>0</v>
      </c>
    </row>
    <row r="248" spans="1:10" s="7" customFormat="1" ht="31.5" customHeight="1" hidden="1">
      <c r="A248" s="36" t="s">
        <v>196</v>
      </c>
      <c r="B248" s="5" t="s">
        <v>63</v>
      </c>
      <c r="C248" s="5" t="s">
        <v>71</v>
      </c>
      <c r="D248" s="5" t="s">
        <v>64</v>
      </c>
      <c r="E248" s="5" t="s">
        <v>211</v>
      </c>
      <c r="F248" s="5" t="s">
        <v>197</v>
      </c>
      <c r="G248" s="8">
        <f t="shared" si="34"/>
        <v>0</v>
      </c>
      <c r="H248" s="160">
        <f t="shared" si="34"/>
        <v>3260500</v>
      </c>
      <c r="I248" s="99">
        <f t="shared" si="34"/>
        <v>0</v>
      </c>
      <c r="J248" s="100">
        <f t="shared" si="34"/>
        <v>0</v>
      </c>
    </row>
    <row r="249" spans="1:10" s="7" customFormat="1" ht="14.25" customHeight="1" hidden="1">
      <c r="A249" s="36" t="s">
        <v>198</v>
      </c>
      <c r="B249" s="5" t="s">
        <v>63</v>
      </c>
      <c r="C249" s="5" t="s">
        <v>71</v>
      </c>
      <c r="D249" s="5" t="s">
        <v>64</v>
      </c>
      <c r="E249" s="5" t="s">
        <v>211</v>
      </c>
      <c r="F249" s="5" t="s">
        <v>199</v>
      </c>
      <c r="G249" s="8">
        <v>0</v>
      </c>
      <c r="H249" s="160">
        <v>3260500</v>
      </c>
      <c r="I249" s="99">
        <v>0</v>
      </c>
      <c r="J249" s="100">
        <v>0</v>
      </c>
    </row>
    <row r="250" spans="1:10" s="7" customFormat="1" ht="18.75" customHeight="1">
      <c r="A250" s="97" t="s">
        <v>104</v>
      </c>
      <c r="B250" s="5" t="s">
        <v>63</v>
      </c>
      <c r="C250" s="5" t="s">
        <v>71</v>
      </c>
      <c r="D250" s="5" t="s">
        <v>71</v>
      </c>
      <c r="E250" s="5" t="s">
        <v>442</v>
      </c>
      <c r="F250" s="5" t="s">
        <v>82</v>
      </c>
      <c r="G250" s="8">
        <f aca="true" t="shared" si="35" ref="G250:H252">G251</f>
        <v>331.5</v>
      </c>
      <c r="H250" s="160">
        <f t="shared" si="35"/>
        <v>306030</v>
      </c>
      <c r="I250" s="99">
        <f aca="true" t="shared" si="36" ref="I250:J252">I251</f>
        <v>300520</v>
      </c>
      <c r="J250" s="100">
        <f t="shared" si="36"/>
        <v>300520</v>
      </c>
    </row>
    <row r="251" spans="1:10" s="7" customFormat="1" ht="28.5" customHeight="1">
      <c r="A251" s="253" t="s">
        <v>483</v>
      </c>
      <c r="B251" s="5" t="s">
        <v>63</v>
      </c>
      <c r="C251" s="5" t="s">
        <v>71</v>
      </c>
      <c r="D251" s="5" t="s">
        <v>71</v>
      </c>
      <c r="E251" s="5" t="s">
        <v>484</v>
      </c>
      <c r="F251" s="5" t="s">
        <v>82</v>
      </c>
      <c r="G251" s="8">
        <f t="shared" si="35"/>
        <v>331.5</v>
      </c>
      <c r="H251" s="160">
        <f t="shared" si="35"/>
        <v>306030</v>
      </c>
      <c r="I251" s="99">
        <f t="shared" si="36"/>
        <v>300520</v>
      </c>
      <c r="J251" s="100">
        <f t="shared" si="36"/>
        <v>300520</v>
      </c>
    </row>
    <row r="252" spans="1:10" s="7" customFormat="1" ht="26.25">
      <c r="A252" s="36" t="s">
        <v>205</v>
      </c>
      <c r="B252" s="5" t="s">
        <v>63</v>
      </c>
      <c r="C252" s="5" t="s">
        <v>71</v>
      </c>
      <c r="D252" s="5" t="s">
        <v>71</v>
      </c>
      <c r="E252" s="5" t="s">
        <v>484</v>
      </c>
      <c r="F252" s="5" t="s">
        <v>206</v>
      </c>
      <c r="G252" s="8">
        <f t="shared" si="35"/>
        <v>331.5</v>
      </c>
      <c r="H252" s="160">
        <f t="shared" si="35"/>
        <v>306030</v>
      </c>
      <c r="I252" s="99">
        <f t="shared" si="36"/>
        <v>300520</v>
      </c>
      <c r="J252" s="100">
        <f t="shared" si="36"/>
        <v>300520</v>
      </c>
    </row>
    <row r="253" spans="1:10" s="7" customFormat="1" ht="15">
      <c r="A253" s="36" t="s">
        <v>207</v>
      </c>
      <c r="B253" s="5" t="s">
        <v>63</v>
      </c>
      <c r="C253" s="5" t="s">
        <v>71</v>
      </c>
      <c r="D253" s="5" t="s">
        <v>71</v>
      </c>
      <c r="E253" s="5" t="s">
        <v>484</v>
      </c>
      <c r="F253" s="5" t="s">
        <v>208</v>
      </c>
      <c r="G253" s="8">
        <v>331.5</v>
      </c>
      <c r="H253" s="160">
        <f>300520+5510</f>
        <v>306030</v>
      </c>
      <c r="I253" s="99">
        <v>300520</v>
      </c>
      <c r="J253" s="100">
        <v>300520</v>
      </c>
    </row>
    <row r="254" spans="1:10" s="7" customFormat="1" ht="39" customHeight="1" hidden="1">
      <c r="A254" s="36" t="s">
        <v>23</v>
      </c>
      <c r="B254" s="5" t="s">
        <v>63</v>
      </c>
      <c r="C254" s="5" t="s">
        <v>71</v>
      </c>
      <c r="D254" s="5" t="s">
        <v>67</v>
      </c>
      <c r="E254" s="5" t="s">
        <v>47</v>
      </c>
      <c r="F254" s="5" t="s">
        <v>82</v>
      </c>
      <c r="G254" s="8">
        <f>H254/1000</f>
        <v>0</v>
      </c>
      <c r="H254" s="160">
        <f>H255</f>
        <v>0</v>
      </c>
      <c r="I254" s="99">
        <f>I255</f>
        <v>0</v>
      </c>
      <c r="J254" s="100">
        <f>J255</f>
        <v>0</v>
      </c>
    </row>
    <row r="255" spans="1:10" s="7" customFormat="1" ht="15" customHeight="1" hidden="1">
      <c r="A255" s="36" t="s">
        <v>24</v>
      </c>
      <c r="B255" s="5" t="s">
        <v>63</v>
      </c>
      <c r="C255" s="5" t="s">
        <v>71</v>
      </c>
      <c r="D255" s="5" t="s">
        <v>67</v>
      </c>
      <c r="E255" s="5" t="s">
        <v>47</v>
      </c>
      <c r="F255" s="5" t="s">
        <v>25</v>
      </c>
      <c r="G255" s="8">
        <f>H255/1000</f>
        <v>0</v>
      </c>
      <c r="H255" s="160">
        <v>0</v>
      </c>
      <c r="I255" s="99">
        <v>0</v>
      </c>
      <c r="J255" s="100">
        <v>0</v>
      </c>
    </row>
    <row r="256" spans="1:10" s="7" customFormat="1" ht="15">
      <c r="A256" s="36" t="s">
        <v>98</v>
      </c>
      <c r="B256" s="5" t="s">
        <v>63</v>
      </c>
      <c r="C256" s="5" t="s">
        <v>73</v>
      </c>
      <c r="D256" s="5" t="s">
        <v>80</v>
      </c>
      <c r="E256" s="5" t="s">
        <v>442</v>
      </c>
      <c r="F256" s="5" t="s">
        <v>82</v>
      </c>
      <c r="G256" s="8">
        <f>G257+G262+G270+G275</f>
        <v>936.8</v>
      </c>
      <c r="H256" s="160">
        <f>H257+H262+H275+H270</f>
        <v>2901850</v>
      </c>
      <c r="I256" s="99">
        <f>I257+I262+I275+I270</f>
        <v>2936550</v>
      </c>
      <c r="J256" s="100">
        <f>J257+J262+J275+J270</f>
        <v>2970650</v>
      </c>
    </row>
    <row r="257" spans="1:10" s="7" customFormat="1" ht="15">
      <c r="A257" s="36" t="s">
        <v>108</v>
      </c>
      <c r="B257" s="5" t="s">
        <v>63</v>
      </c>
      <c r="C257" s="5" t="s">
        <v>73</v>
      </c>
      <c r="D257" s="5" t="s">
        <v>60</v>
      </c>
      <c r="E257" s="5" t="s">
        <v>442</v>
      </c>
      <c r="F257" s="5" t="s">
        <v>82</v>
      </c>
      <c r="G257" s="8">
        <f aca="true" t="shared" si="37" ref="G257:H260">G258</f>
        <v>402</v>
      </c>
      <c r="H257" s="160">
        <f t="shared" si="37"/>
        <v>311250</v>
      </c>
      <c r="I257" s="99">
        <f aca="true" t="shared" si="38" ref="I257:J260">I258</f>
        <v>311250</v>
      </c>
      <c r="J257" s="100">
        <f t="shared" si="38"/>
        <v>311250</v>
      </c>
    </row>
    <row r="258" spans="1:10" s="108" customFormat="1" ht="26.25">
      <c r="A258" s="36" t="s">
        <v>200</v>
      </c>
      <c r="B258" s="5" t="s">
        <v>63</v>
      </c>
      <c r="C258" s="5" t="s">
        <v>73</v>
      </c>
      <c r="D258" s="5" t="s">
        <v>60</v>
      </c>
      <c r="E258" s="5" t="s">
        <v>467</v>
      </c>
      <c r="F258" s="5" t="s">
        <v>82</v>
      </c>
      <c r="G258" s="8">
        <f t="shared" si="37"/>
        <v>402</v>
      </c>
      <c r="H258" s="160">
        <f t="shared" si="37"/>
        <v>311250</v>
      </c>
      <c r="I258" s="99">
        <f t="shared" si="38"/>
        <v>311250</v>
      </c>
      <c r="J258" s="100">
        <f t="shared" si="38"/>
        <v>311250</v>
      </c>
    </row>
    <row r="259" spans="1:10" s="108" customFormat="1" ht="15">
      <c r="A259" s="36" t="s">
        <v>270</v>
      </c>
      <c r="B259" s="5" t="s">
        <v>63</v>
      </c>
      <c r="C259" s="5" t="s">
        <v>73</v>
      </c>
      <c r="D259" s="5" t="s">
        <v>60</v>
      </c>
      <c r="E259" s="5" t="s">
        <v>485</v>
      </c>
      <c r="F259" s="5" t="s">
        <v>82</v>
      </c>
      <c r="G259" s="8">
        <f t="shared" si="37"/>
        <v>402</v>
      </c>
      <c r="H259" s="160">
        <f t="shared" si="37"/>
        <v>311250</v>
      </c>
      <c r="I259" s="99">
        <f t="shared" si="38"/>
        <v>311250</v>
      </c>
      <c r="J259" s="100">
        <f t="shared" si="38"/>
        <v>311250</v>
      </c>
    </row>
    <row r="260" spans="1:10" s="107" customFormat="1" ht="15">
      <c r="A260" s="36" t="s">
        <v>217</v>
      </c>
      <c r="B260" s="5" t="s">
        <v>63</v>
      </c>
      <c r="C260" s="5" t="s">
        <v>73</v>
      </c>
      <c r="D260" s="5" t="s">
        <v>60</v>
      </c>
      <c r="E260" s="5" t="s">
        <v>485</v>
      </c>
      <c r="F260" s="5" t="s">
        <v>218</v>
      </c>
      <c r="G260" s="8">
        <f t="shared" si="37"/>
        <v>402</v>
      </c>
      <c r="H260" s="160">
        <f t="shared" si="37"/>
        <v>311250</v>
      </c>
      <c r="I260" s="99">
        <f t="shared" si="38"/>
        <v>311250</v>
      </c>
      <c r="J260" s="100">
        <f t="shared" si="38"/>
        <v>311250</v>
      </c>
    </row>
    <row r="261" spans="1:10" s="107" customFormat="1" ht="15">
      <c r="A261" s="36" t="s">
        <v>219</v>
      </c>
      <c r="B261" s="5" t="s">
        <v>63</v>
      </c>
      <c r="C261" s="5" t="s">
        <v>73</v>
      </c>
      <c r="D261" s="5" t="s">
        <v>60</v>
      </c>
      <c r="E261" s="5" t="s">
        <v>485</v>
      </c>
      <c r="F261" s="5" t="s">
        <v>220</v>
      </c>
      <c r="G261" s="8">
        <v>402</v>
      </c>
      <c r="H261" s="160">
        <v>311250</v>
      </c>
      <c r="I261" s="99">
        <v>311250</v>
      </c>
      <c r="J261" s="100">
        <v>311250</v>
      </c>
    </row>
    <row r="262" spans="1:10" s="107" customFormat="1" ht="15">
      <c r="A262" s="36" t="s">
        <v>99</v>
      </c>
      <c r="B262" s="5" t="s">
        <v>63</v>
      </c>
      <c r="C262" s="5" t="s">
        <v>73</v>
      </c>
      <c r="D262" s="5" t="s">
        <v>66</v>
      </c>
      <c r="E262" s="5" t="s">
        <v>442</v>
      </c>
      <c r="F262" s="5" t="s">
        <v>82</v>
      </c>
      <c r="G262" s="8">
        <f>G263</f>
        <v>181.29999999999998</v>
      </c>
      <c r="H262" s="160">
        <f>H263</f>
        <v>200900</v>
      </c>
      <c r="I262" s="99">
        <f aca="true" t="shared" si="39" ref="I262:J267">I263</f>
        <v>235600</v>
      </c>
      <c r="J262" s="100">
        <f t="shared" si="39"/>
        <v>269700</v>
      </c>
    </row>
    <row r="263" spans="1:10" s="7" customFormat="1" ht="26.25">
      <c r="A263" s="36" t="s">
        <v>200</v>
      </c>
      <c r="B263" s="5" t="s">
        <v>63</v>
      </c>
      <c r="C263" s="5" t="s">
        <v>73</v>
      </c>
      <c r="D263" s="5" t="s">
        <v>66</v>
      </c>
      <c r="E263" s="5" t="s">
        <v>467</v>
      </c>
      <c r="F263" s="5" t="s">
        <v>82</v>
      </c>
      <c r="G263" s="8">
        <f>G264</f>
        <v>181.29999999999998</v>
      </c>
      <c r="H263" s="160">
        <f>H264</f>
        <v>200900</v>
      </c>
      <c r="I263" s="99">
        <f t="shared" si="39"/>
        <v>235600</v>
      </c>
      <c r="J263" s="100">
        <f t="shared" si="39"/>
        <v>269700</v>
      </c>
    </row>
    <row r="264" spans="1:10" s="108" customFormat="1" ht="37.5" customHeight="1">
      <c r="A264" s="36" t="s">
        <v>277</v>
      </c>
      <c r="B264" s="5" t="s">
        <v>63</v>
      </c>
      <c r="C264" s="5" t="s">
        <v>73</v>
      </c>
      <c r="D264" s="5" t="s">
        <v>66</v>
      </c>
      <c r="E264" s="251" t="s">
        <v>521</v>
      </c>
      <c r="F264" s="5" t="s">
        <v>82</v>
      </c>
      <c r="G264" s="8">
        <f>G265+G268</f>
        <v>181.29999999999998</v>
      </c>
      <c r="H264" s="160">
        <f>H267</f>
        <v>200900</v>
      </c>
      <c r="I264" s="99">
        <f>I267</f>
        <v>235600</v>
      </c>
      <c r="J264" s="100">
        <f>J267</f>
        <v>269700</v>
      </c>
    </row>
    <row r="265" spans="1:10" s="108" customFormat="1" ht="27" customHeight="1">
      <c r="A265" s="36" t="s">
        <v>231</v>
      </c>
      <c r="B265" s="5" t="s">
        <v>63</v>
      </c>
      <c r="C265" s="5" t="s">
        <v>73</v>
      </c>
      <c r="D265" s="5" t="s">
        <v>66</v>
      </c>
      <c r="E265" s="251" t="s">
        <v>521</v>
      </c>
      <c r="F265" s="5" t="s">
        <v>167</v>
      </c>
      <c r="G265" s="8">
        <f>G266</f>
        <v>4.1</v>
      </c>
      <c r="H265" s="160"/>
      <c r="I265" s="99"/>
      <c r="J265" s="100"/>
    </row>
    <row r="266" spans="1:10" s="108" customFormat="1" ht="27.75" customHeight="1">
      <c r="A266" s="36" t="s">
        <v>232</v>
      </c>
      <c r="B266" s="5" t="s">
        <v>63</v>
      </c>
      <c r="C266" s="5" t="s">
        <v>73</v>
      </c>
      <c r="D266" s="5" t="s">
        <v>66</v>
      </c>
      <c r="E266" s="251" t="s">
        <v>521</v>
      </c>
      <c r="F266" s="5" t="s">
        <v>169</v>
      </c>
      <c r="G266" s="8">
        <v>4.1</v>
      </c>
      <c r="H266" s="160"/>
      <c r="I266" s="99"/>
      <c r="J266" s="100"/>
    </row>
    <row r="267" spans="1:10" s="107" customFormat="1" ht="14.25" customHeight="1">
      <c r="A267" s="36" t="s">
        <v>217</v>
      </c>
      <c r="B267" s="5" t="s">
        <v>63</v>
      </c>
      <c r="C267" s="5" t="s">
        <v>73</v>
      </c>
      <c r="D267" s="5" t="s">
        <v>66</v>
      </c>
      <c r="E267" s="251" t="s">
        <v>521</v>
      </c>
      <c r="F267" s="5" t="s">
        <v>218</v>
      </c>
      <c r="G267" s="8">
        <f>G268</f>
        <v>177.2</v>
      </c>
      <c r="H267" s="160">
        <f>H268</f>
        <v>200900</v>
      </c>
      <c r="I267" s="99">
        <f t="shared" si="39"/>
        <v>235600</v>
      </c>
      <c r="J267" s="100">
        <f t="shared" si="39"/>
        <v>269700</v>
      </c>
    </row>
    <row r="268" spans="1:10" s="107" customFormat="1" ht="15">
      <c r="A268" s="36" t="s">
        <v>219</v>
      </c>
      <c r="B268" s="5" t="s">
        <v>63</v>
      </c>
      <c r="C268" s="5" t="s">
        <v>73</v>
      </c>
      <c r="D268" s="5" t="s">
        <v>66</v>
      </c>
      <c r="E268" s="251" t="s">
        <v>521</v>
      </c>
      <c r="F268" s="5" t="s">
        <v>220</v>
      </c>
      <c r="G268" s="8">
        <v>177.2</v>
      </c>
      <c r="H268" s="160">
        <f>200900</f>
        <v>200900</v>
      </c>
      <c r="I268" s="99">
        <v>235600</v>
      </c>
      <c r="J268" s="100">
        <v>269700</v>
      </c>
    </row>
    <row r="269" spans="1:10" s="107" customFormat="1" ht="0.75" customHeight="1">
      <c r="A269" s="36"/>
      <c r="B269" s="5"/>
      <c r="C269" s="5"/>
      <c r="D269" s="5"/>
      <c r="E269" s="5"/>
      <c r="F269" s="5"/>
      <c r="G269" s="8">
        <f>H269/1000</f>
        <v>0</v>
      </c>
      <c r="H269" s="160"/>
      <c r="I269" s="99"/>
      <c r="J269" s="100"/>
    </row>
    <row r="270" spans="1:10" s="7" customFormat="1" ht="12.75" customHeight="1">
      <c r="A270" s="36" t="s">
        <v>52</v>
      </c>
      <c r="B270" s="5" t="s">
        <v>63</v>
      </c>
      <c r="C270" s="5" t="s">
        <v>73</v>
      </c>
      <c r="D270" s="5" t="s">
        <v>65</v>
      </c>
      <c r="E270" s="5" t="s">
        <v>442</v>
      </c>
      <c r="F270" s="5" t="s">
        <v>82</v>
      </c>
      <c r="G270" s="8">
        <f aca="true" t="shared" si="40" ref="G270:H273">G271</f>
        <v>353.5</v>
      </c>
      <c r="H270" s="160">
        <f t="shared" si="40"/>
        <v>534700</v>
      </c>
      <c r="I270" s="99">
        <f aca="true" t="shared" si="41" ref="I270:J273">I271</f>
        <v>534700</v>
      </c>
      <c r="J270" s="100">
        <f t="shared" si="41"/>
        <v>534700</v>
      </c>
    </row>
    <row r="271" spans="1:10" s="7" customFormat="1" ht="26.25">
      <c r="A271" s="36" t="s">
        <v>200</v>
      </c>
      <c r="B271" s="5" t="s">
        <v>63</v>
      </c>
      <c r="C271" s="5" t="s">
        <v>73</v>
      </c>
      <c r="D271" s="5" t="s">
        <v>65</v>
      </c>
      <c r="E271" s="5" t="s">
        <v>467</v>
      </c>
      <c r="F271" s="5" t="s">
        <v>82</v>
      </c>
      <c r="G271" s="8">
        <f t="shared" si="40"/>
        <v>353.5</v>
      </c>
      <c r="H271" s="160">
        <f t="shared" si="40"/>
        <v>534700</v>
      </c>
      <c r="I271" s="99">
        <f t="shared" si="41"/>
        <v>534700</v>
      </c>
      <c r="J271" s="100">
        <f t="shared" si="41"/>
        <v>534700</v>
      </c>
    </row>
    <row r="272" spans="1:10" s="7" customFormat="1" ht="36.75" customHeight="1">
      <c r="A272" s="36" t="s">
        <v>528</v>
      </c>
      <c r="B272" s="5" t="s">
        <v>63</v>
      </c>
      <c r="C272" s="5" t="s">
        <v>73</v>
      </c>
      <c r="D272" s="5" t="s">
        <v>65</v>
      </c>
      <c r="E272" s="5" t="s">
        <v>518</v>
      </c>
      <c r="F272" s="5" t="s">
        <v>82</v>
      </c>
      <c r="G272" s="8">
        <f t="shared" si="40"/>
        <v>353.5</v>
      </c>
      <c r="H272" s="160">
        <f t="shared" si="40"/>
        <v>534700</v>
      </c>
      <c r="I272" s="99">
        <f t="shared" si="41"/>
        <v>534700</v>
      </c>
      <c r="J272" s="100">
        <f t="shared" si="41"/>
        <v>534700</v>
      </c>
    </row>
    <row r="273" spans="1:10" s="7" customFormat="1" ht="15">
      <c r="A273" s="36" t="s">
        <v>222</v>
      </c>
      <c r="B273" s="5" t="s">
        <v>63</v>
      </c>
      <c r="C273" s="5" t="s">
        <v>73</v>
      </c>
      <c r="D273" s="5" t="s">
        <v>65</v>
      </c>
      <c r="E273" s="5" t="s">
        <v>518</v>
      </c>
      <c r="F273" s="5" t="s">
        <v>218</v>
      </c>
      <c r="G273" s="8">
        <f t="shared" si="40"/>
        <v>353.5</v>
      </c>
      <c r="H273" s="160">
        <f t="shared" si="40"/>
        <v>534700</v>
      </c>
      <c r="I273" s="99">
        <f t="shared" si="41"/>
        <v>534700</v>
      </c>
      <c r="J273" s="100">
        <f t="shared" si="41"/>
        <v>534700</v>
      </c>
    </row>
    <row r="274" spans="1:10" s="7" customFormat="1" ht="15">
      <c r="A274" s="36" t="s">
        <v>219</v>
      </c>
      <c r="B274" s="5" t="s">
        <v>63</v>
      </c>
      <c r="C274" s="5" t="s">
        <v>73</v>
      </c>
      <c r="D274" s="5" t="s">
        <v>65</v>
      </c>
      <c r="E274" s="5" t="s">
        <v>518</v>
      </c>
      <c r="F274" s="5" t="s">
        <v>220</v>
      </c>
      <c r="G274" s="8">
        <v>353.5</v>
      </c>
      <c r="H274" s="160">
        <v>534700</v>
      </c>
      <c r="I274" s="99">
        <v>534700</v>
      </c>
      <c r="J274" s="100">
        <v>534700</v>
      </c>
    </row>
    <row r="275" spans="1:10" s="7" customFormat="1" ht="15" hidden="1">
      <c r="A275" s="36" t="s">
        <v>100</v>
      </c>
      <c r="B275" s="5" t="s">
        <v>63</v>
      </c>
      <c r="C275" s="5" t="s">
        <v>73</v>
      </c>
      <c r="D275" s="5" t="s">
        <v>61</v>
      </c>
      <c r="E275" s="5" t="s">
        <v>442</v>
      </c>
      <c r="F275" s="5" t="s">
        <v>82</v>
      </c>
      <c r="G275" s="8">
        <f aca="true" t="shared" si="42" ref="G275:H278">G276</f>
        <v>0</v>
      </c>
      <c r="H275" s="160">
        <f t="shared" si="42"/>
        <v>1855000</v>
      </c>
      <c r="I275" s="99">
        <f aca="true" t="shared" si="43" ref="I275:J278">I276</f>
        <v>1855000</v>
      </c>
      <c r="J275" s="100">
        <f t="shared" si="43"/>
        <v>1855000</v>
      </c>
    </row>
    <row r="276" spans="1:10" s="7" customFormat="1" ht="26.25" hidden="1">
      <c r="A276" s="36" t="s">
        <v>200</v>
      </c>
      <c r="B276" s="5" t="s">
        <v>63</v>
      </c>
      <c r="C276" s="5" t="s">
        <v>73</v>
      </c>
      <c r="D276" s="5" t="s">
        <v>61</v>
      </c>
      <c r="E276" s="5" t="s">
        <v>467</v>
      </c>
      <c r="F276" s="5" t="s">
        <v>82</v>
      </c>
      <c r="G276" s="8">
        <f t="shared" si="42"/>
        <v>0</v>
      </c>
      <c r="H276" s="160">
        <f t="shared" si="42"/>
        <v>1855000</v>
      </c>
      <c r="I276" s="99">
        <f t="shared" si="43"/>
        <v>1855000</v>
      </c>
      <c r="J276" s="100">
        <f t="shared" si="43"/>
        <v>1855000</v>
      </c>
    </row>
    <row r="277" spans="1:10" s="7" customFormat="1" ht="26.25" hidden="1">
      <c r="A277" s="36" t="s">
        <v>223</v>
      </c>
      <c r="B277" s="5" t="s">
        <v>63</v>
      </c>
      <c r="C277" s="5" t="s">
        <v>73</v>
      </c>
      <c r="D277" s="5" t="s">
        <v>61</v>
      </c>
      <c r="E277" s="145" t="s">
        <v>224</v>
      </c>
      <c r="F277" s="5" t="s">
        <v>82</v>
      </c>
      <c r="G277" s="8">
        <f t="shared" si="42"/>
        <v>0</v>
      </c>
      <c r="H277" s="160">
        <f t="shared" si="42"/>
        <v>1855000</v>
      </c>
      <c r="I277" s="99">
        <f t="shared" si="43"/>
        <v>1855000</v>
      </c>
      <c r="J277" s="100">
        <f t="shared" si="43"/>
        <v>1855000</v>
      </c>
    </row>
    <row r="278" spans="1:10" s="7" customFormat="1" ht="15" hidden="1">
      <c r="A278" s="36" t="s">
        <v>222</v>
      </c>
      <c r="B278" s="5" t="s">
        <v>63</v>
      </c>
      <c r="C278" s="5" t="s">
        <v>73</v>
      </c>
      <c r="D278" s="5" t="s">
        <v>61</v>
      </c>
      <c r="E278" s="145" t="s">
        <v>224</v>
      </c>
      <c r="F278" s="5" t="s">
        <v>218</v>
      </c>
      <c r="G278" s="8">
        <f t="shared" si="42"/>
        <v>0</v>
      </c>
      <c r="H278" s="160">
        <f t="shared" si="42"/>
        <v>1855000</v>
      </c>
      <c r="I278" s="99">
        <f t="shared" si="43"/>
        <v>1855000</v>
      </c>
      <c r="J278" s="100">
        <f t="shared" si="43"/>
        <v>1855000</v>
      </c>
    </row>
    <row r="279" spans="1:10" s="7" customFormat="1" ht="15.75" customHeight="1" hidden="1">
      <c r="A279" s="36" t="s">
        <v>219</v>
      </c>
      <c r="B279" s="5" t="s">
        <v>63</v>
      </c>
      <c r="C279" s="5" t="s">
        <v>73</v>
      </c>
      <c r="D279" s="5" t="s">
        <v>61</v>
      </c>
      <c r="E279" s="145" t="s">
        <v>224</v>
      </c>
      <c r="F279" s="5" t="s">
        <v>220</v>
      </c>
      <c r="G279" s="8">
        <v>0</v>
      </c>
      <c r="H279" s="160">
        <v>1855000</v>
      </c>
      <c r="I279" s="99">
        <v>1855000</v>
      </c>
      <c r="J279" s="100">
        <v>1855000</v>
      </c>
    </row>
    <row r="280" spans="1:10" s="7" customFormat="1" ht="15" customHeight="1">
      <c r="A280" s="36" t="s">
        <v>225</v>
      </c>
      <c r="B280" s="5" t="s">
        <v>63</v>
      </c>
      <c r="C280" s="5" t="s">
        <v>68</v>
      </c>
      <c r="D280" s="5" t="s">
        <v>80</v>
      </c>
      <c r="E280" s="5" t="s">
        <v>442</v>
      </c>
      <c r="F280" s="5" t="s">
        <v>82</v>
      </c>
      <c r="G280" s="100">
        <f>G281</f>
        <v>1211.9</v>
      </c>
      <c r="H280" s="160">
        <f>H281</f>
        <v>1115200</v>
      </c>
      <c r="I280" s="99">
        <f>I281+I287</f>
        <v>1115200</v>
      </c>
      <c r="J280" s="100">
        <f>J281+J287</f>
        <v>1115200</v>
      </c>
    </row>
    <row r="281" spans="1:10" s="7" customFormat="1" ht="15">
      <c r="A281" s="36" t="s">
        <v>101</v>
      </c>
      <c r="B281" s="5" t="s">
        <v>63</v>
      </c>
      <c r="C281" s="5" t="s">
        <v>68</v>
      </c>
      <c r="D281" s="5" t="s">
        <v>64</v>
      </c>
      <c r="E281" s="5" t="s">
        <v>442</v>
      </c>
      <c r="F281" s="5" t="s">
        <v>82</v>
      </c>
      <c r="G281" s="100">
        <f>G283+G287</f>
        <v>1211.9</v>
      </c>
      <c r="H281" s="160">
        <f>H282+H287</f>
        <v>1115200</v>
      </c>
      <c r="I281" s="99">
        <f aca="true" t="shared" si="44" ref="I281:J285">I282</f>
        <v>1111700</v>
      </c>
      <c r="J281" s="100">
        <f t="shared" si="44"/>
        <v>1111700</v>
      </c>
    </row>
    <row r="282" spans="1:10" s="7" customFormat="1" ht="24.75" customHeight="1" hidden="1">
      <c r="A282" s="36" t="s">
        <v>27</v>
      </c>
      <c r="B282" s="5" t="s">
        <v>63</v>
      </c>
      <c r="C282" s="5" t="s">
        <v>68</v>
      </c>
      <c r="D282" s="5" t="s">
        <v>64</v>
      </c>
      <c r="E282" s="5" t="s">
        <v>433</v>
      </c>
      <c r="F282" s="5" t="s">
        <v>82</v>
      </c>
      <c r="G282" s="8">
        <f aca="true" t="shared" si="45" ref="G282:H285">G283</f>
        <v>1207.9</v>
      </c>
      <c r="H282" s="160">
        <f t="shared" si="45"/>
        <v>1111700</v>
      </c>
      <c r="I282" s="99">
        <f t="shared" si="44"/>
        <v>1111700</v>
      </c>
      <c r="J282" s="100">
        <f t="shared" si="44"/>
        <v>1111700</v>
      </c>
    </row>
    <row r="283" spans="1:10" s="7" customFormat="1" ht="69" customHeight="1">
      <c r="A283" s="253" t="s">
        <v>486</v>
      </c>
      <c r="B283" s="5" t="s">
        <v>63</v>
      </c>
      <c r="C283" s="5" t="s">
        <v>68</v>
      </c>
      <c r="D283" s="5" t="s">
        <v>64</v>
      </c>
      <c r="E283" s="5" t="s">
        <v>487</v>
      </c>
      <c r="F283" s="5" t="s">
        <v>82</v>
      </c>
      <c r="G283" s="8">
        <f>G285</f>
        <v>1207.9</v>
      </c>
      <c r="H283" s="160">
        <f>H285</f>
        <v>1111700</v>
      </c>
      <c r="I283" s="99">
        <f>I285</f>
        <v>1111700</v>
      </c>
      <c r="J283" s="100">
        <f>J285</f>
        <v>1111700</v>
      </c>
    </row>
    <row r="284" spans="1:10" s="7" customFormat="1" ht="27" customHeight="1">
      <c r="A284" s="36" t="s">
        <v>203</v>
      </c>
      <c r="B284" s="5" t="s">
        <v>63</v>
      </c>
      <c r="C284" s="5" t="s">
        <v>68</v>
      </c>
      <c r="D284" s="5" t="s">
        <v>64</v>
      </c>
      <c r="E284" s="5" t="s">
        <v>532</v>
      </c>
      <c r="F284" s="5" t="s">
        <v>82</v>
      </c>
      <c r="G284" s="8">
        <f>G285</f>
        <v>1207.9</v>
      </c>
      <c r="H284" s="160"/>
      <c r="I284" s="99"/>
      <c r="J284" s="100"/>
    </row>
    <row r="285" spans="1:10" s="7" customFormat="1" ht="24.75" customHeight="1">
      <c r="A285" s="36" t="s">
        <v>205</v>
      </c>
      <c r="B285" s="5" t="s">
        <v>63</v>
      </c>
      <c r="C285" s="5" t="s">
        <v>68</v>
      </c>
      <c r="D285" s="5" t="s">
        <v>64</v>
      </c>
      <c r="E285" s="5" t="s">
        <v>532</v>
      </c>
      <c r="F285" s="5" t="s">
        <v>206</v>
      </c>
      <c r="G285" s="8">
        <f t="shared" si="45"/>
        <v>1207.9</v>
      </c>
      <c r="H285" s="160">
        <f t="shared" si="45"/>
        <v>1111700</v>
      </c>
      <c r="I285" s="99">
        <f t="shared" si="44"/>
        <v>1111700</v>
      </c>
      <c r="J285" s="100">
        <f t="shared" si="44"/>
        <v>1111700</v>
      </c>
    </row>
    <row r="286" spans="1:10" s="7" customFormat="1" ht="17.25" customHeight="1">
      <c r="A286" s="36" t="s">
        <v>207</v>
      </c>
      <c r="B286" s="5" t="s">
        <v>63</v>
      </c>
      <c r="C286" s="5" t="s">
        <v>68</v>
      </c>
      <c r="D286" s="5" t="s">
        <v>64</v>
      </c>
      <c r="E286" s="5" t="s">
        <v>532</v>
      </c>
      <c r="F286" s="5" t="s">
        <v>208</v>
      </c>
      <c r="G286" s="8">
        <v>1207.9</v>
      </c>
      <c r="H286" s="160">
        <v>1111700</v>
      </c>
      <c r="I286" s="99">
        <v>1111700</v>
      </c>
      <c r="J286" s="100">
        <v>1111700</v>
      </c>
    </row>
    <row r="287" spans="1:10" s="7" customFormat="1" ht="25.5" customHeight="1">
      <c r="A287" s="253" t="s">
        <v>473</v>
      </c>
      <c r="B287" s="5" t="s">
        <v>63</v>
      </c>
      <c r="C287" s="5" t="s">
        <v>68</v>
      </c>
      <c r="D287" s="5" t="s">
        <v>64</v>
      </c>
      <c r="E287" s="5" t="s">
        <v>474</v>
      </c>
      <c r="F287" s="5" t="s">
        <v>82</v>
      </c>
      <c r="G287" s="8">
        <f aca="true" t="shared" si="46" ref="G287:J288">G288</f>
        <v>4</v>
      </c>
      <c r="H287" s="160">
        <f t="shared" si="46"/>
        <v>3500</v>
      </c>
      <c r="I287" s="99">
        <f t="shared" si="46"/>
        <v>3500</v>
      </c>
      <c r="J287" s="100">
        <f t="shared" si="46"/>
        <v>3500</v>
      </c>
    </row>
    <row r="288" spans="1:10" s="7" customFormat="1" ht="26.25">
      <c r="A288" s="36" t="s">
        <v>205</v>
      </c>
      <c r="B288" s="5" t="s">
        <v>63</v>
      </c>
      <c r="C288" s="5" t="s">
        <v>68</v>
      </c>
      <c r="D288" s="5" t="s">
        <v>64</v>
      </c>
      <c r="E288" s="5" t="s">
        <v>474</v>
      </c>
      <c r="F288" s="5" t="s">
        <v>206</v>
      </c>
      <c r="G288" s="8">
        <f t="shared" si="46"/>
        <v>4</v>
      </c>
      <c r="H288" s="160">
        <f t="shared" si="46"/>
        <v>3500</v>
      </c>
      <c r="I288" s="99">
        <f t="shared" si="46"/>
        <v>3500</v>
      </c>
      <c r="J288" s="100">
        <f t="shared" si="46"/>
        <v>3500</v>
      </c>
    </row>
    <row r="289" spans="1:10" s="7" customFormat="1" ht="15">
      <c r="A289" s="36" t="s">
        <v>207</v>
      </c>
      <c r="B289" s="5" t="s">
        <v>63</v>
      </c>
      <c r="C289" s="5" t="s">
        <v>68</v>
      </c>
      <c r="D289" s="5" t="s">
        <v>64</v>
      </c>
      <c r="E289" s="5" t="s">
        <v>474</v>
      </c>
      <c r="F289" s="5" t="s">
        <v>208</v>
      </c>
      <c r="G289" s="8">
        <v>4</v>
      </c>
      <c r="H289" s="160">
        <v>3500</v>
      </c>
      <c r="I289" s="99">
        <v>3500</v>
      </c>
      <c r="J289" s="100">
        <v>3500</v>
      </c>
    </row>
    <row r="290" spans="1:10" s="7" customFormat="1" ht="30.75" customHeight="1" hidden="1">
      <c r="A290" s="35" t="s">
        <v>164</v>
      </c>
      <c r="B290" s="5" t="s">
        <v>63</v>
      </c>
      <c r="C290" s="5" t="s">
        <v>68</v>
      </c>
      <c r="D290" s="5" t="s">
        <v>64</v>
      </c>
      <c r="E290" s="5" t="s">
        <v>22</v>
      </c>
      <c r="F290" s="5" t="s">
        <v>82</v>
      </c>
      <c r="G290" s="8">
        <f>G291</f>
        <v>0</v>
      </c>
      <c r="H290" s="160"/>
      <c r="I290" s="99"/>
      <c r="J290" s="100"/>
    </row>
    <row r="291" spans="1:10" s="7" customFormat="1" ht="26.25" hidden="1">
      <c r="A291" s="36" t="s">
        <v>231</v>
      </c>
      <c r="B291" s="5" t="s">
        <v>63</v>
      </c>
      <c r="C291" s="5" t="s">
        <v>68</v>
      </c>
      <c r="D291" s="5" t="s">
        <v>64</v>
      </c>
      <c r="E291" s="5" t="s">
        <v>22</v>
      </c>
      <c r="F291" s="5" t="s">
        <v>167</v>
      </c>
      <c r="G291" s="8">
        <f>G292</f>
        <v>0</v>
      </c>
      <c r="H291" s="160"/>
      <c r="I291" s="99"/>
      <c r="J291" s="100"/>
    </row>
    <row r="292" spans="1:10" s="7" customFormat="1" ht="26.25" hidden="1">
      <c r="A292" s="36" t="s">
        <v>232</v>
      </c>
      <c r="B292" s="5" t="s">
        <v>63</v>
      </c>
      <c r="C292" s="5" t="s">
        <v>68</v>
      </c>
      <c r="D292" s="5" t="s">
        <v>64</v>
      </c>
      <c r="E292" s="5" t="s">
        <v>22</v>
      </c>
      <c r="F292" s="5" t="s">
        <v>169</v>
      </c>
      <c r="G292" s="8">
        <v>0</v>
      </c>
      <c r="H292" s="160"/>
      <c r="I292" s="99"/>
      <c r="J292" s="100"/>
    </row>
    <row r="293" spans="1:10" s="108" customFormat="1" ht="14.25">
      <c r="A293" s="109" t="s">
        <v>123</v>
      </c>
      <c r="B293" s="102" t="s">
        <v>74</v>
      </c>
      <c r="C293" s="102" t="s">
        <v>80</v>
      </c>
      <c r="D293" s="102" t="s">
        <v>80</v>
      </c>
      <c r="E293" s="102" t="s">
        <v>442</v>
      </c>
      <c r="F293" s="102" t="s">
        <v>82</v>
      </c>
      <c r="G293" s="165">
        <f aca="true" t="shared" si="47" ref="G293:J294">G294</f>
        <v>5419.5</v>
      </c>
      <c r="H293" s="161" t="e">
        <f t="shared" si="47"/>
        <v>#REF!</v>
      </c>
      <c r="I293" s="103" t="e">
        <f t="shared" si="47"/>
        <v>#REF!</v>
      </c>
      <c r="J293" s="104" t="e">
        <f t="shared" si="47"/>
        <v>#REF!</v>
      </c>
    </row>
    <row r="294" spans="1:10" s="7" customFormat="1" ht="15">
      <c r="A294" s="97" t="s">
        <v>79</v>
      </c>
      <c r="B294" s="5" t="s">
        <v>74</v>
      </c>
      <c r="C294" s="5" t="s">
        <v>60</v>
      </c>
      <c r="D294" s="5" t="s">
        <v>80</v>
      </c>
      <c r="E294" s="5" t="s">
        <v>442</v>
      </c>
      <c r="F294" s="5" t="s">
        <v>82</v>
      </c>
      <c r="G294" s="8">
        <f t="shared" si="47"/>
        <v>5419.5</v>
      </c>
      <c r="H294" s="160" t="e">
        <f t="shared" si="47"/>
        <v>#REF!</v>
      </c>
      <c r="I294" s="99" t="e">
        <f t="shared" si="47"/>
        <v>#REF!</v>
      </c>
      <c r="J294" s="100" t="e">
        <f t="shared" si="47"/>
        <v>#REF!</v>
      </c>
    </row>
    <row r="295" spans="1:10" s="7" customFormat="1" ht="15">
      <c r="A295" s="36" t="s">
        <v>88</v>
      </c>
      <c r="B295" s="5" t="s">
        <v>74</v>
      </c>
      <c r="C295" s="5" t="s">
        <v>60</v>
      </c>
      <c r="D295" s="5" t="s">
        <v>40</v>
      </c>
      <c r="E295" s="5" t="s">
        <v>442</v>
      </c>
      <c r="F295" s="5" t="s">
        <v>82</v>
      </c>
      <c r="G295" s="8">
        <f>G296+G305</f>
        <v>5419.5</v>
      </c>
      <c r="H295" s="160" t="e">
        <f>H296+#REF!</f>
        <v>#REF!</v>
      </c>
      <c r="I295" s="99" t="e">
        <f>I296+#REF!</f>
        <v>#REF!</v>
      </c>
      <c r="J295" s="100" t="e">
        <f>J296+#REF!</f>
        <v>#REF!</v>
      </c>
    </row>
    <row r="296" spans="1:10" s="7" customFormat="1" ht="26.25">
      <c r="A296" s="36" t="s">
        <v>226</v>
      </c>
      <c r="B296" s="5" t="s">
        <v>74</v>
      </c>
      <c r="C296" s="5" t="s">
        <v>60</v>
      </c>
      <c r="D296" s="5" t="s">
        <v>40</v>
      </c>
      <c r="E296" s="5" t="s">
        <v>488</v>
      </c>
      <c r="F296" s="5" t="s">
        <v>82</v>
      </c>
      <c r="G296" s="8">
        <f>G297+G300</f>
        <v>4919.5</v>
      </c>
      <c r="H296" s="160">
        <f>H301+H299+H303</f>
        <v>6218628.609999999</v>
      </c>
      <c r="I296" s="99">
        <f>I301+I299+I303</f>
        <v>6218628.609999999</v>
      </c>
      <c r="J296" s="100">
        <f>J301+J299+J303</f>
        <v>6218628.609999999</v>
      </c>
    </row>
    <row r="297" spans="1:10" s="7" customFormat="1" ht="43.5" customHeight="1">
      <c r="A297" s="36" t="s">
        <v>271</v>
      </c>
      <c r="B297" s="5" t="s">
        <v>74</v>
      </c>
      <c r="C297" s="5" t="s">
        <v>60</v>
      </c>
      <c r="D297" s="5" t="s">
        <v>40</v>
      </c>
      <c r="E297" s="5" t="s">
        <v>489</v>
      </c>
      <c r="F297" s="5" t="s">
        <v>82</v>
      </c>
      <c r="G297" s="8">
        <f>G299</f>
        <v>367.4</v>
      </c>
      <c r="H297" s="160">
        <f>H299</f>
        <v>424150</v>
      </c>
      <c r="I297" s="99">
        <f>I299</f>
        <v>424150</v>
      </c>
      <c r="J297" s="100">
        <f>J299</f>
        <v>424150</v>
      </c>
    </row>
    <row r="298" spans="1:10" s="7" customFormat="1" ht="17.25" customHeight="1">
      <c r="A298" s="36" t="s">
        <v>172</v>
      </c>
      <c r="B298" s="5" t="s">
        <v>74</v>
      </c>
      <c r="C298" s="5" t="s">
        <v>60</v>
      </c>
      <c r="D298" s="5" t="s">
        <v>40</v>
      </c>
      <c r="E298" s="5" t="s">
        <v>489</v>
      </c>
      <c r="F298" s="5" t="s">
        <v>173</v>
      </c>
      <c r="G298" s="8">
        <f>G299</f>
        <v>367.4</v>
      </c>
      <c r="H298" s="160"/>
      <c r="I298" s="99"/>
      <c r="J298" s="100"/>
    </row>
    <row r="299" spans="1:10" s="7" customFormat="1" ht="15">
      <c r="A299" s="36" t="s">
        <v>183</v>
      </c>
      <c r="B299" s="5" t="s">
        <v>74</v>
      </c>
      <c r="C299" s="5" t="s">
        <v>60</v>
      </c>
      <c r="D299" s="5" t="s">
        <v>40</v>
      </c>
      <c r="E299" s="5" t="s">
        <v>489</v>
      </c>
      <c r="F299" s="5" t="s">
        <v>184</v>
      </c>
      <c r="G299" s="8">
        <v>367.4</v>
      </c>
      <c r="H299" s="160">
        <v>424150</v>
      </c>
      <c r="I299" s="99">
        <v>424150</v>
      </c>
      <c r="J299" s="100">
        <v>424150</v>
      </c>
    </row>
    <row r="300" spans="1:10" s="7" customFormat="1" ht="26.25" customHeight="1">
      <c r="A300" s="36" t="s">
        <v>227</v>
      </c>
      <c r="B300" s="5" t="s">
        <v>74</v>
      </c>
      <c r="C300" s="5" t="s">
        <v>60</v>
      </c>
      <c r="D300" s="5" t="s">
        <v>40</v>
      </c>
      <c r="E300" s="5" t="s">
        <v>490</v>
      </c>
      <c r="F300" s="5" t="s">
        <v>82</v>
      </c>
      <c r="G300" s="8">
        <f>G301+G303</f>
        <v>4552.1</v>
      </c>
      <c r="H300" s="160">
        <f>H301+H303</f>
        <v>5794478.609999999</v>
      </c>
      <c r="I300" s="99">
        <f>I301+I303</f>
        <v>5794478.609999999</v>
      </c>
      <c r="J300" s="100">
        <f>J301+J303</f>
        <v>5794478.609999999</v>
      </c>
    </row>
    <row r="301" spans="1:10" s="7" customFormat="1" ht="51.75">
      <c r="A301" s="36" t="s">
        <v>162</v>
      </c>
      <c r="B301" s="5" t="s">
        <v>74</v>
      </c>
      <c r="C301" s="5" t="s">
        <v>60</v>
      </c>
      <c r="D301" s="5" t="s">
        <v>40</v>
      </c>
      <c r="E301" s="5" t="s">
        <v>490</v>
      </c>
      <c r="F301" s="5" t="s">
        <v>77</v>
      </c>
      <c r="G301" s="8">
        <f>G302</f>
        <v>2888.5</v>
      </c>
      <c r="H301" s="160">
        <f>H302</f>
        <v>2925099.8</v>
      </c>
      <c r="I301" s="99">
        <f>I302</f>
        <v>2925099.8</v>
      </c>
      <c r="J301" s="100">
        <f>J302</f>
        <v>2925099.8</v>
      </c>
    </row>
    <row r="302" spans="1:10" s="7" customFormat="1" ht="15">
      <c r="A302" s="36" t="s">
        <v>254</v>
      </c>
      <c r="B302" s="5" t="s">
        <v>74</v>
      </c>
      <c r="C302" s="5" t="s">
        <v>60</v>
      </c>
      <c r="D302" s="5" t="s">
        <v>40</v>
      </c>
      <c r="E302" s="5" t="s">
        <v>490</v>
      </c>
      <c r="F302" s="5" t="s">
        <v>230</v>
      </c>
      <c r="G302" s="8">
        <v>2888.5</v>
      </c>
      <c r="H302" s="160">
        <v>2925099.8</v>
      </c>
      <c r="I302" s="99">
        <v>2925099.8</v>
      </c>
      <c r="J302" s="100">
        <v>2925099.8</v>
      </c>
    </row>
    <row r="303" spans="1:10" s="7" customFormat="1" ht="26.25">
      <c r="A303" s="36" t="s">
        <v>231</v>
      </c>
      <c r="B303" s="5" t="s">
        <v>74</v>
      </c>
      <c r="C303" s="5" t="s">
        <v>60</v>
      </c>
      <c r="D303" s="5" t="s">
        <v>40</v>
      </c>
      <c r="E303" s="5" t="s">
        <v>490</v>
      </c>
      <c r="F303" s="5" t="s">
        <v>167</v>
      </c>
      <c r="G303" s="8">
        <f>G304</f>
        <v>1663.6</v>
      </c>
      <c r="H303" s="160">
        <f>H304</f>
        <v>2869378.81</v>
      </c>
      <c r="I303" s="99">
        <f>I304</f>
        <v>2869378.81</v>
      </c>
      <c r="J303" s="100">
        <f>J304</f>
        <v>2869378.81</v>
      </c>
    </row>
    <row r="304" spans="1:10" s="7" customFormat="1" ht="26.25">
      <c r="A304" s="36" t="s">
        <v>232</v>
      </c>
      <c r="B304" s="5" t="s">
        <v>74</v>
      </c>
      <c r="C304" s="5" t="s">
        <v>60</v>
      </c>
      <c r="D304" s="5" t="s">
        <v>40</v>
      </c>
      <c r="E304" s="5" t="s">
        <v>490</v>
      </c>
      <c r="F304" s="5" t="s">
        <v>169</v>
      </c>
      <c r="G304" s="8">
        <f>1344.6+319</f>
        <v>1663.6</v>
      </c>
      <c r="H304" s="160">
        <v>2869378.81</v>
      </c>
      <c r="I304" s="99">
        <v>2869378.81</v>
      </c>
      <c r="J304" s="100">
        <v>2869378.81</v>
      </c>
    </row>
    <row r="305" spans="1:10" s="7" customFormat="1" ht="26.25" customHeight="1">
      <c r="A305" s="283" t="s">
        <v>538</v>
      </c>
      <c r="B305" s="5" t="s">
        <v>74</v>
      </c>
      <c r="C305" s="5" t="s">
        <v>60</v>
      </c>
      <c r="D305" s="5" t="s">
        <v>40</v>
      </c>
      <c r="E305" s="5" t="s">
        <v>457</v>
      </c>
      <c r="F305" s="5" t="s">
        <v>82</v>
      </c>
      <c r="G305" s="8">
        <f aca="true" t="shared" si="48" ref="G305:J306">G306</f>
        <v>500</v>
      </c>
      <c r="H305" s="160">
        <f t="shared" si="48"/>
        <v>829800</v>
      </c>
      <c r="I305" s="99">
        <f t="shared" si="48"/>
        <v>734600</v>
      </c>
      <c r="J305" s="100">
        <f t="shared" si="48"/>
        <v>734600</v>
      </c>
    </row>
    <row r="306" spans="1:10" s="7" customFormat="1" ht="26.25">
      <c r="A306" s="36" t="s">
        <v>231</v>
      </c>
      <c r="B306" s="5" t="s">
        <v>74</v>
      </c>
      <c r="C306" s="5" t="s">
        <v>60</v>
      </c>
      <c r="D306" s="5" t="s">
        <v>40</v>
      </c>
      <c r="E306" s="5" t="s">
        <v>457</v>
      </c>
      <c r="F306" s="5" t="s">
        <v>167</v>
      </c>
      <c r="G306" s="8">
        <f t="shared" si="48"/>
        <v>500</v>
      </c>
      <c r="H306" s="160">
        <f t="shared" si="48"/>
        <v>829800</v>
      </c>
      <c r="I306" s="99">
        <f t="shared" si="48"/>
        <v>734600</v>
      </c>
      <c r="J306" s="100">
        <f t="shared" si="48"/>
        <v>734600</v>
      </c>
    </row>
    <row r="307" spans="1:10" s="7" customFormat="1" ht="26.25">
      <c r="A307" s="36" t="s">
        <v>232</v>
      </c>
      <c r="B307" s="5" t="s">
        <v>74</v>
      </c>
      <c r="C307" s="5" t="s">
        <v>60</v>
      </c>
      <c r="D307" s="5" t="s">
        <v>40</v>
      </c>
      <c r="E307" s="5" t="s">
        <v>457</v>
      </c>
      <c r="F307" s="5" t="s">
        <v>169</v>
      </c>
      <c r="G307" s="8">
        <v>500</v>
      </c>
      <c r="H307" s="160">
        <f>734600+95200</f>
        <v>829800</v>
      </c>
      <c r="I307" s="99">
        <v>734600</v>
      </c>
      <c r="J307" s="100">
        <v>734600</v>
      </c>
    </row>
    <row r="308" spans="1:10" s="108" customFormat="1" ht="14.25">
      <c r="A308" s="109" t="s">
        <v>124</v>
      </c>
      <c r="B308" s="102" t="s">
        <v>75</v>
      </c>
      <c r="C308" s="102" t="s">
        <v>80</v>
      </c>
      <c r="D308" s="102" t="s">
        <v>80</v>
      </c>
      <c r="E308" s="102" t="s">
        <v>442</v>
      </c>
      <c r="F308" s="102" t="s">
        <v>82</v>
      </c>
      <c r="G308" s="165">
        <f>G309</f>
        <v>4289.2</v>
      </c>
      <c r="H308" s="161" t="e">
        <f aca="true" t="shared" si="49" ref="G308:J309">H309</f>
        <v>#REF!</v>
      </c>
      <c r="I308" s="103" t="e">
        <f t="shared" si="49"/>
        <v>#REF!</v>
      </c>
      <c r="J308" s="104" t="e">
        <f t="shared" si="49"/>
        <v>#REF!</v>
      </c>
    </row>
    <row r="309" spans="1:10" s="7" customFormat="1" ht="15">
      <c r="A309" s="36" t="s">
        <v>26</v>
      </c>
      <c r="B309" s="5" t="s">
        <v>75</v>
      </c>
      <c r="C309" s="5" t="s">
        <v>72</v>
      </c>
      <c r="D309" s="5" t="s">
        <v>80</v>
      </c>
      <c r="E309" s="5" t="s">
        <v>442</v>
      </c>
      <c r="F309" s="5" t="s">
        <v>82</v>
      </c>
      <c r="G309" s="8">
        <f t="shared" si="49"/>
        <v>4289.2</v>
      </c>
      <c r="H309" s="160" t="e">
        <f t="shared" si="49"/>
        <v>#REF!</v>
      </c>
      <c r="I309" s="99" t="e">
        <f t="shared" si="49"/>
        <v>#REF!</v>
      </c>
      <c r="J309" s="100" t="e">
        <f t="shared" si="49"/>
        <v>#REF!</v>
      </c>
    </row>
    <row r="310" spans="1:10" s="7" customFormat="1" ht="15">
      <c r="A310" s="36" t="s">
        <v>50</v>
      </c>
      <c r="B310" s="5" t="s">
        <v>75</v>
      </c>
      <c r="C310" s="5" t="s">
        <v>72</v>
      </c>
      <c r="D310" s="5" t="s">
        <v>60</v>
      </c>
      <c r="E310" s="5" t="s">
        <v>442</v>
      </c>
      <c r="F310" s="5" t="s">
        <v>82</v>
      </c>
      <c r="G310" s="8">
        <f>G311+G314+G320+G323+G332</f>
        <v>4289.2</v>
      </c>
      <c r="H310" s="160" t="e">
        <f>#REF!+H311+H314+H317+H320+H323+H332</f>
        <v>#REF!</v>
      </c>
      <c r="I310" s="99" t="e">
        <f>#REF!+I311+I314+I317+I320+I323+I332</f>
        <v>#REF!</v>
      </c>
      <c r="J310" s="100" t="e">
        <f>#REF!+J311+J314+J317+J320+J323+J332</f>
        <v>#REF!</v>
      </c>
    </row>
    <row r="311" spans="1:10" s="110" customFormat="1" ht="26.25">
      <c r="A311" s="253" t="s">
        <v>492</v>
      </c>
      <c r="B311" s="5" t="s">
        <v>75</v>
      </c>
      <c r="C311" s="5" t="s">
        <v>72</v>
      </c>
      <c r="D311" s="5" t="s">
        <v>60</v>
      </c>
      <c r="E311" s="5" t="s">
        <v>474</v>
      </c>
      <c r="F311" s="5" t="s">
        <v>82</v>
      </c>
      <c r="G311" s="8">
        <f aca="true" t="shared" si="50" ref="G311:J312">G312</f>
        <v>0</v>
      </c>
      <c r="H311" s="160">
        <f t="shared" si="50"/>
        <v>6652</v>
      </c>
      <c r="I311" s="99">
        <f t="shared" si="50"/>
        <v>6652</v>
      </c>
      <c r="J311" s="100">
        <f t="shared" si="50"/>
        <v>6652</v>
      </c>
    </row>
    <row r="312" spans="1:256" s="110" customFormat="1" ht="26.25">
      <c r="A312" s="36" t="s">
        <v>231</v>
      </c>
      <c r="B312" s="5" t="s">
        <v>75</v>
      </c>
      <c r="C312" s="5" t="s">
        <v>72</v>
      </c>
      <c r="D312" s="5" t="s">
        <v>60</v>
      </c>
      <c r="E312" s="5" t="s">
        <v>474</v>
      </c>
      <c r="F312" s="5" t="s">
        <v>167</v>
      </c>
      <c r="G312" s="8">
        <f t="shared" si="50"/>
        <v>0</v>
      </c>
      <c r="H312" s="160">
        <f t="shared" si="50"/>
        <v>6652</v>
      </c>
      <c r="I312" s="99">
        <f t="shared" si="50"/>
        <v>6652</v>
      </c>
      <c r="J312" s="100">
        <f t="shared" si="50"/>
        <v>6652</v>
      </c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  <c r="Z312" s="111"/>
      <c r="AA312" s="111"/>
      <c r="AB312" s="111"/>
      <c r="AC312" s="111"/>
      <c r="AD312" s="111"/>
      <c r="AE312" s="111"/>
      <c r="AF312" s="111"/>
      <c r="AG312" s="111"/>
      <c r="AH312" s="111"/>
      <c r="AI312" s="111"/>
      <c r="AJ312" s="111"/>
      <c r="AK312" s="111"/>
      <c r="AL312" s="111"/>
      <c r="AM312" s="111"/>
      <c r="AN312" s="111"/>
      <c r="AO312" s="111"/>
      <c r="AP312" s="111"/>
      <c r="AQ312" s="111"/>
      <c r="AR312" s="111"/>
      <c r="AS312" s="111"/>
      <c r="AT312" s="111"/>
      <c r="AU312" s="111"/>
      <c r="AV312" s="111"/>
      <c r="AW312" s="111"/>
      <c r="AX312" s="111"/>
      <c r="AY312" s="111"/>
      <c r="AZ312" s="111"/>
      <c r="BA312" s="111"/>
      <c r="BB312" s="111"/>
      <c r="BC312" s="111"/>
      <c r="BD312" s="111"/>
      <c r="BE312" s="111"/>
      <c r="BF312" s="111"/>
      <c r="BG312" s="111"/>
      <c r="BH312" s="111"/>
      <c r="BI312" s="111"/>
      <c r="BJ312" s="111"/>
      <c r="BK312" s="111"/>
      <c r="BL312" s="111"/>
      <c r="BM312" s="111"/>
      <c r="BN312" s="111"/>
      <c r="BO312" s="111"/>
      <c r="BP312" s="111"/>
      <c r="BQ312" s="111"/>
      <c r="BR312" s="111"/>
      <c r="BS312" s="111"/>
      <c r="BT312" s="111"/>
      <c r="BU312" s="111"/>
      <c r="BV312" s="111"/>
      <c r="BW312" s="111"/>
      <c r="BX312" s="111"/>
      <c r="BY312" s="111"/>
      <c r="BZ312" s="111"/>
      <c r="CA312" s="111"/>
      <c r="CB312" s="111"/>
      <c r="CC312" s="111"/>
      <c r="CD312" s="111"/>
      <c r="CE312" s="111"/>
      <c r="CF312" s="111"/>
      <c r="CG312" s="111"/>
      <c r="CH312" s="111"/>
      <c r="CI312" s="111"/>
      <c r="CJ312" s="111"/>
      <c r="CK312" s="111"/>
      <c r="CL312" s="111"/>
      <c r="CM312" s="111"/>
      <c r="CN312" s="111"/>
      <c r="CO312" s="111"/>
      <c r="CP312" s="111"/>
      <c r="CQ312" s="111"/>
      <c r="CR312" s="111"/>
      <c r="CS312" s="111"/>
      <c r="CT312" s="111"/>
      <c r="CU312" s="111"/>
      <c r="CV312" s="111"/>
      <c r="CW312" s="111"/>
      <c r="CX312" s="111"/>
      <c r="CY312" s="111"/>
      <c r="CZ312" s="111"/>
      <c r="DA312" s="111"/>
      <c r="DB312" s="111"/>
      <c r="DC312" s="111"/>
      <c r="DD312" s="111"/>
      <c r="DE312" s="111"/>
      <c r="DF312" s="111"/>
      <c r="DG312" s="111"/>
      <c r="DH312" s="111"/>
      <c r="DI312" s="111"/>
      <c r="DJ312" s="111"/>
      <c r="DK312" s="111"/>
      <c r="DL312" s="111"/>
      <c r="DM312" s="111"/>
      <c r="DN312" s="111"/>
      <c r="DO312" s="111"/>
      <c r="DP312" s="111"/>
      <c r="DQ312" s="111"/>
      <c r="DR312" s="111"/>
      <c r="DS312" s="111"/>
      <c r="DT312" s="111"/>
      <c r="DU312" s="111"/>
      <c r="DV312" s="111"/>
      <c r="DW312" s="111"/>
      <c r="DX312" s="111"/>
      <c r="DY312" s="111"/>
      <c r="DZ312" s="111"/>
      <c r="EA312" s="111"/>
      <c r="EB312" s="111"/>
      <c r="EC312" s="111"/>
      <c r="ED312" s="111"/>
      <c r="EE312" s="111"/>
      <c r="EF312" s="111"/>
      <c r="EG312" s="111"/>
      <c r="EH312" s="111"/>
      <c r="EI312" s="111"/>
      <c r="EJ312" s="111"/>
      <c r="EK312" s="111"/>
      <c r="EL312" s="111"/>
      <c r="EM312" s="111"/>
      <c r="EN312" s="111"/>
      <c r="EO312" s="111"/>
      <c r="EP312" s="111"/>
      <c r="EQ312" s="111"/>
      <c r="ER312" s="111"/>
      <c r="ES312" s="111"/>
      <c r="ET312" s="111"/>
      <c r="EU312" s="111"/>
      <c r="EV312" s="111"/>
      <c r="EW312" s="111"/>
      <c r="EX312" s="111"/>
      <c r="EY312" s="111"/>
      <c r="EZ312" s="111"/>
      <c r="FA312" s="111"/>
      <c r="FB312" s="111"/>
      <c r="FC312" s="111"/>
      <c r="FD312" s="111"/>
      <c r="FE312" s="111"/>
      <c r="FF312" s="111"/>
      <c r="FG312" s="111"/>
      <c r="FH312" s="111"/>
      <c r="FI312" s="111"/>
      <c r="FJ312" s="111"/>
      <c r="FK312" s="111"/>
      <c r="FL312" s="111"/>
      <c r="FM312" s="111"/>
      <c r="FN312" s="111"/>
      <c r="FO312" s="111"/>
      <c r="FP312" s="111"/>
      <c r="FQ312" s="111"/>
      <c r="FR312" s="111"/>
      <c r="FS312" s="111"/>
      <c r="FT312" s="111"/>
      <c r="FU312" s="111"/>
      <c r="FV312" s="111"/>
      <c r="FW312" s="111"/>
      <c r="FX312" s="111"/>
      <c r="FY312" s="111"/>
      <c r="FZ312" s="111"/>
      <c r="GA312" s="111"/>
      <c r="GB312" s="111"/>
      <c r="GC312" s="111"/>
      <c r="GD312" s="111"/>
      <c r="GE312" s="111"/>
      <c r="GF312" s="111"/>
      <c r="GG312" s="111"/>
      <c r="GH312" s="111"/>
      <c r="GI312" s="111"/>
      <c r="GJ312" s="111"/>
      <c r="GK312" s="111"/>
      <c r="GL312" s="111"/>
      <c r="GM312" s="111"/>
      <c r="GN312" s="111"/>
      <c r="GO312" s="111"/>
      <c r="GP312" s="111"/>
      <c r="GQ312" s="111"/>
      <c r="GR312" s="111"/>
      <c r="GS312" s="111"/>
      <c r="GT312" s="111"/>
      <c r="GU312" s="111"/>
      <c r="GV312" s="111"/>
      <c r="GW312" s="111"/>
      <c r="GX312" s="111"/>
      <c r="GY312" s="111"/>
      <c r="GZ312" s="111"/>
      <c r="HA312" s="111"/>
      <c r="HB312" s="111"/>
      <c r="HC312" s="111"/>
      <c r="HD312" s="111"/>
      <c r="HE312" s="111"/>
      <c r="HF312" s="111"/>
      <c r="HG312" s="111"/>
      <c r="HH312" s="111"/>
      <c r="HI312" s="111"/>
      <c r="HJ312" s="111"/>
      <c r="HK312" s="111"/>
      <c r="HL312" s="111"/>
      <c r="HM312" s="111"/>
      <c r="HN312" s="111"/>
      <c r="HO312" s="111"/>
      <c r="HP312" s="111"/>
      <c r="HQ312" s="111"/>
      <c r="HR312" s="111"/>
      <c r="HS312" s="111"/>
      <c r="HT312" s="111"/>
      <c r="HU312" s="111"/>
      <c r="HV312" s="111"/>
      <c r="HW312" s="111"/>
      <c r="HX312" s="111"/>
      <c r="HY312" s="111"/>
      <c r="HZ312" s="111"/>
      <c r="IA312" s="111"/>
      <c r="IB312" s="111"/>
      <c r="IC312" s="111"/>
      <c r="ID312" s="111"/>
      <c r="IE312" s="111"/>
      <c r="IF312" s="111"/>
      <c r="IG312" s="111"/>
      <c r="IH312" s="111"/>
      <c r="II312" s="111"/>
      <c r="IJ312" s="111"/>
      <c r="IK312" s="111"/>
      <c r="IL312" s="111"/>
      <c r="IM312" s="111"/>
      <c r="IN312" s="111"/>
      <c r="IO312" s="111"/>
      <c r="IP312" s="111"/>
      <c r="IQ312" s="111"/>
      <c r="IR312" s="111"/>
      <c r="IS312" s="111"/>
      <c r="IT312" s="111"/>
      <c r="IU312" s="111"/>
      <c r="IV312" s="111"/>
    </row>
    <row r="313" spans="1:256" s="110" customFormat="1" ht="24.75" customHeight="1">
      <c r="A313" s="36" t="s">
        <v>232</v>
      </c>
      <c r="B313" s="5" t="s">
        <v>75</v>
      </c>
      <c r="C313" s="5" t="s">
        <v>72</v>
      </c>
      <c r="D313" s="5" t="s">
        <v>60</v>
      </c>
      <c r="E313" s="5" t="s">
        <v>474</v>
      </c>
      <c r="F313" s="5" t="s">
        <v>169</v>
      </c>
      <c r="G313" s="8">
        <v>0</v>
      </c>
      <c r="H313" s="160">
        <v>6652</v>
      </c>
      <c r="I313" s="99">
        <v>6652</v>
      </c>
      <c r="J313" s="100">
        <v>6652</v>
      </c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  <c r="Z313" s="111"/>
      <c r="AA313" s="111"/>
      <c r="AB313" s="111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1"/>
      <c r="AM313" s="111"/>
      <c r="AN313" s="111"/>
      <c r="AO313" s="111"/>
      <c r="AP313" s="111"/>
      <c r="AQ313" s="111"/>
      <c r="AR313" s="111"/>
      <c r="AS313" s="111"/>
      <c r="AT313" s="111"/>
      <c r="AU313" s="111"/>
      <c r="AV313" s="111"/>
      <c r="AW313" s="111"/>
      <c r="AX313" s="111"/>
      <c r="AY313" s="111"/>
      <c r="AZ313" s="111"/>
      <c r="BA313" s="111"/>
      <c r="BB313" s="111"/>
      <c r="BC313" s="111"/>
      <c r="BD313" s="111"/>
      <c r="BE313" s="111"/>
      <c r="BF313" s="111"/>
      <c r="BG313" s="111"/>
      <c r="BH313" s="111"/>
      <c r="BI313" s="111"/>
      <c r="BJ313" s="111"/>
      <c r="BK313" s="111"/>
      <c r="BL313" s="111"/>
      <c r="BM313" s="111"/>
      <c r="BN313" s="111"/>
      <c r="BO313" s="111"/>
      <c r="BP313" s="111"/>
      <c r="BQ313" s="111"/>
      <c r="BR313" s="111"/>
      <c r="BS313" s="111"/>
      <c r="BT313" s="111"/>
      <c r="BU313" s="111"/>
      <c r="BV313" s="111"/>
      <c r="BW313" s="111"/>
      <c r="BX313" s="111"/>
      <c r="BY313" s="111"/>
      <c r="BZ313" s="111"/>
      <c r="CA313" s="111"/>
      <c r="CB313" s="111"/>
      <c r="CC313" s="111"/>
      <c r="CD313" s="111"/>
      <c r="CE313" s="111"/>
      <c r="CF313" s="111"/>
      <c r="CG313" s="111"/>
      <c r="CH313" s="111"/>
      <c r="CI313" s="111"/>
      <c r="CJ313" s="111"/>
      <c r="CK313" s="111"/>
      <c r="CL313" s="111"/>
      <c r="CM313" s="111"/>
      <c r="CN313" s="111"/>
      <c r="CO313" s="111"/>
      <c r="CP313" s="111"/>
      <c r="CQ313" s="111"/>
      <c r="CR313" s="111"/>
      <c r="CS313" s="111"/>
      <c r="CT313" s="111"/>
      <c r="CU313" s="111"/>
      <c r="CV313" s="111"/>
      <c r="CW313" s="111"/>
      <c r="CX313" s="111"/>
      <c r="CY313" s="111"/>
      <c r="CZ313" s="111"/>
      <c r="DA313" s="111"/>
      <c r="DB313" s="111"/>
      <c r="DC313" s="111"/>
      <c r="DD313" s="111"/>
      <c r="DE313" s="111"/>
      <c r="DF313" s="111"/>
      <c r="DG313" s="111"/>
      <c r="DH313" s="111"/>
      <c r="DI313" s="111"/>
      <c r="DJ313" s="111"/>
      <c r="DK313" s="111"/>
      <c r="DL313" s="111"/>
      <c r="DM313" s="111"/>
      <c r="DN313" s="111"/>
      <c r="DO313" s="111"/>
      <c r="DP313" s="111"/>
      <c r="DQ313" s="111"/>
      <c r="DR313" s="111"/>
      <c r="DS313" s="111"/>
      <c r="DT313" s="111"/>
      <c r="DU313" s="111"/>
      <c r="DV313" s="111"/>
      <c r="DW313" s="111"/>
      <c r="DX313" s="111"/>
      <c r="DY313" s="111"/>
      <c r="DZ313" s="111"/>
      <c r="EA313" s="111"/>
      <c r="EB313" s="111"/>
      <c r="EC313" s="111"/>
      <c r="ED313" s="111"/>
      <c r="EE313" s="111"/>
      <c r="EF313" s="111"/>
      <c r="EG313" s="111"/>
      <c r="EH313" s="111"/>
      <c r="EI313" s="111"/>
      <c r="EJ313" s="111"/>
      <c r="EK313" s="111"/>
      <c r="EL313" s="111"/>
      <c r="EM313" s="111"/>
      <c r="EN313" s="111"/>
      <c r="EO313" s="111"/>
      <c r="EP313" s="111"/>
      <c r="EQ313" s="111"/>
      <c r="ER313" s="111"/>
      <c r="ES313" s="111"/>
      <c r="ET313" s="111"/>
      <c r="EU313" s="111"/>
      <c r="EV313" s="111"/>
      <c r="EW313" s="111"/>
      <c r="EX313" s="111"/>
      <c r="EY313" s="111"/>
      <c r="EZ313" s="111"/>
      <c r="FA313" s="111"/>
      <c r="FB313" s="111"/>
      <c r="FC313" s="111"/>
      <c r="FD313" s="111"/>
      <c r="FE313" s="111"/>
      <c r="FF313" s="111"/>
      <c r="FG313" s="111"/>
      <c r="FH313" s="111"/>
      <c r="FI313" s="111"/>
      <c r="FJ313" s="111"/>
      <c r="FK313" s="111"/>
      <c r="FL313" s="111"/>
      <c r="FM313" s="111"/>
      <c r="FN313" s="111"/>
      <c r="FO313" s="111"/>
      <c r="FP313" s="111"/>
      <c r="FQ313" s="111"/>
      <c r="FR313" s="111"/>
      <c r="FS313" s="111"/>
      <c r="FT313" s="111"/>
      <c r="FU313" s="111"/>
      <c r="FV313" s="111"/>
      <c r="FW313" s="111"/>
      <c r="FX313" s="111"/>
      <c r="FY313" s="111"/>
      <c r="FZ313" s="111"/>
      <c r="GA313" s="111"/>
      <c r="GB313" s="111"/>
      <c r="GC313" s="111"/>
      <c r="GD313" s="111"/>
      <c r="GE313" s="111"/>
      <c r="GF313" s="111"/>
      <c r="GG313" s="111"/>
      <c r="GH313" s="111"/>
      <c r="GI313" s="111"/>
      <c r="GJ313" s="111"/>
      <c r="GK313" s="111"/>
      <c r="GL313" s="111"/>
      <c r="GM313" s="111"/>
      <c r="GN313" s="111"/>
      <c r="GO313" s="111"/>
      <c r="GP313" s="111"/>
      <c r="GQ313" s="111"/>
      <c r="GR313" s="111"/>
      <c r="GS313" s="111"/>
      <c r="GT313" s="111"/>
      <c r="GU313" s="111"/>
      <c r="GV313" s="111"/>
      <c r="GW313" s="111"/>
      <c r="GX313" s="111"/>
      <c r="GY313" s="111"/>
      <c r="GZ313" s="111"/>
      <c r="HA313" s="111"/>
      <c r="HB313" s="111"/>
      <c r="HC313" s="111"/>
      <c r="HD313" s="111"/>
      <c r="HE313" s="111"/>
      <c r="HF313" s="111"/>
      <c r="HG313" s="111"/>
      <c r="HH313" s="111"/>
      <c r="HI313" s="111"/>
      <c r="HJ313" s="111"/>
      <c r="HK313" s="111"/>
      <c r="HL313" s="111"/>
      <c r="HM313" s="111"/>
      <c r="HN313" s="111"/>
      <c r="HO313" s="111"/>
      <c r="HP313" s="111"/>
      <c r="HQ313" s="111"/>
      <c r="HR313" s="111"/>
      <c r="HS313" s="111"/>
      <c r="HT313" s="111"/>
      <c r="HU313" s="111"/>
      <c r="HV313" s="111"/>
      <c r="HW313" s="111"/>
      <c r="HX313" s="111"/>
      <c r="HY313" s="111"/>
      <c r="HZ313" s="111"/>
      <c r="IA313" s="111"/>
      <c r="IB313" s="111"/>
      <c r="IC313" s="111"/>
      <c r="ID313" s="111"/>
      <c r="IE313" s="111"/>
      <c r="IF313" s="111"/>
      <c r="IG313" s="111"/>
      <c r="IH313" s="111"/>
      <c r="II313" s="111"/>
      <c r="IJ313" s="111"/>
      <c r="IK313" s="111"/>
      <c r="IL313" s="111"/>
      <c r="IM313" s="111"/>
      <c r="IN313" s="111"/>
      <c r="IO313" s="111"/>
      <c r="IP313" s="111"/>
      <c r="IQ313" s="111"/>
      <c r="IR313" s="111"/>
      <c r="IS313" s="111"/>
      <c r="IT313" s="111"/>
      <c r="IU313" s="111"/>
      <c r="IV313" s="111"/>
    </row>
    <row r="314" spans="1:256" s="110" customFormat="1" ht="32.25" customHeight="1">
      <c r="A314" s="284" t="s">
        <v>491</v>
      </c>
      <c r="B314" s="5" t="s">
        <v>75</v>
      </c>
      <c r="C314" s="5" t="s">
        <v>72</v>
      </c>
      <c r="D314" s="5" t="s">
        <v>60</v>
      </c>
      <c r="E314" s="5" t="s">
        <v>480</v>
      </c>
      <c r="F314" s="5" t="s">
        <v>82</v>
      </c>
      <c r="G314" s="8">
        <f aca="true" t="shared" si="51" ref="G314:J315">G315</f>
        <v>0</v>
      </c>
      <c r="H314" s="160">
        <f t="shared" si="51"/>
        <v>21700</v>
      </c>
      <c r="I314" s="99">
        <f t="shared" si="51"/>
        <v>13500</v>
      </c>
      <c r="J314" s="100">
        <f t="shared" si="51"/>
        <v>13500</v>
      </c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  <c r="X314" s="111"/>
      <c r="Y314" s="111"/>
      <c r="Z314" s="111"/>
      <c r="AA314" s="111"/>
      <c r="AB314" s="111"/>
      <c r="AC314" s="111"/>
      <c r="AD314" s="111"/>
      <c r="AE314" s="111"/>
      <c r="AF314" s="111"/>
      <c r="AG314" s="111"/>
      <c r="AH314" s="111"/>
      <c r="AI314" s="111"/>
      <c r="AJ314" s="111"/>
      <c r="AK314" s="111"/>
      <c r="AL314" s="111"/>
      <c r="AM314" s="111"/>
      <c r="AN314" s="111"/>
      <c r="AO314" s="111"/>
      <c r="AP314" s="111"/>
      <c r="AQ314" s="111"/>
      <c r="AR314" s="111"/>
      <c r="AS314" s="111"/>
      <c r="AT314" s="111"/>
      <c r="AU314" s="111"/>
      <c r="AV314" s="111"/>
      <c r="AW314" s="111"/>
      <c r="AX314" s="111"/>
      <c r="AY314" s="111"/>
      <c r="AZ314" s="111"/>
      <c r="BA314" s="111"/>
      <c r="BB314" s="111"/>
      <c r="BC314" s="111"/>
      <c r="BD314" s="111"/>
      <c r="BE314" s="111"/>
      <c r="BF314" s="111"/>
      <c r="BG314" s="111"/>
      <c r="BH314" s="111"/>
      <c r="BI314" s="111"/>
      <c r="BJ314" s="111"/>
      <c r="BK314" s="111"/>
      <c r="BL314" s="111"/>
      <c r="BM314" s="111"/>
      <c r="BN314" s="111"/>
      <c r="BO314" s="111"/>
      <c r="BP314" s="111"/>
      <c r="BQ314" s="111"/>
      <c r="BR314" s="111"/>
      <c r="BS314" s="111"/>
      <c r="BT314" s="111"/>
      <c r="BU314" s="111"/>
      <c r="BV314" s="111"/>
      <c r="BW314" s="111"/>
      <c r="BX314" s="111"/>
      <c r="BY314" s="111"/>
      <c r="BZ314" s="111"/>
      <c r="CA314" s="111"/>
      <c r="CB314" s="111"/>
      <c r="CC314" s="111"/>
      <c r="CD314" s="111"/>
      <c r="CE314" s="111"/>
      <c r="CF314" s="111"/>
      <c r="CG314" s="111"/>
      <c r="CH314" s="111"/>
      <c r="CI314" s="111"/>
      <c r="CJ314" s="111"/>
      <c r="CK314" s="111"/>
      <c r="CL314" s="111"/>
      <c r="CM314" s="111"/>
      <c r="CN314" s="111"/>
      <c r="CO314" s="111"/>
      <c r="CP314" s="111"/>
      <c r="CQ314" s="111"/>
      <c r="CR314" s="111"/>
      <c r="CS314" s="111"/>
      <c r="CT314" s="111"/>
      <c r="CU314" s="111"/>
      <c r="CV314" s="111"/>
      <c r="CW314" s="111"/>
      <c r="CX314" s="111"/>
      <c r="CY314" s="111"/>
      <c r="CZ314" s="111"/>
      <c r="DA314" s="111"/>
      <c r="DB314" s="111"/>
      <c r="DC314" s="111"/>
      <c r="DD314" s="111"/>
      <c r="DE314" s="111"/>
      <c r="DF314" s="111"/>
      <c r="DG314" s="111"/>
      <c r="DH314" s="111"/>
      <c r="DI314" s="111"/>
      <c r="DJ314" s="111"/>
      <c r="DK314" s="111"/>
      <c r="DL314" s="111"/>
      <c r="DM314" s="111"/>
      <c r="DN314" s="111"/>
      <c r="DO314" s="111"/>
      <c r="DP314" s="111"/>
      <c r="DQ314" s="111"/>
      <c r="DR314" s="111"/>
      <c r="DS314" s="111"/>
      <c r="DT314" s="111"/>
      <c r="DU314" s="111"/>
      <c r="DV314" s="111"/>
      <c r="DW314" s="111"/>
      <c r="DX314" s="111"/>
      <c r="DY314" s="111"/>
      <c r="DZ314" s="111"/>
      <c r="EA314" s="111"/>
      <c r="EB314" s="111"/>
      <c r="EC314" s="111"/>
      <c r="ED314" s="111"/>
      <c r="EE314" s="111"/>
      <c r="EF314" s="111"/>
      <c r="EG314" s="111"/>
      <c r="EH314" s="111"/>
      <c r="EI314" s="111"/>
      <c r="EJ314" s="111"/>
      <c r="EK314" s="111"/>
      <c r="EL314" s="111"/>
      <c r="EM314" s="111"/>
      <c r="EN314" s="111"/>
      <c r="EO314" s="111"/>
      <c r="EP314" s="111"/>
      <c r="EQ314" s="111"/>
      <c r="ER314" s="111"/>
      <c r="ES314" s="111"/>
      <c r="ET314" s="111"/>
      <c r="EU314" s="111"/>
      <c r="EV314" s="111"/>
      <c r="EW314" s="111"/>
      <c r="EX314" s="111"/>
      <c r="EY314" s="111"/>
      <c r="EZ314" s="111"/>
      <c r="FA314" s="111"/>
      <c r="FB314" s="111"/>
      <c r="FC314" s="111"/>
      <c r="FD314" s="111"/>
      <c r="FE314" s="111"/>
      <c r="FF314" s="111"/>
      <c r="FG314" s="111"/>
      <c r="FH314" s="111"/>
      <c r="FI314" s="111"/>
      <c r="FJ314" s="111"/>
      <c r="FK314" s="111"/>
      <c r="FL314" s="111"/>
      <c r="FM314" s="111"/>
      <c r="FN314" s="111"/>
      <c r="FO314" s="111"/>
      <c r="FP314" s="111"/>
      <c r="FQ314" s="111"/>
      <c r="FR314" s="111"/>
      <c r="FS314" s="111"/>
      <c r="FT314" s="111"/>
      <c r="FU314" s="111"/>
      <c r="FV314" s="111"/>
      <c r="FW314" s="111"/>
      <c r="FX314" s="111"/>
      <c r="FY314" s="111"/>
      <c r="FZ314" s="111"/>
      <c r="GA314" s="111"/>
      <c r="GB314" s="111"/>
      <c r="GC314" s="111"/>
      <c r="GD314" s="111"/>
      <c r="GE314" s="111"/>
      <c r="GF314" s="111"/>
      <c r="GG314" s="111"/>
      <c r="GH314" s="111"/>
      <c r="GI314" s="111"/>
      <c r="GJ314" s="111"/>
      <c r="GK314" s="111"/>
      <c r="GL314" s="111"/>
      <c r="GM314" s="111"/>
      <c r="GN314" s="111"/>
      <c r="GO314" s="111"/>
      <c r="GP314" s="111"/>
      <c r="GQ314" s="111"/>
      <c r="GR314" s="111"/>
      <c r="GS314" s="111"/>
      <c r="GT314" s="111"/>
      <c r="GU314" s="111"/>
      <c r="GV314" s="111"/>
      <c r="GW314" s="111"/>
      <c r="GX314" s="111"/>
      <c r="GY314" s="111"/>
      <c r="GZ314" s="111"/>
      <c r="HA314" s="111"/>
      <c r="HB314" s="111"/>
      <c r="HC314" s="111"/>
      <c r="HD314" s="111"/>
      <c r="HE314" s="111"/>
      <c r="HF314" s="111"/>
      <c r="HG314" s="111"/>
      <c r="HH314" s="111"/>
      <c r="HI314" s="111"/>
      <c r="HJ314" s="111"/>
      <c r="HK314" s="111"/>
      <c r="HL314" s="111"/>
      <c r="HM314" s="111"/>
      <c r="HN314" s="111"/>
      <c r="HO314" s="111"/>
      <c r="HP314" s="111"/>
      <c r="HQ314" s="111"/>
      <c r="HR314" s="111"/>
      <c r="HS314" s="111"/>
      <c r="HT314" s="111"/>
      <c r="HU314" s="111"/>
      <c r="HV314" s="111"/>
      <c r="HW314" s="111"/>
      <c r="HX314" s="111"/>
      <c r="HY314" s="111"/>
      <c r="HZ314" s="111"/>
      <c r="IA314" s="111"/>
      <c r="IB314" s="111"/>
      <c r="IC314" s="111"/>
      <c r="ID314" s="111"/>
      <c r="IE314" s="111"/>
      <c r="IF314" s="111"/>
      <c r="IG314" s="111"/>
      <c r="IH314" s="111"/>
      <c r="II314" s="111"/>
      <c r="IJ314" s="111"/>
      <c r="IK314" s="111"/>
      <c r="IL314" s="111"/>
      <c r="IM314" s="111"/>
      <c r="IN314" s="111"/>
      <c r="IO314" s="111"/>
      <c r="IP314" s="111"/>
      <c r="IQ314" s="111"/>
      <c r="IR314" s="111"/>
      <c r="IS314" s="111"/>
      <c r="IT314" s="111"/>
      <c r="IU314" s="111"/>
      <c r="IV314" s="111"/>
    </row>
    <row r="315" spans="1:256" s="110" customFormat="1" ht="26.25">
      <c r="A315" s="36" t="s">
        <v>231</v>
      </c>
      <c r="B315" s="5" t="s">
        <v>75</v>
      </c>
      <c r="C315" s="5" t="s">
        <v>72</v>
      </c>
      <c r="D315" s="5" t="s">
        <v>60</v>
      </c>
      <c r="E315" s="5" t="s">
        <v>480</v>
      </c>
      <c r="F315" s="5" t="s">
        <v>167</v>
      </c>
      <c r="G315" s="8">
        <f t="shared" si="51"/>
        <v>0</v>
      </c>
      <c r="H315" s="160">
        <f t="shared" si="51"/>
        <v>21700</v>
      </c>
      <c r="I315" s="99">
        <f t="shared" si="51"/>
        <v>13500</v>
      </c>
      <c r="J315" s="100">
        <f t="shared" si="51"/>
        <v>13500</v>
      </c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  <c r="Z315" s="111"/>
      <c r="AA315" s="111"/>
      <c r="AB315" s="111"/>
      <c r="AC315" s="111"/>
      <c r="AD315" s="111"/>
      <c r="AE315" s="111"/>
      <c r="AF315" s="111"/>
      <c r="AG315" s="111"/>
      <c r="AH315" s="111"/>
      <c r="AI315" s="111"/>
      <c r="AJ315" s="111"/>
      <c r="AK315" s="111"/>
      <c r="AL315" s="111"/>
      <c r="AM315" s="111"/>
      <c r="AN315" s="111"/>
      <c r="AO315" s="111"/>
      <c r="AP315" s="111"/>
      <c r="AQ315" s="111"/>
      <c r="AR315" s="111"/>
      <c r="AS315" s="111"/>
      <c r="AT315" s="111"/>
      <c r="AU315" s="111"/>
      <c r="AV315" s="111"/>
      <c r="AW315" s="111"/>
      <c r="AX315" s="111"/>
      <c r="AY315" s="111"/>
      <c r="AZ315" s="111"/>
      <c r="BA315" s="111"/>
      <c r="BB315" s="111"/>
      <c r="BC315" s="111"/>
      <c r="BD315" s="111"/>
      <c r="BE315" s="111"/>
      <c r="BF315" s="111"/>
      <c r="BG315" s="111"/>
      <c r="BH315" s="111"/>
      <c r="BI315" s="111"/>
      <c r="BJ315" s="111"/>
      <c r="BK315" s="111"/>
      <c r="BL315" s="111"/>
      <c r="BM315" s="111"/>
      <c r="BN315" s="111"/>
      <c r="BO315" s="111"/>
      <c r="BP315" s="111"/>
      <c r="BQ315" s="111"/>
      <c r="BR315" s="111"/>
      <c r="BS315" s="111"/>
      <c r="BT315" s="111"/>
      <c r="BU315" s="111"/>
      <c r="BV315" s="111"/>
      <c r="BW315" s="111"/>
      <c r="BX315" s="111"/>
      <c r="BY315" s="111"/>
      <c r="BZ315" s="111"/>
      <c r="CA315" s="111"/>
      <c r="CB315" s="111"/>
      <c r="CC315" s="111"/>
      <c r="CD315" s="111"/>
      <c r="CE315" s="111"/>
      <c r="CF315" s="111"/>
      <c r="CG315" s="111"/>
      <c r="CH315" s="111"/>
      <c r="CI315" s="111"/>
      <c r="CJ315" s="111"/>
      <c r="CK315" s="111"/>
      <c r="CL315" s="111"/>
      <c r="CM315" s="111"/>
      <c r="CN315" s="111"/>
      <c r="CO315" s="111"/>
      <c r="CP315" s="111"/>
      <c r="CQ315" s="111"/>
      <c r="CR315" s="111"/>
      <c r="CS315" s="111"/>
      <c r="CT315" s="111"/>
      <c r="CU315" s="111"/>
      <c r="CV315" s="111"/>
      <c r="CW315" s="111"/>
      <c r="CX315" s="111"/>
      <c r="CY315" s="111"/>
      <c r="CZ315" s="111"/>
      <c r="DA315" s="111"/>
      <c r="DB315" s="111"/>
      <c r="DC315" s="111"/>
      <c r="DD315" s="111"/>
      <c r="DE315" s="111"/>
      <c r="DF315" s="111"/>
      <c r="DG315" s="111"/>
      <c r="DH315" s="111"/>
      <c r="DI315" s="111"/>
      <c r="DJ315" s="111"/>
      <c r="DK315" s="111"/>
      <c r="DL315" s="111"/>
      <c r="DM315" s="111"/>
      <c r="DN315" s="111"/>
      <c r="DO315" s="111"/>
      <c r="DP315" s="111"/>
      <c r="DQ315" s="111"/>
      <c r="DR315" s="111"/>
      <c r="DS315" s="111"/>
      <c r="DT315" s="111"/>
      <c r="DU315" s="111"/>
      <c r="DV315" s="111"/>
      <c r="DW315" s="111"/>
      <c r="DX315" s="111"/>
      <c r="DY315" s="111"/>
      <c r="DZ315" s="111"/>
      <c r="EA315" s="111"/>
      <c r="EB315" s="111"/>
      <c r="EC315" s="111"/>
      <c r="ED315" s="111"/>
      <c r="EE315" s="111"/>
      <c r="EF315" s="111"/>
      <c r="EG315" s="111"/>
      <c r="EH315" s="111"/>
      <c r="EI315" s="111"/>
      <c r="EJ315" s="111"/>
      <c r="EK315" s="111"/>
      <c r="EL315" s="111"/>
      <c r="EM315" s="111"/>
      <c r="EN315" s="111"/>
      <c r="EO315" s="111"/>
      <c r="EP315" s="111"/>
      <c r="EQ315" s="111"/>
      <c r="ER315" s="111"/>
      <c r="ES315" s="111"/>
      <c r="ET315" s="111"/>
      <c r="EU315" s="111"/>
      <c r="EV315" s="111"/>
      <c r="EW315" s="111"/>
      <c r="EX315" s="111"/>
      <c r="EY315" s="111"/>
      <c r="EZ315" s="111"/>
      <c r="FA315" s="111"/>
      <c r="FB315" s="111"/>
      <c r="FC315" s="111"/>
      <c r="FD315" s="111"/>
      <c r="FE315" s="111"/>
      <c r="FF315" s="111"/>
      <c r="FG315" s="111"/>
      <c r="FH315" s="111"/>
      <c r="FI315" s="111"/>
      <c r="FJ315" s="111"/>
      <c r="FK315" s="111"/>
      <c r="FL315" s="111"/>
      <c r="FM315" s="111"/>
      <c r="FN315" s="111"/>
      <c r="FO315" s="111"/>
      <c r="FP315" s="111"/>
      <c r="FQ315" s="111"/>
      <c r="FR315" s="111"/>
      <c r="FS315" s="111"/>
      <c r="FT315" s="111"/>
      <c r="FU315" s="111"/>
      <c r="FV315" s="111"/>
      <c r="FW315" s="111"/>
      <c r="FX315" s="111"/>
      <c r="FY315" s="111"/>
      <c r="FZ315" s="111"/>
      <c r="GA315" s="111"/>
      <c r="GB315" s="111"/>
      <c r="GC315" s="111"/>
      <c r="GD315" s="111"/>
      <c r="GE315" s="111"/>
      <c r="GF315" s="111"/>
      <c r="GG315" s="111"/>
      <c r="GH315" s="111"/>
      <c r="GI315" s="111"/>
      <c r="GJ315" s="111"/>
      <c r="GK315" s="111"/>
      <c r="GL315" s="111"/>
      <c r="GM315" s="111"/>
      <c r="GN315" s="111"/>
      <c r="GO315" s="111"/>
      <c r="GP315" s="111"/>
      <c r="GQ315" s="111"/>
      <c r="GR315" s="111"/>
      <c r="GS315" s="111"/>
      <c r="GT315" s="111"/>
      <c r="GU315" s="111"/>
      <c r="GV315" s="111"/>
      <c r="GW315" s="111"/>
      <c r="GX315" s="111"/>
      <c r="GY315" s="111"/>
      <c r="GZ315" s="111"/>
      <c r="HA315" s="111"/>
      <c r="HB315" s="111"/>
      <c r="HC315" s="111"/>
      <c r="HD315" s="111"/>
      <c r="HE315" s="111"/>
      <c r="HF315" s="111"/>
      <c r="HG315" s="111"/>
      <c r="HH315" s="111"/>
      <c r="HI315" s="111"/>
      <c r="HJ315" s="111"/>
      <c r="HK315" s="111"/>
      <c r="HL315" s="111"/>
      <c r="HM315" s="111"/>
      <c r="HN315" s="111"/>
      <c r="HO315" s="111"/>
      <c r="HP315" s="111"/>
      <c r="HQ315" s="111"/>
      <c r="HR315" s="111"/>
      <c r="HS315" s="111"/>
      <c r="HT315" s="111"/>
      <c r="HU315" s="111"/>
      <c r="HV315" s="111"/>
      <c r="HW315" s="111"/>
      <c r="HX315" s="111"/>
      <c r="HY315" s="111"/>
      <c r="HZ315" s="111"/>
      <c r="IA315" s="111"/>
      <c r="IB315" s="111"/>
      <c r="IC315" s="111"/>
      <c r="ID315" s="111"/>
      <c r="IE315" s="111"/>
      <c r="IF315" s="111"/>
      <c r="IG315" s="111"/>
      <c r="IH315" s="111"/>
      <c r="II315" s="111"/>
      <c r="IJ315" s="111"/>
      <c r="IK315" s="111"/>
      <c r="IL315" s="111"/>
      <c r="IM315" s="111"/>
      <c r="IN315" s="111"/>
      <c r="IO315" s="111"/>
      <c r="IP315" s="111"/>
      <c r="IQ315" s="111"/>
      <c r="IR315" s="111"/>
      <c r="IS315" s="111"/>
      <c r="IT315" s="111"/>
      <c r="IU315" s="111"/>
      <c r="IV315" s="111"/>
    </row>
    <row r="316" spans="1:256" s="110" customFormat="1" ht="25.5" customHeight="1">
      <c r="A316" s="36" t="s">
        <v>232</v>
      </c>
      <c r="B316" s="5" t="s">
        <v>75</v>
      </c>
      <c r="C316" s="5" t="s">
        <v>72</v>
      </c>
      <c r="D316" s="5" t="s">
        <v>60</v>
      </c>
      <c r="E316" s="5" t="s">
        <v>480</v>
      </c>
      <c r="F316" s="5" t="s">
        <v>169</v>
      </c>
      <c r="G316" s="8">
        <v>0</v>
      </c>
      <c r="H316" s="160">
        <f>13500+8200</f>
        <v>21700</v>
      </c>
      <c r="I316" s="99">
        <v>13500</v>
      </c>
      <c r="J316" s="100">
        <v>13500</v>
      </c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  <c r="AA316" s="111"/>
      <c r="AB316" s="111"/>
      <c r="AC316" s="111"/>
      <c r="AD316" s="111"/>
      <c r="AE316" s="111"/>
      <c r="AF316" s="111"/>
      <c r="AG316" s="111"/>
      <c r="AH316" s="111"/>
      <c r="AI316" s="111"/>
      <c r="AJ316" s="111"/>
      <c r="AK316" s="111"/>
      <c r="AL316" s="111"/>
      <c r="AM316" s="111"/>
      <c r="AN316" s="111"/>
      <c r="AO316" s="111"/>
      <c r="AP316" s="111"/>
      <c r="AQ316" s="111"/>
      <c r="AR316" s="111"/>
      <c r="AS316" s="111"/>
      <c r="AT316" s="111"/>
      <c r="AU316" s="111"/>
      <c r="AV316" s="111"/>
      <c r="AW316" s="111"/>
      <c r="AX316" s="111"/>
      <c r="AY316" s="111"/>
      <c r="AZ316" s="111"/>
      <c r="BA316" s="111"/>
      <c r="BB316" s="111"/>
      <c r="BC316" s="111"/>
      <c r="BD316" s="111"/>
      <c r="BE316" s="111"/>
      <c r="BF316" s="111"/>
      <c r="BG316" s="111"/>
      <c r="BH316" s="111"/>
      <c r="BI316" s="111"/>
      <c r="BJ316" s="111"/>
      <c r="BK316" s="111"/>
      <c r="BL316" s="111"/>
      <c r="BM316" s="111"/>
      <c r="BN316" s="111"/>
      <c r="BO316" s="111"/>
      <c r="BP316" s="111"/>
      <c r="BQ316" s="111"/>
      <c r="BR316" s="111"/>
      <c r="BS316" s="111"/>
      <c r="BT316" s="111"/>
      <c r="BU316" s="111"/>
      <c r="BV316" s="111"/>
      <c r="BW316" s="111"/>
      <c r="BX316" s="111"/>
      <c r="BY316" s="111"/>
      <c r="BZ316" s="111"/>
      <c r="CA316" s="111"/>
      <c r="CB316" s="111"/>
      <c r="CC316" s="111"/>
      <c r="CD316" s="111"/>
      <c r="CE316" s="111"/>
      <c r="CF316" s="111"/>
      <c r="CG316" s="111"/>
      <c r="CH316" s="111"/>
      <c r="CI316" s="111"/>
      <c r="CJ316" s="111"/>
      <c r="CK316" s="111"/>
      <c r="CL316" s="111"/>
      <c r="CM316" s="111"/>
      <c r="CN316" s="111"/>
      <c r="CO316" s="111"/>
      <c r="CP316" s="111"/>
      <c r="CQ316" s="111"/>
      <c r="CR316" s="111"/>
      <c r="CS316" s="111"/>
      <c r="CT316" s="111"/>
      <c r="CU316" s="111"/>
      <c r="CV316" s="111"/>
      <c r="CW316" s="111"/>
      <c r="CX316" s="111"/>
      <c r="CY316" s="111"/>
      <c r="CZ316" s="111"/>
      <c r="DA316" s="111"/>
      <c r="DB316" s="111"/>
      <c r="DC316" s="111"/>
      <c r="DD316" s="111"/>
      <c r="DE316" s="111"/>
      <c r="DF316" s="111"/>
      <c r="DG316" s="111"/>
      <c r="DH316" s="111"/>
      <c r="DI316" s="111"/>
      <c r="DJ316" s="111"/>
      <c r="DK316" s="111"/>
      <c r="DL316" s="111"/>
      <c r="DM316" s="111"/>
      <c r="DN316" s="111"/>
      <c r="DO316" s="111"/>
      <c r="DP316" s="111"/>
      <c r="DQ316" s="111"/>
      <c r="DR316" s="111"/>
      <c r="DS316" s="111"/>
      <c r="DT316" s="111"/>
      <c r="DU316" s="111"/>
      <c r="DV316" s="111"/>
      <c r="DW316" s="111"/>
      <c r="DX316" s="111"/>
      <c r="DY316" s="111"/>
      <c r="DZ316" s="111"/>
      <c r="EA316" s="111"/>
      <c r="EB316" s="111"/>
      <c r="EC316" s="111"/>
      <c r="ED316" s="111"/>
      <c r="EE316" s="111"/>
      <c r="EF316" s="111"/>
      <c r="EG316" s="111"/>
      <c r="EH316" s="111"/>
      <c r="EI316" s="111"/>
      <c r="EJ316" s="111"/>
      <c r="EK316" s="111"/>
      <c r="EL316" s="111"/>
      <c r="EM316" s="111"/>
      <c r="EN316" s="111"/>
      <c r="EO316" s="111"/>
      <c r="EP316" s="111"/>
      <c r="EQ316" s="111"/>
      <c r="ER316" s="111"/>
      <c r="ES316" s="111"/>
      <c r="ET316" s="111"/>
      <c r="EU316" s="111"/>
      <c r="EV316" s="111"/>
      <c r="EW316" s="111"/>
      <c r="EX316" s="111"/>
      <c r="EY316" s="111"/>
      <c r="EZ316" s="111"/>
      <c r="FA316" s="111"/>
      <c r="FB316" s="111"/>
      <c r="FC316" s="111"/>
      <c r="FD316" s="111"/>
      <c r="FE316" s="111"/>
      <c r="FF316" s="111"/>
      <c r="FG316" s="111"/>
      <c r="FH316" s="111"/>
      <c r="FI316" s="111"/>
      <c r="FJ316" s="111"/>
      <c r="FK316" s="111"/>
      <c r="FL316" s="111"/>
      <c r="FM316" s="111"/>
      <c r="FN316" s="111"/>
      <c r="FO316" s="111"/>
      <c r="FP316" s="111"/>
      <c r="FQ316" s="111"/>
      <c r="FR316" s="111"/>
      <c r="FS316" s="111"/>
      <c r="FT316" s="111"/>
      <c r="FU316" s="111"/>
      <c r="FV316" s="111"/>
      <c r="FW316" s="111"/>
      <c r="FX316" s="111"/>
      <c r="FY316" s="111"/>
      <c r="FZ316" s="111"/>
      <c r="GA316" s="111"/>
      <c r="GB316" s="111"/>
      <c r="GC316" s="111"/>
      <c r="GD316" s="111"/>
      <c r="GE316" s="111"/>
      <c r="GF316" s="111"/>
      <c r="GG316" s="111"/>
      <c r="GH316" s="111"/>
      <c r="GI316" s="111"/>
      <c r="GJ316" s="111"/>
      <c r="GK316" s="111"/>
      <c r="GL316" s="111"/>
      <c r="GM316" s="111"/>
      <c r="GN316" s="111"/>
      <c r="GO316" s="111"/>
      <c r="GP316" s="111"/>
      <c r="GQ316" s="111"/>
      <c r="GR316" s="111"/>
      <c r="GS316" s="111"/>
      <c r="GT316" s="111"/>
      <c r="GU316" s="111"/>
      <c r="GV316" s="111"/>
      <c r="GW316" s="111"/>
      <c r="GX316" s="111"/>
      <c r="GY316" s="111"/>
      <c r="GZ316" s="111"/>
      <c r="HA316" s="111"/>
      <c r="HB316" s="111"/>
      <c r="HC316" s="111"/>
      <c r="HD316" s="111"/>
      <c r="HE316" s="111"/>
      <c r="HF316" s="111"/>
      <c r="HG316" s="111"/>
      <c r="HH316" s="111"/>
      <c r="HI316" s="111"/>
      <c r="HJ316" s="111"/>
      <c r="HK316" s="111"/>
      <c r="HL316" s="111"/>
      <c r="HM316" s="111"/>
      <c r="HN316" s="111"/>
      <c r="HO316" s="111"/>
      <c r="HP316" s="111"/>
      <c r="HQ316" s="111"/>
      <c r="HR316" s="111"/>
      <c r="HS316" s="111"/>
      <c r="HT316" s="111"/>
      <c r="HU316" s="111"/>
      <c r="HV316" s="111"/>
      <c r="HW316" s="111"/>
      <c r="HX316" s="111"/>
      <c r="HY316" s="111"/>
      <c r="HZ316" s="111"/>
      <c r="IA316" s="111"/>
      <c r="IB316" s="111"/>
      <c r="IC316" s="111"/>
      <c r="ID316" s="111"/>
      <c r="IE316" s="111"/>
      <c r="IF316" s="111"/>
      <c r="IG316" s="111"/>
      <c r="IH316" s="111"/>
      <c r="II316" s="111"/>
      <c r="IJ316" s="111"/>
      <c r="IK316" s="111"/>
      <c r="IL316" s="111"/>
      <c r="IM316" s="111"/>
      <c r="IN316" s="111"/>
      <c r="IO316" s="111"/>
      <c r="IP316" s="111"/>
      <c r="IQ316" s="111"/>
      <c r="IR316" s="111"/>
      <c r="IS316" s="111"/>
      <c r="IT316" s="111"/>
      <c r="IU316" s="111"/>
      <c r="IV316" s="111"/>
    </row>
    <row r="317" spans="1:10" s="7" customFormat="1" ht="24.75" customHeight="1" hidden="1">
      <c r="A317" s="35" t="s">
        <v>214</v>
      </c>
      <c r="B317" s="5" t="s">
        <v>75</v>
      </c>
      <c r="C317" s="5" t="s">
        <v>72</v>
      </c>
      <c r="D317" s="5" t="s">
        <v>60</v>
      </c>
      <c r="E317" s="5" t="s">
        <v>215</v>
      </c>
      <c r="F317" s="5" t="s">
        <v>82</v>
      </c>
      <c r="G317" s="8">
        <f>H317/1000</f>
        <v>0</v>
      </c>
      <c r="H317" s="160">
        <f aca="true" t="shared" si="52" ref="H317:J318">H318</f>
        <v>0</v>
      </c>
      <c r="I317" s="99">
        <f t="shared" si="52"/>
        <v>8200</v>
      </c>
      <c r="J317" s="100">
        <f t="shared" si="52"/>
        <v>8200</v>
      </c>
    </row>
    <row r="318" spans="1:10" s="7" customFormat="1" ht="16.5" customHeight="1" hidden="1">
      <c r="A318" s="36" t="s">
        <v>231</v>
      </c>
      <c r="B318" s="5" t="s">
        <v>75</v>
      </c>
      <c r="C318" s="5" t="s">
        <v>72</v>
      </c>
      <c r="D318" s="5" t="s">
        <v>60</v>
      </c>
      <c r="E318" s="5" t="s">
        <v>215</v>
      </c>
      <c r="F318" s="5" t="s">
        <v>167</v>
      </c>
      <c r="G318" s="8">
        <f>H318/1000</f>
        <v>0</v>
      </c>
      <c r="H318" s="160">
        <f t="shared" si="52"/>
        <v>0</v>
      </c>
      <c r="I318" s="99">
        <f t="shared" si="52"/>
        <v>8200</v>
      </c>
      <c r="J318" s="100">
        <f t="shared" si="52"/>
        <v>8200</v>
      </c>
    </row>
    <row r="319" spans="1:10" s="7" customFormat="1" ht="26.25" hidden="1">
      <c r="A319" s="36" t="s">
        <v>232</v>
      </c>
      <c r="B319" s="5" t="s">
        <v>75</v>
      </c>
      <c r="C319" s="5" t="s">
        <v>72</v>
      </c>
      <c r="D319" s="5" t="s">
        <v>60</v>
      </c>
      <c r="E319" s="5" t="s">
        <v>215</v>
      </c>
      <c r="F319" s="5" t="s">
        <v>169</v>
      </c>
      <c r="G319" s="8">
        <f>H319/1000</f>
        <v>0</v>
      </c>
      <c r="H319" s="160">
        <f>8200-8200</f>
        <v>0</v>
      </c>
      <c r="I319" s="99">
        <v>8200</v>
      </c>
      <c r="J319" s="100">
        <v>8200</v>
      </c>
    </row>
    <row r="320" spans="1:10" s="7" customFormat="1" ht="38.25" customHeight="1">
      <c r="A320" s="253" t="s">
        <v>481</v>
      </c>
      <c r="B320" s="5" t="s">
        <v>75</v>
      </c>
      <c r="C320" s="5" t="s">
        <v>72</v>
      </c>
      <c r="D320" s="5" t="s">
        <v>60</v>
      </c>
      <c r="E320" s="5" t="s">
        <v>482</v>
      </c>
      <c r="F320" s="5" t="s">
        <v>82</v>
      </c>
      <c r="G320" s="8">
        <f aca="true" t="shared" si="53" ref="G320:J321">G321</f>
        <v>0</v>
      </c>
      <c r="H320" s="160">
        <f t="shared" si="53"/>
        <v>14000</v>
      </c>
      <c r="I320" s="99">
        <f t="shared" si="53"/>
        <v>14000</v>
      </c>
      <c r="J320" s="100">
        <f t="shared" si="53"/>
        <v>14000</v>
      </c>
    </row>
    <row r="321" spans="1:10" s="7" customFormat="1" ht="26.25">
      <c r="A321" s="36" t="s">
        <v>231</v>
      </c>
      <c r="B321" s="5" t="s">
        <v>75</v>
      </c>
      <c r="C321" s="5" t="s">
        <v>72</v>
      </c>
      <c r="D321" s="5" t="s">
        <v>60</v>
      </c>
      <c r="E321" s="5" t="s">
        <v>482</v>
      </c>
      <c r="F321" s="5" t="s">
        <v>167</v>
      </c>
      <c r="G321" s="8">
        <f t="shared" si="53"/>
        <v>0</v>
      </c>
      <c r="H321" s="160">
        <f t="shared" si="53"/>
        <v>14000</v>
      </c>
      <c r="I321" s="99">
        <f t="shared" si="53"/>
        <v>14000</v>
      </c>
      <c r="J321" s="100">
        <f t="shared" si="53"/>
        <v>14000</v>
      </c>
    </row>
    <row r="322" spans="1:10" s="7" customFormat="1" ht="26.25">
      <c r="A322" s="36" t="s">
        <v>232</v>
      </c>
      <c r="B322" s="5" t="s">
        <v>75</v>
      </c>
      <c r="C322" s="5" t="s">
        <v>72</v>
      </c>
      <c r="D322" s="5" t="s">
        <v>60</v>
      </c>
      <c r="E322" s="5" t="s">
        <v>482</v>
      </c>
      <c r="F322" s="5" t="s">
        <v>169</v>
      </c>
      <c r="G322" s="8">
        <v>0</v>
      </c>
      <c r="H322" s="160">
        <v>14000</v>
      </c>
      <c r="I322" s="99">
        <v>14000</v>
      </c>
      <c r="J322" s="100">
        <v>14000</v>
      </c>
    </row>
    <row r="323" spans="1:10" s="7" customFormat="1" ht="26.25">
      <c r="A323" s="253" t="s">
        <v>493</v>
      </c>
      <c r="B323" s="5" t="s">
        <v>75</v>
      </c>
      <c r="C323" s="5" t="s">
        <v>72</v>
      </c>
      <c r="D323" s="5" t="s">
        <v>60</v>
      </c>
      <c r="E323" s="5" t="s">
        <v>494</v>
      </c>
      <c r="F323" s="5" t="s">
        <v>82</v>
      </c>
      <c r="G323" s="8">
        <f>G324+G329</f>
        <v>4289.2</v>
      </c>
      <c r="H323" s="160">
        <f>H327</f>
        <v>571110</v>
      </c>
      <c r="I323" s="99">
        <f>I327</f>
        <v>100000</v>
      </c>
      <c r="J323" s="100">
        <f>J327</f>
        <v>100000</v>
      </c>
    </row>
    <row r="324" spans="1:10" s="7" customFormat="1" ht="26.25">
      <c r="A324" s="36" t="s">
        <v>227</v>
      </c>
      <c r="B324" s="5" t="s">
        <v>75</v>
      </c>
      <c r="C324" s="5" t="s">
        <v>72</v>
      </c>
      <c r="D324" s="5" t="s">
        <v>60</v>
      </c>
      <c r="E324" s="5" t="s">
        <v>495</v>
      </c>
      <c r="F324" s="5" t="s">
        <v>82</v>
      </c>
      <c r="G324" s="8">
        <f>G325+G327</f>
        <v>3901</v>
      </c>
      <c r="H324" s="160"/>
      <c r="I324" s="99"/>
      <c r="J324" s="100"/>
    </row>
    <row r="325" spans="1:10" s="7" customFormat="1" ht="51.75">
      <c r="A325" s="36" t="s">
        <v>162</v>
      </c>
      <c r="B325" s="5" t="s">
        <v>75</v>
      </c>
      <c r="C325" s="5" t="s">
        <v>72</v>
      </c>
      <c r="D325" s="5" t="s">
        <v>60</v>
      </c>
      <c r="E325" s="5" t="s">
        <v>495</v>
      </c>
      <c r="F325" s="5" t="s">
        <v>77</v>
      </c>
      <c r="G325" s="8">
        <f>G326</f>
        <v>3235.4</v>
      </c>
      <c r="H325" s="160"/>
      <c r="I325" s="99"/>
      <c r="J325" s="100"/>
    </row>
    <row r="326" spans="1:10" s="7" customFormat="1" ht="15">
      <c r="A326" s="36" t="s">
        <v>254</v>
      </c>
      <c r="B326" s="5" t="s">
        <v>75</v>
      </c>
      <c r="C326" s="5" t="s">
        <v>72</v>
      </c>
      <c r="D326" s="5" t="s">
        <v>60</v>
      </c>
      <c r="E326" s="5" t="s">
        <v>495</v>
      </c>
      <c r="F326" s="5" t="s">
        <v>230</v>
      </c>
      <c r="G326" s="8">
        <f>3235.4</f>
        <v>3235.4</v>
      </c>
      <c r="H326" s="160"/>
      <c r="I326" s="99"/>
      <c r="J326" s="100"/>
    </row>
    <row r="327" spans="1:10" s="7" customFormat="1" ht="26.25">
      <c r="A327" s="106" t="s">
        <v>166</v>
      </c>
      <c r="B327" s="5" t="s">
        <v>75</v>
      </c>
      <c r="C327" s="5" t="s">
        <v>72</v>
      </c>
      <c r="D327" s="5" t="s">
        <v>60</v>
      </c>
      <c r="E327" s="5" t="s">
        <v>495</v>
      </c>
      <c r="F327" s="5" t="s">
        <v>167</v>
      </c>
      <c r="G327" s="8">
        <f>G328</f>
        <v>665.6</v>
      </c>
      <c r="H327" s="160">
        <f>H328</f>
        <v>571110</v>
      </c>
      <c r="I327" s="99">
        <f>I328</f>
        <v>100000</v>
      </c>
      <c r="J327" s="100">
        <f>J328</f>
        <v>100000</v>
      </c>
    </row>
    <row r="328" spans="1:10" s="7" customFormat="1" ht="26.25">
      <c r="A328" s="36" t="s">
        <v>232</v>
      </c>
      <c r="B328" s="5" t="s">
        <v>75</v>
      </c>
      <c r="C328" s="5" t="s">
        <v>72</v>
      </c>
      <c r="D328" s="5" t="s">
        <v>60</v>
      </c>
      <c r="E328" s="5" t="s">
        <v>495</v>
      </c>
      <c r="F328" s="5" t="s">
        <v>169</v>
      </c>
      <c r="G328" s="8">
        <f>378.1+287.5</f>
        <v>665.6</v>
      </c>
      <c r="H328" s="160">
        <f>69000+398510+103600</f>
        <v>571110</v>
      </c>
      <c r="I328" s="99">
        <v>100000</v>
      </c>
      <c r="J328" s="100">
        <v>100000</v>
      </c>
    </row>
    <row r="329" spans="1:10" s="7" customFormat="1" ht="39">
      <c r="A329" s="36" t="s">
        <v>271</v>
      </c>
      <c r="B329" s="5" t="s">
        <v>75</v>
      </c>
      <c r="C329" s="5" t="s">
        <v>72</v>
      </c>
      <c r="D329" s="5" t="s">
        <v>60</v>
      </c>
      <c r="E329" s="5" t="s">
        <v>496</v>
      </c>
      <c r="F329" s="5" t="s">
        <v>82</v>
      </c>
      <c r="G329" s="8">
        <f>G330</f>
        <v>388.2</v>
      </c>
      <c r="H329" s="160"/>
      <c r="I329" s="99"/>
      <c r="J329" s="100"/>
    </row>
    <row r="330" spans="1:10" s="7" customFormat="1" ht="15">
      <c r="A330" s="36" t="s">
        <v>172</v>
      </c>
      <c r="B330" s="5" t="s">
        <v>75</v>
      </c>
      <c r="C330" s="5" t="s">
        <v>72</v>
      </c>
      <c r="D330" s="5" t="s">
        <v>60</v>
      </c>
      <c r="E330" s="5" t="s">
        <v>496</v>
      </c>
      <c r="F330" s="5" t="s">
        <v>173</v>
      </c>
      <c r="G330" s="8">
        <f>G331</f>
        <v>388.2</v>
      </c>
      <c r="H330" s="160"/>
      <c r="I330" s="99"/>
      <c r="J330" s="100"/>
    </row>
    <row r="331" spans="1:10" s="7" customFormat="1" ht="15">
      <c r="A331" s="36" t="s">
        <v>183</v>
      </c>
      <c r="B331" s="5" t="s">
        <v>75</v>
      </c>
      <c r="C331" s="5" t="s">
        <v>72</v>
      </c>
      <c r="D331" s="5" t="s">
        <v>60</v>
      </c>
      <c r="E331" s="5" t="s">
        <v>496</v>
      </c>
      <c r="F331" s="5" t="s">
        <v>184</v>
      </c>
      <c r="G331" s="8">
        <f>388.2</f>
        <v>388.2</v>
      </c>
      <c r="H331" s="160"/>
      <c r="I331" s="99"/>
      <c r="J331" s="100"/>
    </row>
    <row r="332" spans="1:10" s="7" customFormat="1" ht="39">
      <c r="A332" s="253" t="s">
        <v>460</v>
      </c>
      <c r="B332" s="5" t="s">
        <v>75</v>
      </c>
      <c r="C332" s="5" t="s">
        <v>72</v>
      </c>
      <c r="D332" s="5" t="s">
        <v>60</v>
      </c>
      <c r="E332" s="251" t="s">
        <v>459</v>
      </c>
      <c r="F332" s="5" t="s">
        <v>82</v>
      </c>
      <c r="G332" s="8">
        <f aca="true" t="shared" si="54" ref="G332:J333">G333</f>
        <v>0</v>
      </c>
      <c r="H332" s="160">
        <f t="shared" si="54"/>
        <v>81300</v>
      </c>
      <c r="I332" s="99">
        <f t="shared" si="54"/>
        <v>0</v>
      </c>
      <c r="J332" s="100">
        <f t="shared" si="54"/>
        <v>0</v>
      </c>
    </row>
    <row r="333" spans="1:10" s="7" customFormat="1" ht="26.25">
      <c r="A333" s="36" t="s">
        <v>231</v>
      </c>
      <c r="B333" s="5" t="s">
        <v>75</v>
      </c>
      <c r="C333" s="5" t="s">
        <v>72</v>
      </c>
      <c r="D333" s="5" t="s">
        <v>60</v>
      </c>
      <c r="E333" s="251" t="s">
        <v>459</v>
      </c>
      <c r="F333" s="5" t="s">
        <v>167</v>
      </c>
      <c r="G333" s="8">
        <f t="shared" si="54"/>
        <v>0</v>
      </c>
      <c r="H333" s="160">
        <f t="shared" si="54"/>
        <v>81300</v>
      </c>
      <c r="I333" s="99">
        <f t="shared" si="54"/>
        <v>0</v>
      </c>
      <c r="J333" s="100">
        <f t="shared" si="54"/>
        <v>0</v>
      </c>
    </row>
    <row r="334" spans="1:10" s="7" customFormat="1" ht="26.25">
      <c r="A334" s="36" t="s">
        <v>232</v>
      </c>
      <c r="B334" s="5" t="s">
        <v>75</v>
      </c>
      <c r="C334" s="5" t="s">
        <v>72</v>
      </c>
      <c r="D334" s="5" t="s">
        <v>60</v>
      </c>
      <c r="E334" s="251" t="s">
        <v>459</v>
      </c>
      <c r="F334" s="5" t="s">
        <v>169</v>
      </c>
      <c r="G334" s="8">
        <v>0</v>
      </c>
      <c r="H334" s="160">
        <f>22000+59300</f>
        <v>81300</v>
      </c>
      <c r="I334" s="99">
        <v>0</v>
      </c>
      <c r="J334" s="100">
        <v>0</v>
      </c>
    </row>
    <row r="335" spans="1:10" s="108" customFormat="1" ht="14.25">
      <c r="A335" s="109" t="s">
        <v>142</v>
      </c>
      <c r="B335" s="102" t="s">
        <v>76</v>
      </c>
      <c r="C335" s="102" t="s">
        <v>80</v>
      </c>
      <c r="D335" s="102" t="s">
        <v>80</v>
      </c>
      <c r="E335" s="102" t="s">
        <v>442</v>
      </c>
      <c r="F335" s="102" t="s">
        <v>82</v>
      </c>
      <c r="G335" s="165">
        <f>G336+G357</f>
        <v>2544.0000000000005</v>
      </c>
      <c r="H335" s="162" t="e">
        <f>H336+H357</f>
        <v>#REF!</v>
      </c>
      <c r="I335" s="103" t="e">
        <f>I336+I357</f>
        <v>#REF!</v>
      </c>
      <c r="J335" s="104" t="e">
        <f>J336+J357</f>
        <v>#REF!</v>
      </c>
    </row>
    <row r="336" spans="1:10" s="7" customFormat="1" ht="15">
      <c r="A336" s="36" t="s">
        <v>97</v>
      </c>
      <c r="B336" s="5" t="s">
        <v>76</v>
      </c>
      <c r="C336" s="5" t="s">
        <v>71</v>
      </c>
      <c r="D336" s="5" t="s">
        <v>80</v>
      </c>
      <c r="E336" s="5" t="s">
        <v>442</v>
      </c>
      <c r="F336" s="5" t="s">
        <v>82</v>
      </c>
      <c r="G336" s="8">
        <f>G337</f>
        <v>2462.5000000000005</v>
      </c>
      <c r="H336" s="163" t="e">
        <f>H337</f>
        <v>#REF!</v>
      </c>
      <c r="I336" s="99" t="e">
        <f>I337</f>
        <v>#REF!</v>
      </c>
      <c r="J336" s="100" t="e">
        <f>J337</f>
        <v>#REF!</v>
      </c>
    </row>
    <row r="337" spans="1:10" s="7" customFormat="1" ht="15">
      <c r="A337" s="97" t="s">
        <v>103</v>
      </c>
      <c r="B337" s="5" t="s">
        <v>76</v>
      </c>
      <c r="C337" s="5" t="s">
        <v>71</v>
      </c>
      <c r="D337" s="5" t="s">
        <v>64</v>
      </c>
      <c r="E337" s="5" t="s">
        <v>442</v>
      </c>
      <c r="F337" s="5" t="s">
        <v>82</v>
      </c>
      <c r="G337" s="8">
        <f>G338</f>
        <v>2462.5000000000005</v>
      </c>
      <c r="H337" s="163" t="e">
        <f>H338+H350</f>
        <v>#REF!</v>
      </c>
      <c r="I337" s="99" t="e">
        <f>I346+#REF!+I350</f>
        <v>#REF!</v>
      </c>
      <c r="J337" s="100" t="e">
        <f>J346+#REF!+J350</f>
        <v>#REF!</v>
      </c>
    </row>
    <row r="338" spans="1:10" s="7" customFormat="1" ht="25.5" customHeight="1">
      <c r="A338" s="253" t="s">
        <v>537</v>
      </c>
      <c r="B338" s="5" t="s">
        <v>76</v>
      </c>
      <c r="C338" s="5" t="s">
        <v>71</v>
      </c>
      <c r="D338" s="5" t="s">
        <v>64</v>
      </c>
      <c r="E338" s="5" t="s">
        <v>497</v>
      </c>
      <c r="F338" s="5" t="s">
        <v>82</v>
      </c>
      <c r="G338" s="8">
        <f>G339+G344</f>
        <v>2462.5000000000005</v>
      </c>
      <c r="H338" s="163" t="e">
        <f>#REF!</f>
        <v>#REF!</v>
      </c>
      <c r="I338" s="99" t="e">
        <f>#REF!</f>
        <v>#REF!</v>
      </c>
      <c r="J338" s="100" t="e">
        <f>#REF!</f>
        <v>#REF!</v>
      </c>
    </row>
    <row r="339" spans="1:10" s="7" customFormat="1" ht="25.5" customHeight="1">
      <c r="A339" s="36" t="s">
        <v>227</v>
      </c>
      <c r="B339" s="5" t="s">
        <v>76</v>
      </c>
      <c r="C339" s="5" t="s">
        <v>71</v>
      </c>
      <c r="D339" s="5" t="s">
        <v>64</v>
      </c>
      <c r="E339" s="5" t="s">
        <v>499</v>
      </c>
      <c r="F339" s="5" t="s">
        <v>82</v>
      </c>
      <c r="G339" s="8">
        <f>G340+G342</f>
        <v>2411.7000000000003</v>
      </c>
      <c r="H339" s="163"/>
      <c r="I339" s="99"/>
      <c r="J339" s="100"/>
    </row>
    <row r="340" spans="1:10" ht="57" customHeight="1">
      <c r="A340" s="36" t="s">
        <v>162</v>
      </c>
      <c r="B340" s="5" t="s">
        <v>76</v>
      </c>
      <c r="C340" s="5" t="s">
        <v>71</v>
      </c>
      <c r="D340" s="5" t="s">
        <v>64</v>
      </c>
      <c r="E340" s="5" t="s">
        <v>499</v>
      </c>
      <c r="F340" s="5" t="s">
        <v>77</v>
      </c>
      <c r="G340" s="8">
        <f>G341</f>
        <v>2120.4</v>
      </c>
      <c r="H340" s="160">
        <f>H341</f>
        <v>2006611</v>
      </c>
      <c r="I340" s="99">
        <f>I341</f>
        <v>2006611</v>
      </c>
      <c r="J340" s="100">
        <f>J341</f>
        <v>2006611</v>
      </c>
    </row>
    <row r="341" spans="1:10" ht="15">
      <c r="A341" s="36" t="s">
        <v>254</v>
      </c>
      <c r="B341" s="5" t="s">
        <v>76</v>
      </c>
      <c r="C341" s="5" t="s">
        <v>71</v>
      </c>
      <c r="D341" s="5" t="s">
        <v>64</v>
      </c>
      <c r="E341" s="5" t="s">
        <v>499</v>
      </c>
      <c r="F341" s="5" t="s">
        <v>230</v>
      </c>
      <c r="G341" s="8">
        <v>2120.4</v>
      </c>
      <c r="H341" s="160">
        <v>2006611</v>
      </c>
      <c r="I341" s="99">
        <v>2006611</v>
      </c>
      <c r="J341" s="100">
        <v>2006611</v>
      </c>
    </row>
    <row r="342" spans="1:10" ht="30" customHeight="1">
      <c r="A342" s="36" t="s">
        <v>231</v>
      </c>
      <c r="B342" s="5" t="s">
        <v>76</v>
      </c>
      <c r="C342" s="5" t="s">
        <v>71</v>
      </c>
      <c r="D342" s="5" t="s">
        <v>64</v>
      </c>
      <c r="E342" s="5" t="s">
        <v>499</v>
      </c>
      <c r="F342" s="5" t="s">
        <v>167</v>
      </c>
      <c r="G342" s="8">
        <f>G343</f>
        <v>291.3</v>
      </c>
      <c r="H342" s="160">
        <f>H343</f>
        <v>364000</v>
      </c>
      <c r="I342" s="99">
        <f>I343</f>
        <v>364000</v>
      </c>
      <c r="J342" s="100">
        <f>J343</f>
        <v>364000</v>
      </c>
    </row>
    <row r="343" spans="1:10" ht="26.25" customHeight="1">
      <c r="A343" s="36" t="s">
        <v>232</v>
      </c>
      <c r="B343" s="5" t="s">
        <v>76</v>
      </c>
      <c r="C343" s="5" t="s">
        <v>71</v>
      </c>
      <c r="D343" s="5" t="s">
        <v>64</v>
      </c>
      <c r="E343" s="5" t="s">
        <v>499</v>
      </c>
      <c r="F343" s="5" t="s">
        <v>169</v>
      </c>
      <c r="G343" s="8">
        <v>291.3</v>
      </c>
      <c r="H343" s="160">
        <f>364000</f>
        <v>364000</v>
      </c>
      <c r="I343" s="99">
        <f>364000</f>
        <v>364000</v>
      </c>
      <c r="J343" s="100">
        <f>364000</f>
        <v>364000</v>
      </c>
    </row>
    <row r="344" spans="1:10" ht="41.25" customHeight="1">
      <c r="A344" s="36" t="s">
        <v>271</v>
      </c>
      <c r="B344" s="5" t="s">
        <v>76</v>
      </c>
      <c r="C344" s="5" t="s">
        <v>71</v>
      </c>
      <c r="D344" s="5" t="s">
        <v>64</v>
      </c>
      <c r="E344" s="5" t="s">
        <v>500</v>
      </c>
      <c r="F344" s="5" t="s">
        <v>82</v>
      </c>
      <c r="G344" s="8">
        <f>G345</f>
        <v>50.8</v>
      </c>
      <c r="H344" s="160"/>
      <c r="I344" s="99"/>
      <c r="J344" s="100"/>
    </row>
    <row r="345" spans="1:10" s="7" customFormat="1" ht="18.75" customHeight="1">
      <c r="A345" s="36" t="s">
        <v>172</v>
      </c>
      <c r="B345" s="5" t="s">
        <v>76</v>
      </c>
      <c r="C345" s="5" t="s">
        <v>71</v>
      </c>
      <c r="D345" s="5" t="s">
        <v>64</v>
      </c>
      <c r="E345" s="5" t="s">
        <v>500</v>
      </c>
      <c r="F345" s="5" t="s">
        <v>173</v>
      </c>
      <c r="G345" s="8">
        <f>G346</f>
        <v>50.8</v>
      </c>
      <c r="H345" s="160">
        <f>H346</f>
        <v>61000</v>
      </c>
      <c r="I345" s="99">
        <f>I346</f>
        <v>61000</v>
      </c>
      <c r="J345" s="100">
        <f>J346</f>
        <v>61000</v>
      </c>
    </row>
    <row r="346" spans="1:10" s="7" customFormat="1" ht="15">
      <c r="A346" s="36" t="s">
        <v>183</v>
      </c>
      <c r="B346" s="5" t="s">
        <v>76</v>
      </c>
      <c r="C346" s="5" t="s">
        <v>71</v>
      </c>
      <c r="D346" s="5" t="s">
        <v>64</v>
      </c>
      <c r="E346" s="5" t="s">
        <v>500</v>
      </c>
      <c r="F346" s="5" t="s">
        <v>184</v>
      </c>
      <c r="G346" s="8">
        <v>50.8</v>
      </c>
      <c r="H346" s="160">
        <v>61000</v>
      </c>
      <c r="I346" s="99">
        <v>61000</v>
      </c>
      <c r="J346" s="100">
        <v>61000</v>
      </c>
    </row>
    <row r="347" spans="1:10" s="7" customFormat="1" ht="26.25" hidden="1">
      <c r="A347" s="36" t="s">
        <v>233</v>
      </c>
      <c r="B347" s="5" t="s">
        <v>76</v>
      </c>
      <c r="C347" s="5" t="s">
        <v>71</v>
      </c>
      <c r="D347" s="5" t="s">
        <v>64</v>
      </c>
      <c r="E347" s="5" t="s">
        <v>210</v>
      </c>
      <c r="F347" s="5" t="s">
        <v>82</v>
      </c>
      <c r="G347" s="8">
        <f>G348</f>
        <v>0</v>
      </c>
      <c r="H347" s="160"/>
      <c r="I347" s="99"/>
      <c r="J347" s="100"/>
    </row>
    <row r="348" spans="1:10" s="7" customFormat="1" ht="26.25" hidden="1">
      <c r="A348" s="36" t="s">
        <v>231</v>
      </c>
      <c r="B348" s="5" t="s">
        <v>76</v>
      </c>
      <c r="C348" s="5" t="s">
        <v>71</v>
      </c>
      <c r="D348" s="5" t="s">
        <v>64</v>
      </c>
      <c r="E348" s="5" t="s">
        <v>210</v>
      </c>
      <c r="F348" s="5" t="s">
        <v>167</v>
      </c>
      <c r="G348" s="8">
        <f>G349</f>
        <v>0</v>
      </c>
      <c r="H348" s="160"/>
      <c r="I348" s="99"/>
      <c r="J348" s="100"/>
    </row>
    <row r="349" spans="1:10" s="7" customFormat="1" ht="26.25" hidden="1">
      <c r="A349" s="36" t="s">
        <v>232</v>
      </c>
      <c r="B349" s="5" t="s">
        <v>76</v>
      </c>
      <c r="C349" s="5" t="s">
        <v>71</v>
      </c>
      <c r="D349" s="5" t="s">
        <v>64</v>
      </c>
      <c r="E349" s="5" t="s">
        <v>210</v>
      </c>
      <c r="F349" s="5" t="s">
        <v>169</v>
      </c>
      <c r="G349" s="8">
        <v>0</v>
      </c>
      <c r="H349" s="160"/>
      <c r="I349" s="99"/>
      <c r="J349" s="100"/>
    </row>
    <row r="350" spans="1:10" ht="26.25" hidden="1">
      <c r="A350" s="36" t="s">
        <v>236</v>
      </c>
      <c r="B350" s="5" t="s">
        <v>76</v>
      </c>
      <c r="C350" s="5" t="s">
        <v>71</v>
      </c>
      <c r="D350" s="5" t="s">
        <v>64</v>
      </c>
      <c r="E350" s="5" t="s">
        <v>165</v>
      </c>
      <c r="F350" s="5" t="s">
        <v>82</v>
      </c>
      <c r="G350" s="8">
        <f aca="true" t="shared" si="55" ref="G350:H352">G351</f>
        <v>0</v>
      </c>
      <c r="H350" s="160">
        <f t="shared" si="55"/>
        <v>30000</v>
      </c>
      <c r="I350" s="99">
        <f aca="true" t="shared" si="56" ref="I350:J352">I351</f>
        <v>30000</v>
      </c>
      <c r="J350" s="100">
        <f t="shared" si="56"/>
        <v>30000</v>
      </c>
    </row>
    <row r="351" spans="1:10" ht="26.25" hidden="1">
      <c r="A351" s="97" t="s">
        <v>238</v>
      </c>
      <c r="B351" s="5" t="s">
        <v>76</v>
      </c>
      <c r="C351" s="5" t="s">
        <v>71</v>
      </c>
      <c r="D351" s="5" t="s">
        <v>64</v>
      </c>
      <c r="E351" s="5" t="s">
        <v>165</v>
      </c>
      <c r="F351" s="5" t="s">
        <v>82</v>
      </c>
      <c r="G351" s="8">
        <f t="shared" si="55"/>
        <v>0</v>
      </c>
      <c r="H351" s="160">
        <f t="shared" si="55"/>
        <v>30000</v>
      </c>
      <c r="I351" s="99">
        <f t="shared" si="56"/>
        <v>30000</v>
      </c>
      <c r="J351" s="100">
        <f t="shared" si="56"/>
        <v>30000</v>
      </c>
    </row>
    <row r="352" spans="1:10" ht="51.75" hidden="1">
      <c r="A352" s="36" t="s">
        <v>162</v>
      </c>
      <c r="B352" s="5" t="s">
        <v>76</v>
      </c>
      <c r="C352" s="5" t="s">
        <v>71</v>
      </c>
      <c r="D352" s="5" t="s">
        <v>64</v>
      </c>
      <c r="E352" s="5" t="s">
        <v>165</v>
      </c>
      <c r="F352" s="5" t="s">
        <v>77</v>
      </c>
      <c r="G352" s="8">
        <f t="shared" si="55"/>
        <v>0</v>
      </c>
      <c r="H352" s="160">
        <f t="shared" si="55"/>
        <v>30000</v>
      </c>
      <c r="I352" s="99">
        <f t="shared" si="56"/>
        <v>30000</v>
      </c>
      <c r="J352" s="100">
        <f t="shared" si="56"/>
        <v>30000</v>
      </c>
    </row>
    <row r="353" spans="1:10" ht="15" hidden="1">
      <c r="A353" s="36" t="s">
        <v>229</v>
      </c>
      <c r="B353" s="5" t="s">
        <v>76</v>
      </c>
      <c r="C353" s="5" t="s">
        <v>71</v>
      </c>
      <c r="D353" s="5" t="s">
        <v>64</v>
      </c>
      <c r="E353" s="5" t="s">
        <v>165</v>
      </c>
      <c r="F353" s="5" t="s">
        <v>230</v>
      </c>
      <c r="G353" s="8">
        <f>30-30</f>
        <v>0</v>
      </c>
      <c r="H353" s="160">
        <v>30000</v>
      </c>
      <c r="I353" s="99">
        <v>30000</v>
      </c>
      <c r="J353" s="100">
        <v>30000</v>
      </c>
    </row>
    <row r="354" spans="1:10" ht="51.75" hidden="1">
      <c r="A354" s="36" t="s">
        <v>194</v>
      </c>
      <c r="B354" s="5" t="s">
        <v>76</v>
      </c>
      <c r="C354" s="5" t="s">
        <v>71</v>
      </c>
      <c r="D354" s="5" t="s">
        <v>64</v>
      </c>
      <c r="E354" s="5" t="s">
        <v>211</v>
      </c>
      <c r="F354" s="5" t="s">
        <v>82</v>
      </c>
      <c r="G354" s="8">
        <f>G355</f>
        <v>0</v>
      </c>
      <c r="H354" s="160"/>
      <c r="I354" s="99"/>
      <c r="J354" s="100"/>
    </row>
    <row r="355" spans="1:10" ht="26.25" hidden="1">
      <c r="A355" s="36" t="s">
        <v>231</v>
      </c>
      <c r="B355" s="5" t="s">
        <v>76</v>
      </c>
      <c r="C355" s="5" t="s">
        <v>71</v>
      </c>
      <c r="D355" s="5" t="s">
        <v>64</v>
      </c>
      <c r="E355" s="5" t="s">
        <v>211</v>
      </c>
      <c r="F355" s="5" t="s">
        <v>167</v>
      </c>
      <c r="G355" s="8">
        <f>G356</f>
        <v>0</v>
      </c>
      <c r="H355" s="160"/>
      <c r="I355" s="99"/>
      <c r="J355" s="100"/>
    </row>
    <row r="356" spans="1:10" ht="26.25" hidden="1">
      <c r="A356" s="36" t="s">
        <v>232</v>
      </c>
      <c r="B356" s="5" t="s">
        <v>76</v>
      </c>
      <c r="C356" s="5" t="s">
        <v>71</v>
      </c>
      <c r="D356" s="5" t="s">
        <v>64</v>
      </c>
      <c r="E356" s="5" t="s">
        <v>211</v>
      </c>
      <c r="F356" s="5" t="s">
        <v>169</v>
      </c>
      <c r="G356" s="8">
        <v>0</v>
      </c>
      <c r="H356" s="160"/>
      <c r="I356" s="99"/>
      <c r="J356" s="100"/>
    </row>
    <row r="357" spans="1:10" ht="15">
      <c r="A357" s="36" t="s">
        <v>38</v>
      </c>
      <c r="B357" s="5" t="s">
        <v>76</v>
      </c>
      <c r="C357" s="5" t="s">
        <v>39</v>
      </c>
      <c r="D357" s="5" t="s">
        <v>80</v>
      </c>
      <c r="E357" s="5" t="s">
        <v>442</v>
      </c>
      <c r="F357" s="5" t="s">
        <v>82</v>
      </c>
      <c r="G357" s="8">
        <f aca="true" t="shared" si="57" ref="G357:H359">G358</f>
        <v>81.5</v>
      </c>
      <c r="H357" s="160">
        <f t="shared" si="57"/>
        <v>459000</v>
      </c>
      <c r="I357" s="99">
        <f aca="true" t="shared" si="58" ref="I357:J359">I358</f>
        <v>257000</v>
      </c>
      <c r="J357" s="100">
        <f t="shared" si="58"/>
        <v>257000</v>
      </c>
    </row>
    <row r="358" spans="1:10" ht="15">
      <c r="A358" s="97" t="s">
        <v>141</v>
      </c>
      <c r="B358" s="5" t="s">
        <v>76</v>
      </c>
      <c r="C358" s="5" t="s">
        <v>39</v>
      </c>
      <c r="D358" s="5" t="s">
        <v>64</v>
      </c>
      <c r="E358" s="5" t="s">
        <v>442</v>
      </c>
      <c r="F358" s="5" t="s">
        <v>82</v>
      </c>
      <c r="G358" s="8">
        <f>G360</f>
        <v>81.5</v>
      </c>
      <c r="H358" s="160">
        <f t="shared" si="57"/>
        <v>459000</v>
      </c>
      <c r="I358" s="99">
        <f t="shared" si="58"/>
        <v>257000</v>
      </c>
      <c r="J358" s="100">
        <f t="shared" si="58"/>
        <v>257000</v>
      </c>
    </row>
    <row r="359" spans="1:10" ht="15" hidden="1">
      <c r="A359" s="36"/>
      <c r="B359" s="5"/>
      <c r="C359" s="5"/>
      <c r="D359" s="5"/>
      <c r="E359" s="5"/>
      <c r="F359" s="5"/>
      <c r="G359" s="8"/>
      <c r="H359" s="160">
        <f t="shared" si="57"/>
        <v>459000</v>
      </c>
      <c r="I359" s="99">
        <f t="shared" si="58"/>
        <v>257000</v>
      </c>
      <c r="J359" s="100">
        <f t="shared" si="58"/>
        <v>257000</v>
      </c>
    </row>
    <row r="360" spans="1:10" ht="26.25">
      <c r="A360" s="282" t="s">
        <v>541</v>
      </c>
      <c r="B360" s="5" t="s">
        <v>76</v>
      </c>
      <c r="C360" s="5" t="s">
        <v>39</v>
      </c>
      <c r="D360" s="5" t="s">
        <v>64</v>
      </c>
      <c r="E360" s="5" t="s">
        <v>498</v>
      </c>
      <c r="F360" s="5" t="s">
        <v>82</v>
      </c>
      <c r="G360" s="8">
        <f>G361+G363</f>
        <v>81.5</v>
      </c>
      <c r="H360" s="160">
        <f>H361+H363</f>
        <v>459000</v>
      </c>
      <c r="I360" s="99">
        <f>I361+I363</f>
        <v>257000</v>
      </c>
      <c r="J360" s="100">
        <f>J361+J363</f>
        <v>257000</v>
      </c>
    </row>
    <row r="361" spans="1:10" ht="51.75">
      <c r="A361" s="36" t="s">
        <v>162</v>
      </c>
      <c r="B361" s="5" t="s">
        <v>76</v>
      </c>
      <c r="C361" s="5" t="s">
        <v>39</v>
      </c>
      <c r="D361" s="5" t="s">
        <v>64</v>
      </c>
      <c r="E361" s="5" t="s">
        <v>498</v>
      </c>
      <c r="F361" s="5" t="s">
        <v>77</v>
      </c>
      <c r="G361" s="8">
        <f>G362</f>
        <v>35</v>
      </c>
      <c r="H361" s="160">
        <f>H362</f>
        <v>157000</v>
      </c>
      <c r="I361" s="99">
        <f>I362</f>
        <v>157000</v>
      </c>
      <c r="J361" s="100">
        <f>J362</f>
        <v>157000</v>
      </c>
    </row>
    <row r="362" spans="1:10" ht="15">
      <c r="A362" s="36" t="s">
        <v>254</v>
      </c>
      <c r="B362" s="5" t="s">
        <v>76</v>
      </c>
      <c r="C362" s="5" t="s">
        <v>39</v>
      </c>
      <c r="D362" s="5" t="s">
        <v>64</v>
      </c>
      <c r="E362" s="5" t="s">
        <v>498</v>
      </c>
      <c r="F362" s="5" t="s">
        <v>230</v>
      </c>
      <c r="G362" s="8">
        <v>35</v>
      </c>
      <c r="H362" s="160">
        <v>157000</v>
      </c>
      <c r="I362" s="99">
        <v>157000</v>
      </c>
      <c r="J362" s="100">
        <v>157000</v>
      </c>
    </row>
    <row r="363" spans="1:10" ht="26.25">
      <c r="A363" s="36" t="s">
        <v>231</v>
      </c>
      <c r="B363" s="5" t="s">
        <v>76</v>
      </c>
      <c r="C363" s="5" t="s">
        <v>39</v>
      </c>
      <c r="D363" s="5" t="s">
        <v>64</v>
      </c>
      <c r="E363" s="5" t="s">
        <v>498</v>
      </c>
      <c r="F363" s="5" t="s">
        <v>167</v>
      </c>
      <c r="G363" s="8">
        <f>G364</f>
        <v>46.5</v>
      </c>
      <c r="H363" s="160">
        <f>H364</f>
        <v>302000</v>
      </c>
      <c r="I363" s="99">
        <f>I364</f>
        <v>100000</v>
      </c>
      <c r="J363" s="100">
        <f>J364</f>
        <v>100000</v>
      </c>
    </row>
    <row r="364" spans="1:10" ht="26.25">
      <c r="A364" s="36" t="s">
        <v>232</v>
      </c>
      <c r="B364" s="5" t="s">
        <v>76</v>
      </c>
      <c r="C364" s="5" t="s">
        <v>39</v>
      </c>
      <c r="D364" s="5" t="s">
        <v>64</v>
      </c>
      <c r="E364" s="5" t="s">
        <v>498</v>
      </c>
      <c r="F364" s="5" t="s">
        <v>169</v>
      </c>
      <c r="G364" s="8">
        <v>46.5</v>
      </c>
      <c r="H364" s="160">
        <v>302000</v>
      </c>
      <c r="I364" s="99">
        <v>100000</v>
      </c>
      <c r="J364" s="100">
        <v>100000</v>
      </c>
    </row>
    <row r="365" spans="1:10" s="2" customFormat="1" ht="15" customHeight="1">
      <c r="A365" s="109" t="s">
        <v>125</v>
      </c>
      <c r="B365" s="102" t="s">
        <v>46</v>
      </c>
      <c r="C365" s="102" t="s">
        <v>80</v>
      </c>
      <c r="D365" s="102" t="s">
        <v>80</v>
      </c>
      <c r="E365" s="102" t="s">
        <v>442</v>
      </c>
      <c r="F365" s="102" t="s">
        <v>82</v>
      </c>
      <c r="G365" s="165">
        <f aca="true" t="shared" si="59" ref="G365:J366">G366</f>
        <v>2268.5</v>
      </c>
      <c r="H365" s="161" t="e">
        <f t="shared" si="59"/>
        <v>#REF!</v>
      </c>
      <c r="I365" s="103" t="e">
        <f t="shared" si="59"/>
        <v>#REF!</v>
      </c>
      <c r="J365" s="104" t="e">
        <f t="shared" si="59"/>
        <v>#REF!</v>
      </c>
    </row>
    <row r="366" spans="1:10" ht="15" customHeight="1">
      <c r="A366" s="36" t="s">
        <v>89</v>
      </c>
      <c r="B366" s="5" t="s">
        <v>46</v>
      </c>
      <c r="C366" s="5" t="s">
        <v>66</v>
      </c>
      <c r="D366" s="5" t="s">
        <v>80</v>
      </c>
      <c r="E366" s="5" t="s">
        <v>442</v>
      </c>
      <c r="F366" s="5" t="s">
        <v>82</v>
      </c>
      <c r="G366" s="8">
        <f>G367</f>
        <v>2268.5</v>
      </c>
      <c r="H366" s="160" t="e">
        <f t="shared" si="59"/>
        <v>#REF!</v>
      </c>
      <c r="I366" s="99" t="e">
        <f t="shared" si="59"/>
        <v>#REF!</v>
      </c>
      <c r="J366" s="100" t="e">
        <f t="shared" si="59"/>
        <v>#REF!</v>
      </c>
    </row>
    <row r="367" spans="1:10" ht="26.25">
      <c r="A367" s="36" t="s">
        <v>90</v>
      </c>
      <c r="B367" s="5" t="s">
        <v>46</v>
      </c>
      <c r="C367" s="5" t="s">
        <v>66</v>
      </c>
      <c r="D367" s="5" t="s">
        <v>67</v>
      </c>
      <c r="E367" s="5" t="s">
        <v>442</v>
      </c>
      <c r="F367" s="5" t="s">
        <v>82</v>
      </c>
      <c r="G367" s="8">
        <f>G368</f>
        <v>2268.5</v>
      </c>
      <c r="H367" s="160" t="e">
        <f>#REF!</f>
        <v>#REF!</v>
      </c>
      <c r="I367" s="99" t="e">
        <f>#REF!</f>
        <v>#REF!</v>
      </c>
      <c r="J367" s="100" t="e">
        <f>#REF!</f>
        <v>#REF!</v>
      </c>
    </row>
    <row r="368" spans="1:10" ht="39">
      <c r="A368" s="253" t="s">
        <v>460</v>
      </c>
      <c r="B368" s="5" t="s">
        <v>46</v>
      </c>
      <c r="C368" s="5" t="s">
        <v>66</v>
      </c>
      <c r="D368" s="5" t="s">
        <v>67</v>
      </c>
      <c r="E368" s="5" t="s">
        <v>459</v>
      </c>
      <c r="F368" s="5" t="s">
        <v>82</v>
      </c>
      <c r="G368" s="8">
        <f>G369+G372</f>
        <v>2268.5</v>
      </c>
      <c r="H368" s="160" t="e">
        <f>#REF!+#REF!</f>
        <v>#REF!</v>
      </c>
      <c r="I368" s="99" t="e">
        <f>#REF!+#REF!</f>
        <v>#REF!</v>
      </c>
      <c r="J368" s="100" t="e">
        <f>#REF!+#REF!</f>
        <v>#REF!</v>
      </c>
    </row>
    <row r="369" spans="1:10" ht="39">
      <c r="A369" s="36" t="s">
        <v>271</v>
      </c>
      <c r="B369" s="5" t="s">
        <v>46</v>
      </c>
      <c r="C369" s="5" t="s">
        <v>66</v>
      </c>
      <c r="D369" s="5" t="s">
        <v>67</v>
      </c>
      <c r="E369" s="5" t="s">
        <v>501</v>
      </c>
      <c r="F369" s="5" t="s">
        <v>82</v>
      </c>
      <c r="G369" s="8">
        <f>G370</f>
        <v>3</v>
      </c>
      <c r="H369" s="160"/>
      <c r="I369" s="99"/>
      <c r="J369" s="100"/>
    </row>
    <row r="370" spans="1:10" ht="15">
      <c r="A370" s="36" t="s">
        <v>172</v>
      </c>
      <c r="B370" s="5" t="s">
        <v>46</v>
      </c>
      <c r="C370" s="5" t="s">
        <v>66</v>
      </c>
      <c r="D370" s="5" t="s">
        <v>67</v>
      </c>
      <c r="E370" s="5" t="s">
        <v>501</v>
      </c>
      <c r="F370" s="5" t="s">
        <v>173</v>
      </c>
      <c r="G370" s="8">
        <f>G371</f>
        <v>3</v>
      </c>
      <c r="H370" s="160">
        <f>H371</f>
        <v>4000</v>
      </c>
      <c r="I370" s="99">
        <f>I371</f>
        <v>4000</v>
      </c>
      <c r="J370" s="100">
        <f>J371</f>
        <v>4000</v>
      </c>
    </row>
    <row r="371" spans="1:10" ht="15">
      <c r="A371" s="36" t="s">
        <v>183</v>
      </c>
      <c r="B371" s="5" t="s">
        <v>46</v>
      </c>
      <c r="C371" s="5" t="s">
        <v>66</v>
      </c>
      <c r="D371" s="5" t="s">
        <v>67</v>
      </c>
      <c r="E371" s="5" t="s">
        <v>501</v>
      </c>
      <c r="F371" s="5" t="s">
        <v>184</v>
      </c>
      <c r="G371" s="8">
        <v>3</v>
      </c>
      <c r="H371" s="160">
        <v>4000</v>
      </c>
      <c r="I371" s="99">
        <v>4000</v>
      </c>
      <c r="J371" s="100">
        <v>4000</v>
      </c>
    </row>
    <row r="372" spans="1:10" ht="26.25">
      <c r="A372" s="36" t="s">
        <v>227</v>
      </c>
      <c r="B372" s="5" t="s">
        <v>46</v>
      </c>
      <c r="C372" s="5" t="s">
        <v>66</v>
      </c>
      <c r="D372" s="5" t="s">
        <v>67</v>
      </c>
      <c r="E372" s="5" t="s">
        <v>502</v>
      </c>
      <c r="F372" s="5" t="s">
        <v>82</v>
      </c>
      <c r="G372" s="8">
        <f>G373+G375</f>
        <v>2265.5</v>
      </c>
      <c r="H372" s="160"/>
      <c r="I372" s="99"/>
      <c r="J372" s="100"/>
    </row>
    <row r="373" spans="1:10" ht="51.75" customHeight="1">
      <c r="A373" s="36" t="s">
        <v>162</v>
      </c>
      <c r="B373" s="5" t="s">
        <v>46</v>
      </c>
      <c r="C373" s="5" t="s">
        <v>66</v>
      </c>
      <c r="D373" s="5" t="s">
        <v>67</v>
      </c>
      <c r="E373" s="5" t="s">
        <v>502</v>
      </c>
      <c r="F373" s="5" t="s">
        <v>77</v>
      </c>
      <c r="G373" s="8">
        <f>G374</f>
        <v>2246.3</v>
      </c>
      <c r="H373" s="160">
        <f>H374</f>
        <v>2069516</v>
      </c>
      <c r="I373" s="99">
        <f>I374</f>
        <v>2069516</v>
      </c>
      <c r="J373" s="100">
        <f>J374</f>
        <v>2069516</v>
      </c>
    </row>
    <row r="374" spans="1:10" ht="15">
      <c r="A374" s="36" t="s">
        <v>254</v>
      </c>
      <c r="B374" s="5" t="s">
        <v>46</v>
      </c>
      <c r="C374" s="5" t="s">
        <v>66</v>
      </c>
      <c r="D374" s="5" t="s">
        <v>67</v>
      </c>
      <c r="E374" s="5" t="s">
        <v>502</v>
      </c>
      <c r="F374" s="5" t="s">
        <v>230</v>
      </c>
      <c r="G374" s="8">
        <v>2246.3</v>
      </c>
      <c r="H374" s="160">
        <v>2069516</v>
      </c>
      <c r="I374" s="99">
        <v>2069516</v>
      </c>
      <c r="J374" s="100">
        <v>2069516</v>
      </c>
    </row>
    <row r="375" spans="1:10" ht="26.25">
      <c r="A375" s="36" t="s">
        <v>166</v>
      </c>
      <c r="B375" s="5" t="s">
        <v>46</v>
      </c>
      <c r="C375" s="5" t="s">
        <v>66</v>
      </c>
      <c r="D375" s="5" t="s">
        <v>67</v>
      </c>
      <c r="E375" s="5" t="s">
        <v>502</v>
      </c>
      <c r="F375" s="5" t="s">
        <v>167</v>
      </c>
      <c r="G375" s="8">
        <f>G376</f>
        <v>19.2</v>
      </c>
      <c r="H375" s="160">
        <f>H376</f>
        <v>87600</v>
      </c>
      <c r="I375" s="99">
        <f>I376</f>
        <v>87600</v>
      </c>
      <c r="J375" s="100">
        <f>J376</f>
        <v>87600</v>
      </c>
    </row>
    <row r="376" spans="1:10" ht="27" thickBot="1">
      <c r="A376" s="166" t="s">
        <v>232</v>
      </c>
      <c r="B376" s="167" t="s">
        <v>46</v>
      </c>
      <c r="C376" s="167" t="s">
        <v>66</v>
      </c>
      <c r="D376" s="167" t="s">
        <v>67</v>
      </c>
      <c r="E376" s="5" t="s">
        <v>502</v>
      </c>
      <c r="F376" s="167" t="s">
        <v>169</v>
      </c>
      <c r="G376" s="168">
        <v>19.2</v>
      </c>
      <c r="H376" s="164">
        <v>87600</v>
      </c>
      <c r="I376" s="114">
        <v>87600</v>
      </c>
      <c r="J376" s="115">
        <v>87600</v>
      </c>
    </row>
    <row r="377" spans="1:10" s="3" customFormat="1" ht="16.5" thickBot="1">
      <c r="A377" s="148" t="s">
        <v>83</v>
      </c>
      <c r="B377" s="149"/>
      <c r="C377" s="149"/>
      <c r="D377" s="149"/>
      <c r="E377" s="149"/>
      <c r="F377" s="150"/>
      <c r="G377" s="116">
        <f>G365+G335+G308+G293+G45+G31+G7</f>
        <v>85648.9</v>
      </c>
      <c r="H377" s="116" t="e">
        <f>H365+H335+H308+H293+H45+H31+H7</f>
        <v>#REF!</v>
      </c>
      <c r="I377" s="117" t="e">
        <f>I365+I335+I308+I293+I45+I7</f>
        <v>#REF!</v>
      </c>
      <c r="J377" s="118" t="e">
        <f>J365+J335+J308+J293+J45+J7</f>
        <v>#REF!</v>
      </c>
    </row>
    <row r="378" spans="1:10" ht="12.75">
      <c r="A378" s="119"/>
      <c r="B378" s="6"/>
      <c r="C378" s="6"/>
      <c r="D378" s="6"/>
      <c r="E378" s="6"/>
      <c r="F378" s="6"/>
      <c r="G378" s="6"/>
      <c r="H378" s="120"/>
      <c r="I378" s="120"/>
      <c r="J378" s="120"/>
    </row>
    <row r="379" spans="1:10" ht="12.75">
      <c r="A379" s="119"/>
      <c r="B379" s="6"/>
      <c r="C379" s="6"/>
      <c r="D379" s="6"/>
      <c r="E379" s="6"/>
      <c r="F379" s="6"/>
      <c r="G379" s="146"/>
      <c r="H379" s="120"/>
      <c r="I379" s="120"/>
      <c r="J379" s="120"/>
    </row>
    <row r="380" spans="1:10" ht="12.75">
      <c r="A380" s="119"/>
      <c r="B380" s="6"/>
      <c r="C380" s="6"/>
      <c r="D380" s="6"/>
      <c r="E380" s="6"/>
      <c r="F380" s="6"/>
      <c r="G380" s="6"/>
      <c r="H380" s="120"/>
      <c r="I380" s="120"/>
      <c r="J380" s="120"/>
    </row>
    <row r="381" spans="1:10" ht="12.75">
      <c r="A381" s="119"/>
      <c r="B381" s="6"/>
      <c r="C381" s="6"/>
      <c r="D381" s="6"/>
      <c r="E381" s="6"/>
      <c r="F381" s="6"/>
      <c r="G381" s="6"/>
      <c r="H381" s="120"/>
      <c r="I381" s="120"/>
      <c r="J381" s="120"/>
    </row>
    <row r="382" spans="1:10" ht="12.75">
      <c r="A382" s="119"/>
      <c r="B382" s="6"/>
      <c r="C382" s="6"/>
      <c r="D382" s="6"/>
      <c r="E382" s="6"/>
      <c r="F382" s="6"/>
      <c r="G382" s="6"/>
      <c r="H382" s="120"/>
      <c r="I382" s="120"/>
      <c r="J382" s="120"/>
    </row>
    <row r="383" spans="1:10" ht="12.75">
      <c r="A383" s="119"/>
      <c r="B383" s="6"/>
      <c r="C383" s="6"/>
      <c r="D383" s="6"/>
      <c r="E383" s="6"/>
      <c r="F383" s="6"/>
      <c r="G383" s="6"/>
      <c r="H383" s="120"/>
      <c r="I383" s="120"/>
      <c r="J383" s="120"/>
    </row>
    <row r="384" spans="1:10" ht="12.75">
      <c r="A384" s="119"/>
      <c r="B384" s="6"/>
      <c r="C384" s="6"/>
      <c r="D384" s="6"/>
      <c r="E384" s="6"/>
      <c r="F384" s="6"/>
      <c r="G384" s="6"/>
      <c r="H384" s="120"/>
      <c r="I384" s="120"/>
      <c r="J384" s="120"/>
    </row>
    <row r="385" spans="1:10" ht="12.75">
      <c r="A385" s="119"/>
      <c r="B385" s="6"/>
      <c r="C385" s="6"/>
      <c r="D385" s="6"/>
      <c r="E385" s="6"/>
      <c r="F385" s="6"/>
      <c r="G385" s="6"/>
      <c r="H385" s="120"/>
      <c r="I385" s="120"/>
      <c r="J385" s="120"/>
    </row>
    <row r="386" spans="1:10" ht="12.75">
      <c r="A386" s="119"/>
      <c r="B386" s="6"/>
      <c r="C386" s="6"/>
      <c r="D386" s="6"/>
      <c r="E386" s="6"/>
      <c r="F386" s="6"/>
      <c r="G386" s="6"/>
      <c r="H386" s="120"/>
      <c r="I386" s="120"/>
      <c r="J386" s="120"/>
    </row>
    <row r="387" spans="1:10" ht="12.75">
      <c r="A387" s="119"/>
      <c r="B387" s="6"/>
      <c r="C387" s="6"/>
      <c r="D387" s="6"/>
      <c r="E387" s="6"/>
      <c r="F387" s="6"/>
      <c r="G387" s="6"/>
      <c r="H387" s="120"/>
      <c r="I387" s="120"/>
      <c r="J387" s="120"/>
    </row>
    <row r="388" spans="1:10" ht="12.75">
      <c r="A388" s="119"/>
      <c r="B388" s="6"/>
      <c r="C388" s="6"/>
      <c r="D388" s="6"/>
      <c r="E388" s="6"/>
      <c r="F388" s="6"/>
      <c r="G388" s="6"/>
      <c r="H388" s="120"/>
      <c r="I388" s="120"/>
      <c r="J388" s="120"/>
    </row>
    <row r="389" spans="1:10" ht="12.75">
      <c r="A389" s="119"/>
      <c r="B389" s="6"/>
      <c r="C389" s="6"/>
      <c r="D389" s="6"/>
      <c r="E389" s="6"/>
      <c r="F389" s="6"/>
      <c r="G389" s="6"/>
      <c r="H389" s="120"/>
      <c r="I389" s="120"/>
      <c r="J389" s="120"/>
    </row>
    <row r="390" spans="1:10" ht="12.75">
      <c r="A390" s="119"/>
      <c r="B390" s="6"/>
      <c r="C390" s="6"/>
      <c r="D390" s="6"/>
      <c r="E390" s="6"/>
      <c r="F390" s="6"/>
      <c r="G390" s="6"/>
      <c r="H390" s="120"/>
      <c r="I390" s="120"/>
      <c r="J390" s="120"/>
    </row>
    <row r="391" spans="1:10" ht="12.75">
      <c r="A391" s="119"/>
      <c r="B391" s="6"/>
      <c r="C391" s="6"/>
      <c r="D391" s="6"/>
      <c r="E391" s="6"/>
      <c r="F391" s="6"/>
      <c r="G391" s="6"/>
      <c r="H391" s="120"/>
      <c r="I391" s="120"/>
      <c r="J391" s="120"/>
    </row>
    <row r="392" spans="1:10" ht="12.75">
      <c r="A392" s="119"/>
      <c r="B392" s="6"/>
      <c r="C392" s="6"/>
      <c r="D392" s="6"/>
      <c r="E392" s="6"/>
      <c r="F392" s="6"/>
      <c r="G392" s="6"/>
      <c r="H392" s="120"/>
      <c r="I392" s="120"/>
      <c r="J392" s="120"/>
    </row>
    <row r="393" spans="1:10" ht="12.75">
      <c r="A393" s="119"/>
      <c r="B393" s="6"/>
      <c r="C393" s="6"/>
      <c r="D393" s="6"/>
      <c r="E393" s="6"/>
      <c r="F393" s="6"/>
      <c r="G393" s="6"/>
      <c r="H393" s="120"/>
      <c r="I393" s="120"/>
      <c r="J393" s="120"/>
    </row>
    <row r="394" spans="1:10" ht="12.75">
      <c r="A394" s="119"/>
      <c r="B394" s="6"/>
      <c r="C394" s="6"/>
      <c r="D394" s="6"/>
      <c r="E394" s="6"/>
      <c r="F394" s="6"/>
      <c r="G394" s="6"/>
      <c r="H394" s="120"/>
      <c r="I394" s="120"/>
      <c r="J394" s="120"/>
    </row>
    <row r="395" spans="1:10" ht="12.75">
      <c r="A395" s="119"/>
      <c r="B395" s="6"/>
      <c r="C395" s="6"/>
      <c r="D395" s="6"/>
      <c r="E395" s="6"/>
      <c r="F395" s="6"/>
      <c r="G395" s="6"/>
      <c r="H395" s="120"/>
      <c r="I395" s="120"/>
      <c r="J395" s="120"/>
    </row>
    <row r="396" spans="1:10" ht="12.75">
      <c r="A396" s="119"/>
      <c r="B396" s="6"/>
      <c r="C396" s="6"/>
      <c r="D396" s="6"/>
      <c r="E396" s="6"/>
      <c r="F396" s="6"/>
      <c r="G396" s="6"/>
      <c r="H396" s="120"/>
      <c r="I396" s="120"/>
      <c r="J396" s="120"/>
    </row>
    <row r="397" spans="1:10" ht="12.75">
      <c r="A397" s="119"/>
      <c r="B397" s="6"/>
      <c r="C397" s="6"/>
      <c r="D397" s="6"/>
      <c r="E397" s="6"/>
      <c r="F397" s="6"/>
      <c r="G397" s="6"/>
      <c r="H397" s="120"/>
      <c r="I397" s="120"/>
      <c r="J397" s="120"/>
    </row>
    <row r="398" spans="1:10" ht="12.75">
      <c r="A398" s="119"/>
      <c r="B398" s="6"/>
      <c r="C398" s="6"/>
      <c r="D398" s="6"/>
      <c r="E398" s="6"/>
      <c r="F398" s="6"/>
      <c r="G398" s="6"/>
      <c r="H398" s="120"/>
      <c r="I398" s="120"/>
      <c r="J398" s="120"/>
    </row>
    <row r="399" spans="1:10" ht="12.75">
      <c r="A399" s="119"/>
      <c r="B399" s="6"/>
      <c r="C399" s="6"/>
      <c r="D399" s="6"/>
      <c r="E399" s="6"/>
      <c r="F399" s="6"/>
      <c r="G399" s="6"/>
      <c r="H399" s="120"/>
      <c r="I399" s="120"/>
      <c r="J399" s="120"/>
    </row>
    <row r="400" spans="1:10" ht="12.75">
      <c r="A400" s="119"/>
      <c r="B400" s="6"/>
      <c r="C400" s="6"/>
      <c r="D400" s="6"/>
      <c r="E400" s="6"/>
      <c r="F400" s="6"/>
      <c r="G400" s="6"/>
      <c r="H400" s="120"/>
      <c r="I400" s="120"/>
      <c r="J400" s="120"/>
    </row>
    <row r="401" spans="1:10" ht="12.75">
      <c r="A401" s="119"/>
      <c r="B401" s="6"/>
      <c r="C401" s="6"/>
      <c r="D401" s="6"/>
      <c r="E401" s="6"/>
      <c r="F401" s="6"/>
      <c r="G401" s="6"/>
      <c r="H401" s="120"/>
      <c r="I401" s="120"/>
      <c r="J401" s="120"/>
    </row>
    <row r="402" spans="1:10" ht="12.75">
      <c r="A402" s="119"/>
      <c r="B402" s="6"/>
      <c r="C402" s="6"/>
      <c r="D402" s="6"/>
      <c r="E402" s="6"/>
      <c r="F402" s="6"/>
      <c r="G402" s="6"/>
      <c r="H402" s="120"/>
      <c r="I402" s="120"/>
      <c r="J402" s="120"/>
    </row>
    <row r="403" spans="1:10" ht="12.75">
      <c r="A403" s="119"/>
      <c r="B403" s="6"/>
      <c r="C403" s="6"/>
      <c r="D403" s="6"/>
      <c r="E403" s="6"/>
      <c r="F403" s="6"/>
      <c r="G403" s="6"/>
      <c r="H403" s="120"/>
      <c r="I403" s="120"/>
      <c r="J403" s="120"/>
    </row>
    <row r="404" spans="1:10" ht="12.75">
      <c r="A404" s="119"/>
      <c r="B404" s="6"/>
      <c r="C404" s="6"/>
      <c r="D404" s="6"/>
      <c r="E404" s="6"/>
      <c r="F404" s="6"/>
      <c r="G404" s="6"/>
      <c r="H404" s="120"/>
      <c r="I404" s="120"/>
      <c r="J404" s="120"/>
    </row>
    <row r="405" spans="1:10" ht="12.75">
      <c r="A405" s="119"/>
      <c r="B405" s="6"/>
      <c r="C405" s="6"/>
      <c r="D405" s="6"/>
      <c r="E405" s="6"/>
      <c r="F405" s="6"/>
      <c r="G405" s="6"/>
      <c r="H405" s="120"/>
      <c r="I405" s="120"/>
      <c r="J405" s="120"/>
    </row>
    <row r="406" spans="1:10" ht="12.75">
      <c r="A406" s="119"/>
      <c r="B406" s="6"/>
      <c r="C406" s="6"/>
      <c r="D406" s="6"/>
      <c r="E406" s="6"/>
      <c r="F406" s="6"/>
      <c r="G406" s="6"/>
      <c r="H406" s="120"/>
      <c r="I406" s="120"/>
      <c r="J406" s="120"/>
    </row>
    <row r="407" spans="1:10" ht="12.75">
      <c r="A407" s="119"/>
      <c r="B407" s="6"/>
      <c r="C407" s="6"/>
      <c r="D407" s="6"/>
      <c r="E407" s="6"/>
      <c r="F407" s="6"/>
      <c r="G407" s="6"/>
      <c r="H407" s="120"/>
      <c r="I407" s="120"/>
      <c r="J407" s="120"/>
    </row>
    <row r="408" spans="1:10" ht="12.75">
      <c r="A408" s="119"/>
      <c r="B408" s="6"/>
      <c r="C408" s="6"/>
      <c r="D408" s="6"/>
      <c r="E408" s="6"/>
      <c r="F408" s="6"/>
      <c r="G408" s="6"/>
      <c r="H408" s="120"/>
      <c r="I408" s="120"/>
      <c r="J408" s="120"/>
    </row>
    <row r="409" spans="1:10" ht="12.75">
      <c r="A409" s="119"/>
      <c r="B409" s="6"/>
      <c r="C409" s="6"/>
      <c r="D409" s="6"/>
      <c r="E409" s="6"/>
      <c r="F409" s="6"/>
      <c r="G409" s="6"/>
      <c r="H409" s="120"/>
      <c r="I409" s="120"/>
      <c r="J409" s="120"/>
    </row>
    <row r="410" spans="1:10" ht="12.75">
      <c r="A410" s="119"/>
      <c r="B410" s="6"/>
      <c r="C410" s="6"/>
      <c r="D410" s="6"/>
      <c r="E410" s="6"/>
      <c r="F410" s="6"/>
      <c r="G410" s="6"/>
      <c r="H410" s="120"/>
      <c r="I410" s="120"/>
      <c r="J410" s="120"/>
    </row>
    <row r="411" spans="1:10" ht="12.75">
      <c r="A411" s="119"/>
      <c r="B411" s="6"/>
      <c r="C411" s="6"/>
      <c r="D411" s="6"/>
      <c r="E411" s="6"/>
      <c r="F411" s="6"/>
      <c r="G411" s="6"/>
      <c r="H411" s="120"/>
      <c r="I411" s="120"/>
      <c r="J411" s="120"/>
    </row>
    <row r="412" spans="1:10" ht="12.75">
      <c r="A412" s="119"/>
      <c r="B412" s="6"/>
      <c r="C412" s="6"/>
      <c r="D412" s="6"/>
      <c r="E412" s="6"/>
      <c r="F412" s="6"/>
      <c r="G412" s="6"/>
      <c r="H412" s="120"/>
      <c r="I412" s="120"/>
      <c r="J412" s="120"/>
    </row>
    <row r="413" spans="1:10" ht="12.75">
      <c r="A413" s="119"/>
      <c r="B413" s="6"/>
      <c r="C413" s="6"/>
      <c r="D413" s="6"/>
      <c r="E413" s="6"/>
      <c r="F413" s="6"/>
      <c r="G413" s="6"/>
      <c r="H413" s="120"/>
      <c r="I413" s="120"/>
      <c r="J413" s="120"/>
    </row>
    <row r="414" spans="1:10" ht="12.75">
      <c r="A414" s="119"/>
      <c r="B414" s="6"/>
      <c r="C414" s="6"/>
      <c r="D414" s="6"/>
      <c r="E414" s="6"/>
      <c r="F414" s="6"/>
      <c r="G414" s="6"/>
      <c r="H414" s="120"/>
      <c r="I414" s="120"/>
      <c r="J414" s="120"/>
    </row>
    <row r="415" spans="1:10" ht="12.75">
      <c r="A415" s="119"/>
      <c r="B415" s="6"/>
      <c r="C415" s="6"/>
      <c r="D415" s="6"/>
      <c r="E415" s="6"/>
      <c r="F415" s="6"/>
      <c r="G415" s="6"/>
      <c r="H415" s="120"/>
      <c r="I415" s="120"/>
      <c r="J415" s="120"/>
    </row>
    <row r="416" spans="1:10" ht="12.75">
      <c r="A416" s="119"/>
      <c r="B416" s="6"/>
      <c r="C416" s="6"/>
      <c r="D416" s="6"/>
      <c r="E416" s="6"/>
      <c r="F416" s="6"/>
      <c r="G416" s="6"/>
      <c r="H416" s="120"/>
      <c r="I416" s="120"/>
      <c r="J416" s="120"/>
    </row>
    <row r="417" spans="1:10" ht="12.75">
      <c r="A417" s="119"/>
      <c r="B417" s="6"/>
      <c r="C417" s="6"/>
      <c r="D417" s="6"/>
      <c r="E417" s="6"/>
      <c r="F417" s="6"/>
      <c r="G417" s="6"/>
      <c r="H417" s="120"/>
      <c r="I417" s="120"/>
      <c r="J417" s="120"/>
    </row>
    <row r="418" spans="1:10" ht="12.75">
      <c r="A418" s="119"/>
      <c r="B418" s="6"/>
      <c r="C418" s="6"/>
      <c r="D418" s="6"/>
      <c r="E418" s="6"/>
      <c r="F418" s="6"/>
      <c r="G418" s="6"/>
      <c r="H418" s="120"/>
      <c r="I418" s="120"/>
      <c r="J418" s="120"/>
    </row>
    <row r="419" spans="1:10" ht="12.75">
      <c r="A419" s="119"/>
      <c r="B419" s="6"/>
      <c r="C419" s="6"/>
      <c r="D419" s="6"/>
      <c r="E419" s="6"/>
      <c r="F419" s="6"/>
      <c r="G419" s="6"/>
      <c r="H419" s="120"/>
      <c r="I419" s="120"/>
      <c r="J419" s="120"/>
    </row>
    <row r="420" spans="1:10" ht="12.75">
      <c r="A420" s="119"/>
      <c r="B420" s="6"/>
      <c r="C420" s="6"/>
      <c r="D420" s="6"/>
      <c r="E420" s="6"/>
      <c r="F420" s="6"/>
      <c r="G420" s="6"/>
      <c r="H420" s="120"/>
      <c r="I420" s="120"/>
      <c r="J420" s="120"/>
    </row>
    <row r="421" spans="1:10" ht="12.75">
      <c r="A421" s="119"/>
      <c r="B421" s="6"/>
      <c r="C421" s="6"/>
      <c r="D421" s="6"/>
      <c r="E421" s="6"/>
      <c r="F421" s="6"/>
      <c r="G421" s="6"/>
      <c r="H421" s="120"/>
      <c r="I421" s="120"/>
      <c r="J421" s="120"/>
    </row>
    <row r="422" spans="1:10" ht="12.75">
      <c r="A422" s="119"/>
      <c r="B422" s="6"/>
      <c r="C422" s="6"/>
      <c r="D422" s="6"/>
      <c r="E422" s="6"/>
      <c r="F422" s="6"/>
      <c r="G422" s="6"/>
      <c r="H422" s="120"/>
      <c r="I422" s="120"/>
      <c r="J422" s="120"/>
    </row>
    <row r="423" spans="1:10" ht="12.75">
      <c r="A423" s="119"/>
      <c r="B423" s="6"/>
      <c r="C423" s="6"/>
      <c r="D423" s="6"/>
      <c r="E423" s="6"/>
      <c r="F423" s="6"/>
      <c r="G423" s="6"/>
      <c r="H423" s="120"/>
      <c r="I423" s="120"/>
      <c r="J423" s="120"/>
    </row>
    <row r="424" spans="1:10" ht="12.75">
      <c r="A424" s="119"/>
      <c r="B424" s="6"/>
      <c r="C424" s="6"/>
      <c r="D424" s="6"/>
      <c r="E424" s="6"/>
      <c r="F424" s="6"/>
      <c r="G424" s="6"/>
      <c r="H424" s="120"/>
      <c r="I424" s="120"/>
      <c r="J424" s="120"/>
    </row>
    <row r="425" spans="1:10" ht="12.75">
      <c r="A425" s="119"/>
      <c r="B425" s="6"/>
      <c r="C425" s="6"/>
      <c r="D425" s="6"/>
      <c r="E425" s="6"/>
      <c r="F425" s="6"/>
      <c r="G425" s="6"/>
      <c r="H425" s="120"/>
      <c r="I425" s="120"/>
      <c r="J425" s="120"/>
    </row>
    <row r="426" spans="1:10" ht="12.75">
      <c r="A426" s="119"/>
      <c r="B426" s="6"/>
      <c r="C426" s="6"/>
      <c r="D426" s="6"/>
      <c r="E426" s="6"/>
      <c r="F426" s="6"/>
      <c r="G426" s="6"/>
      <c r="H426" s="120"/>
      <c r="I426" s="120"/>
      <c r="J426" s="120"/>
    </row>
    <row r="427" spans="1:10" ht="12.75">
      <c r="A427" s="119"/>
      <c r="B427" s="6"/>
      <c r="C427" s="6"/>
      <c r="D427" s="6"/>
      <c r="E427" s="6"/>
      <c r="F427" s="6"/>
      <c r="G427" s="6"/>
      <c r="H427" s="120"/>
      <c r="I427" s="120"/>
      <c r="J427" s="120"/>
    </row>
    <row r="428" spans="1:10" ht="12.75">
      <c r="A428" s="119"/>
      <c r="B428" s="6"/>
      <c r="C428" s="6"/>
      <c r="D428" s="6"/>
      <c r="E428" s="6"/>
      <c r="F428" s="6"/>
      <c r="G428" s="6"/>
      <c r="H428" s="120"/>
      <c r="I428" s="120"/>
      <c r="J428" s="120"/>
    </row>
    <row r="429" spans="1:10" ht="12.75">
      <c r="A429" s="119"/>
      <c r="B429" s="6"/>
      <c r="C429" s="6"/>
      <c r="D429" s="6"/>
      <c r="E429" s="6"/>
      <c r="F429" s="6"/>
      <c r="G429" s="6"/>
      <c r="H429" s="120"/>
      <c r="I429" s="120"/>
      <c r="J429" s="120"/>
    </row>
    <row r="430" spans="1:10" ht="12.75">
      <c r="A430" s="119"/>
      <c r="B430" s="6"/>
      <c r="C430" s="6"/>
      <c r="D430" s="6"/>
      <c r="E430" s="6"/>
      <c r="F430" s="6"/>
      <c r="G430" s="6"/>
      <c r="H430" s="120"/>
      <c r="I430" s="120"/>
      <c r="J430" s="120"/>
    </row>
    <row r="431" spans="1:10" ht="12.75">
      <c r="A431" s="119"/>
      <c r="B431" s="6"/>
      <c r="C431" s="6"/>
      <c r="D431" s="6"/>
      <c r="E431" s="6"/>
      <c r="F431" s="6"/>
      <c r="G431" s="6"/>
      <c r="H431" s="120"/>
      <c r="I431" s="120"/>
      <c r="J431" s="120"/>
    </row>
    <row r="432" spans="1:10" ht="12.75">
      <c r="A432" s="119"/>
      <c r="B432" s="6"/>
      <c r="C432" s="6"/>
      <c r="D432" s="6"/>
      <c r="E432" s="6"/>
      <c r="F432" s="6"/>
      <c r="G432" s="6"/>
      <c r="H432" s="120"/>
      <c r="I432" s="120"/>
      <c r="J432" s="120"/>
    </row>
    <row r="433" spans="1:10" ht="12.75">
      <c r="A433" s="119"/>
      <c r="B433" s="6"/>
      <c r="C433" s="6"/>
      <c r="D433" s="6"/>
      <c r="E433" s="6"/>
      <c r="F433" s="6"/>
      <c r="G433" s="6"/>
      <c r="H433" s="120"/>
      <c r="I433" s="120"/>
      <c r="J433" s="120"/>
    </row>
    <row r="434" spans="1:10" ht="12.75">
      <c r="A434" s="119"/>
      <c r="B434" s="6"/>
      <c r="C434" s="6"/>
      <c r="D434" s="6"/>
      <c r="E434" s="6"/>
      <c r="F434" s="6"/>
      <c r="G434" s="6"/>
      <c r="H434" s="120"/>
      <c r="I434" s="120"/>
      <c r="J434" s="120"/>
    </row>
    <row r="435" spans="1:10" ht="12.75">
      <c r="A435" s="119"/>
      <c r="B435" s="6"/>
      <c r="C435" s="6"/>
      <c r="D435" s="6"/>
      <c r="E435" s="6"/>
      <c r="F435" s="6"/>
      <c r="G435" s="6"/>
      <c r="H435" s="120"/>
      <c r="I435" s="120"/>
      <c r="J435" s="120"/>
    </row>
    <row r="436" spans="1:10" ht="12.75">
      <c r="A436" s="119"/>
      <c r="B436" s="6"/>
      <c r="C436" s="6"/>
      <c r="D436" s="6"/>
      <c r="E436" s="6"/>
      <c r="F436" s="6"/>
      <c r="G436" s="6"/>
      <c r="H436" s="120"/>
      <c r="I436" s="120"/>
      <c r="J436" s="120"/>
    </row>
    <row r="437" spans="1:10" ht="12.75">
      <c r="A437" s="119"/>
      <c r="B437" s="6"/>
      <c r="C437" s="6"/>
      <c r="D437" s="6"/>
      <c r="E437" s="6"/>
      <c r="F437" s="6"/>
      <c r="G437" s="6"/>
      <c r="H437" s="120"/>
      <c r="I437" s="120"/>
      <c r="J437" s="120"/>
    </row>
    <row r="438" spans="1:10" ht="12.75">
      <c r="A438" s="119"/>
      <c r="B438" s="6"/>
      <c r="C438" s="6"/>
      <c r="D438" s="6"/>
      <c r="E438" s="6"/>
      <c r="F438" s="6"/>
      <c r="G438" s="6"/>
      <c r="H438" s="120"/>
      <c r="I438" s="120"/>
      <c r="J438" s="120"/>
    </row>
    <row r="439" spans="1:10" ht="12.75">
      <c r="A439" s="119"/>
      <c r="B439" s="6"/>
      <c r="C439" s="6"/>
      <c r="D439" s="6"/>
      <c r="E439" s="6"/>
      <c r="F439" s="6"/>
      <c r="G439" s="6"/>
      <c r="H439" s="120"/>
      <c r="I439" s="120"/>
      <c r="J439" s="120"/>
    </row>
    <row r="440" spans="1:10" ht="12.75">
      <c r="A440" s="119"/>
      <c r="B440" s="6"/>
      <c r="C440" s="6"/>
      <c r="D440" s="6"/>
      <c r="E440" s="6"/>
      <c r="F440" s="6"/>
      <c r="G440" s="6"/>
      <c r="H440" s="120"/>
      <c r="I440" s="120"/>
      <c r="J440" s="120"/>
    </row>
    <row r="441" spans="1:10" ht="12.75">
      <c r="A441" s="119"/>
      <c r="B441" s="6"/>
      <c r="C441" s="6"/>
      <c r="D441" s="6"/>
      <c r="E441" s="6"/>
      <c r="F441" s="6"/>
      <c r="G441" s="6"/>
      <c r="H441" s="120"/>
      <c r="I441" s="120"/>
      <c r="J441" s="120"/>
    </row>
    <row r="442" spans="1:10" ht="12.75">
      <c r="A442" s="119"/>
      <c r="B442" s="6"/>
      <c r="C442" s="6"/>
      <c r="D442" s="6"/>
      <c r="E442" s="6"/>
      <c r="F442" s="6"/>
      <c r="G442" s="6"/>
      <c r="H442" s="120"/>
      <c r="I442" s="120"/>
      <c r="J442" s="120"/>
    </row>
    <row r="443" spans="1:10" ht="12.75">
      <c r="A443" s="119"/>
      <c r="B443" s="6"/>
      <c r="C443" s="6"/>
      <c r="D443" s="6"/>
      <c r="E443" s="6"/>
      <c r="F443" s="6"/>
      <c r="G443" s="6"/>
      <c r="H443" s="120"/>
      <c r="I443" s="120"/>
      <c r="J443" s="120"/>
    </row>
    <row r="444" spans="1:10" ht="12.75">
      <c r="A444" s="119"/>
      <c r="B444" s="6"/>
      <c r="C444" s="6"/>
      <c r="D444" s="6"/>
      <c r="E444" s="6"/>
      <c r="F444" s="6"/>
      <c r="G444" s="6"/>
      <c r="H444" s="120"/>
      <c r="I444" s="120"/>
      <c r="J444" s="120"/>
    </row>
    <row r="445" spans="1:10" ht="12.75">
      <c r="A445" s="119"/>
      <c r="B445" s="6"/>
      <c r="C445" s="6"/>
      <c r="D445" s="6"/>
      <c r="E445" s="6"/>
      <c r="F445" s="6"/>
      <c r="G445" s="6"/>
      <c r="H445" s="120"/>
      <c r="I445" s="120"/>
      <c r="J445" s="120"/>
    </row>
    <row r="446" spans="1:10" ht="12.75">
      <c r="A446" s="119"/>
      <c r="B446" s="6"/>
      <c r="C446" s="6"/>
      <c r="D446" s="6"/>
      <c r="E446" s="6"/>
      <c r="F446" s="6"/>
      <c r="G446" s="6"/>
      <c r="H446" s="120"/>
      <c r="I446" s="120"/>
      <c r="J446" s="120"/>
    </row>
    <row r="447" spans="1:10" ht="12.75">
      <c r="A447" s="119"/>
      <c r="B447" s="6"/>
      <c r="C447" s="6"/>
      <c r="D447" s="6"/>
      <c r="E447" s="6"/>
      <c r="F447" s="6"/>
      <c r="G447" s="6"/>
      <c r="H447" s="120"/>
      <c r="I447" s="120"/>
      <c r="J447" s="120"/>
    </row>
    <row r="448" spans="1:10" ht="12.75">
      <c r="A448" s="119"/>
      <c r="B448" s="6"/>
      <c r="C448" s="6"/>
      <c r="D448" s="6"/>
      <c r="E448" s="6"/>
      <c r="F448" s="6"/>
      <c r="G448" s="6"/>
      <c r="H448" s="120"/>
      <c r="I448" s="120"/>
      <c r="J448" s="120"/>
    </row>
    <row r="449" spans="1:10" ht="12.75">
      <c r="A449" s="119"/>
      <c r="B449" s="6"/>
      <c r="C449" s="6"/>
      <c r="D449" s="6"/>
      <c r="E449" s="6"/>
      <c r="F449" s="6"/>
      <c r="G449" s="6"/>
      <c r="H449" s="120"/>
      <c r="I449" s="120"/>
      <c r="J449" s="120"/>
    </row>
    <row r="450" spans="1:10" ht="12.75">
      <c r="A450" s="119"/>
      <c r="B450" s="6"/>
      <c r="C450" s="6"/>
      <c r="D450" s="6"/>
      <c r="E450" s="6"/>
      <c r="F450" s="6"/>
      <c r="G450" s="6"/>
      <c r="H450" s="120"/>
      <c r="I450" s="120"/>
      <c r="J450" s="120"/>
    </row>
    <row r="451" spans="1:10" ht="12.75">
      <c r="A451" s="119"/>
      <c r="B451" s="6"/>
      <c r="C451" s="6"/>
      <c r="D451" s="6"/>
      <c r="E451" s="6"/>
      <c r="F451" s="6"/>
      <c r="G451" s="6"/>
      <c r="H451" s="120"/>
      <c r="I451" s="120"/>
      <c r="J451" s="120"/>
    </row>
    <row r="452" spans="1:10" ht="12.75">
      <c r="A452" s="119"/>
      <c r="B452" s="6"/>
      <c r="C452" s="6"/>
      <c r="D452" s="6"/>
      <c r="E452" s="6"/>
      <c r="F452" s="6"/>
      <c r="G452" s="6"/>
      <c r="H452" s="120"/>
      <c r="I452" s="120"/>
      <c r="J452" s="120"/>
    </row>
    <row r="453" spans="1:10" ht="12.75">
      <c r="A453" s="119"/>
      <c r="B453" s="6"/>
      <c r="C453" s="6"/>
      <c r="D453" s="6"/>
      <c r="E453" s="6"/>
      <c r="F453" s="6"/>
      <c r="G453" s="6"/>
      <c r="H453" s="120"/>
      <c r="I453" s="120"/>
      <c r="J453" s="120"/>
    </row>
    <row r="454" spans="1:10" ht="12.75">
      <c r="A454" s="119"/>
      <c r="B454" s="6"/>
      <c r="C454" s="6"/>
      <c r="D454" s="6"/>
      <c r="E454" s="6"/>
      <c r="F454" s="6"/>
      <c r="G454" s="6"/>
      <c r="H454" s="120"/>
      <c r="I454" s="120"/>
      <c r="J454" s="120"/>
    </row>
    <row r="455" spans="1:10" ht="12.75">
      <c r="A455" s="119"/>
      <c r="B455" s="6"/>
      <c r="C455" s="6"/>
      <c r="D455" s="6"/>
      <c r="E455" s="6"/>
      <c r="F455" s="6"/>
      <c r="G455" s="6"/>
      <c r="H455" s="120"/>
      <c r="I455" s="120"/>
      <c r="J455" s="120"/>
    </row>
    <row r="456" spans="1:10" ht="12.75">
      <c r="A456" s="119"/>
      <c r="B456" s="6"/>
      <c r="C456" s="6"/>
      <c r="D456" s="6"/>
      <c r="E456" s="6"/>
      <c r="F456" s="6"/>
      <c r="G456" s="6"/>
      <c r="H456" s="120"/>
      <c r="I456" s="120"/>
      <c r="J456" s="120"/>
    </row>
    <row r="457" spans="1:10" ht="12.75">
      <c r="A457" s="119"/>
      <c r="B457" s="6"/>
      <c r="C457" s="6"/>
      <c r="D457" s="6"/>
      <c r="E457" s="6"/>
      <c r="F457" s="6"/>
      <c r="G457" s="6"/>
      <c r="H457" s="120"/>
      <c r="I457" s="120"/>
      <c r="J457" s="120"/>
    </row>
    <row r="458" spans="1:10" ht="12.75">
      <c r="A458" s="119"/>
      <c r="B458" s="6"/>
      <c r="C458" s="6"/>
      <c r="D458" s="6"/>
      <c r="E458" s="6"/>
      <c r="F458" s="6"/>
      <c r="G458" s="6"/>
      <c r="H458" s="120"/>
      <c r="I458" s="120"/>
      <c r="J458" s="120"/>
    </row>
    <row r="459" spans="1:10" ht="12.75">
      <c r="A459" s="119"/>
      <c r="B459" s="6"/>
      <c r="C459" s="6"/>
      <c r="D459" s="6"/>
      <c r="E459" s="6"/>
      <c r="F459" s="6"/>
      <c r="G459" s="6"/>
      <c r="H459" s="120"/>
      <c r="I459" s="120"/>
      <c r="J459" s="120"/>
    </row>
    <row r="460" spans="1:10" ht="12.75">
      <c r="A460" s="119"/>
      <c r="B460" s="6"/>
      <c r="C460" s="6"/>
      <c r="D460" s="6"/>
      <c r="E460" s="6"/>
      <c r="F460" s="6"/>
      <c r="G460" s="6"/>
      <c r="H460" s="120"/>
      <c r="I460" s="120"/>
      <c r="J460" s="120"/>
    </row>
    <row r="461" spans="1:10" ht="12.75">
      <c r="A461" s="119"/>
      <c r="B461" s="6"/>
      <c r="C461" s="6"/>
      <c r="D461" s="6"/>
      <c r="E461" s="6"/>
      <c r="F461" s="6"/>
      <c r="G461" s="6"/>
      <c r="H461" s="120"/>
      <c r="I461" s="120"/>
      <c r="J461" s="120"/>
    </row>
    <row r="462" spans="1:10" ht="12.75">
      <c r="A462" s="119"/>
      <c r="B462" s="6"/>
      <c r="C462" s="6"/>
      <c r="D462" s="6"/>
      <c r="E462" s="6"/>
      <c r="F462" s="6"/>
      <c r="G462" s="6"/>
      <c r="H462" s="120"/>
      <c r="I462" s="120"/>
      <c r="J462" s="120"/>
    </row>
    <row r="463" spans="1:10" ht="12.75">
      <c r="A463" s="119"/>
      <c r="B463" s="6"/>
      <c r="C463" s="6"/>
      <c r="D463" s="6"/>
      <c r="E463" s="6"/>
      <c r="F463" s="6"/>
      <c r="G463" s="6"/>
      <c r="H463" s="120"/>
      <c r="I463" s="120"/>
      <c r="J463" s="120"/>
    </row>
    <row r="464" spans="1:10" ht="12.75">
      <c r="A464" s="119"/>
      <c r="B464" s="6"/>
      <c r="C464" s="6"/>
      <c r="D464" s="6"/>
      <c r="E464" s="6"/>
      <c r="F464" s="6"/>
      <c r="G464" s="6"/>
      <c r="H464" s="120"/>
      <c r="I464" s="120"/>
      <c r="J464" s="120"/>
    </row>
    <row r="465" spans="1:10" ht="12.75">
      <c r="A465" s="119"/>
      <c r="B465" s="6"/>
      <c r="C465" s="6"/>
      <c r="D465" s="6"/>
      <c r="E465" s="6"/>
      <c r="F465" s="6"/>
      <c r="G465" s="6"/>
      <c r="H465" s="120"/>
      <c r="I465" s="120"/>
      <c r="J465" s="120"/>
    </row>
    <row r="466" spans="1:10" ht="12.75">
      <c r="A466" s="119"/>
      <c r="B466" s="6"/>
      <c r="C466" s="6"/>
      <c r="D466" s="6"/>
      <c r="E466" s="6"/>
      <c r="F466" s="6"/>
      <c r="G466" s="6"/>
      <c r="H466" s="120"/>
      <c r="I466" s="120"/>
      <c r="J466" s="120"/>
    </row>
    <row r="467" spans="1:10" ht="12.75">
      <c r="A467" s="119"/>
      <c r="B467" s="6"/>
      <c r="C467" s="6"/>
      <c r="D467" s="6"/>
      <c r="E467" s="6"/>
      <c r="F467" s="6"/>
      <c r="G467" s="6"/>
      <c r="H467" s="120"/>
      <c r="I467" s="120"/>
      <c r="J467" s="120"/>
    </row>
    <row r="468" spans="1:10" ht="12.75">
      <c r="A468" s="119"/>
      <c r="B468" s="6"/>
      <c r="C468" s="6"/>
      <c r="D468" s="6"/>
      <c r="E468" s="6"/>
      <c r="F468" s="6"/>
      <c r="G468" s="6"/>
      <c r="H468" s="120"/>
      <c r="I468" s="120"/>
      <c r="J468" s="120"/>
    </row>
  </sheetData>
  <sheetProtection/>
  <mergeCells count="11">
    <mergeCell ref="I4:J4"/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F1:G1"/>
  </mergeCells>
  <printOptions/>
  <pageMargins left="0.3937007874015748" right="0.3937007874015748" top="1.299212598425197" bottom="0.5905511811023623" header="0.5118110236220472" footer="0.5118110236220472"/>
  <pageSetup horizontalDpi="600" verticalDpi="600" orientation="portrait" paperSize="9" scale="82" r:id="rId1"/>
  <headerFooter alignWithMargins="0">
    <oddHeader xml:space="preserve">&amp;R&amp;"Times New Roman,обычный"&amp;9Приложение 5
к решению Собрания депутатов
от 23.11.2015г №248 о
 проведении публичных слушаний по
 проекту решения Собрания депутатов "О бюджете ЗАТО
 Михайловский на 2016 год"  </oddHeader>
  </headerFooter>
  <rowBreaks count="1" manualBreakCount="1">
    <brk id="30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214"/>
  <sheetViews>
    <sheetView view="pageBreakPreview" zoomScaleSheetLayoutView="100" zoomScalePageLayoutView="0" workbookViewId="0" topLeftCell="A40">
      <selection activeCell="D56" sqref="D56"/>
    </sheetView>
  </sheetViews>
  <sheetFormatPr defaultColWidth="9.00390625" defaultRowHeight="12.75"/>
  <cols>
    <col min="1" max="1" width="63.875" style="0" customWidth="1"/>
    <col min="2" max="2" width="11.375" style="0" customWidth="1"/>
    <col min="3" max="3" width="8.875" style="0" customWidth="1"/>
    <col min="4" max="4" width="9.375" style="0" customWidth="1"/>
  </cols>
  <sheetData>
    <row r="1" spans="1:4" ht="75.75" customHeight="1" thickBot="1">
      <c r="A1" s="302" t="s">
        <v>544</v>
      </c>
      <c r="B1" s="302"/>
      <c r="C1" s="302"/>
      <c r="D1" s="302"/>
    </row>
    <row r="2" spans="1:4" ht="12.75" customHeight="1">
      <c r="A2" s="303" t="s">
        <v>105</v>
      </c>
      <c r="B2" s="305" t="s">
        <v>438</v>
      </c>
      <c r="C2" s="305" t="s">
        <v>57</v>
      </c>
      <c r="D2" s="307" t="s">
        <v>439</v>
      </c>
    </row>
    <row r="3" spans="1:4" ht="19.5" customHeight="1" thickBot="1">
      <c r="A3" s="304"/>
      <c r="B3" s="306"/>
      <c r="C3" s="306"/>
      <c r="D3" s="308"/>
    </row>
    <row r="4" spans="1:4" ht="13.5" thickBot="1">
      <c r="A4" s="248">
        <v>1</v>
      </c>
      <c r="B4" s="249">
        <v>2</v>
      </c>
      <c r="C4" s="249">
        <v>3</v>
      </c>
      <c r="D4" s="250">
        <v>4</v>
      </c>
    </row>
    <row r="5" spans="1:4" ht="27" customHeight="1">
      <c r="A5" s="247" t="s">
        <v>473</v>
      </c>
      <c r="B5" s="237" t="s">
        <v>474</v>
      </c>
      <c r="C5" s="237" t="s">
        <v>82</v>
      </c>
      <c r="D5" s="238">
        <f>D6+D8</f>
        <v>148</v>
      </c>
    </row>
    <row r="6" spans="1:4" ht="24.75" customHeight="1">
      <c r="A6" s="97" t="s">
        <v>166</v>
      </c>
      <c r="B6" s="235" t="s">
        <v>474</v>
      </c>
      <c r="C6" s="235" t="s">
        <v>167</v>
      </c>
      <c r="D6" s="254">
        <f>D7</f>
        <v>0</v>
      </c>
    </row>
    <row r="7" spans="1:4" ht="25.5">
      <c r="A7" s="97" t="s">
        <v>168</v>
      </c>
      <c r="B7" s="235" t="s">
        <v>474</v>
      </c>
      <c r="C7" s="235" t="s">
        <v>169</v>
      </c>
      <c r="D7" s="254"/>
    </row>
    <row r="8" spans="1:4" ht="25.5">
      <c r="A8" s="36" t="s">
        <v>205</v>
      </c>
      <c r="B8" s="235" t="s">
        <v>474</v>
      </c>
      <c r="C8" s="235" t="s">
        <v>206</v>
      </c>
      <c r="D8" s="254">
        <f>D9</f>
        <v>148</v>
      </c>
    </row>
    <row r="9" spans="1:4" ht="12.75">
      <c r="A9" s="36" t="s">
        <v>207</v>
      </c>
      <c r="B9" s="235" t="s">
        <v>474</v>
      </c>
      <c r="C9" s="235" t="s">
        <v>208</v>
      </c>
      <c r="D9" s="254">
        <f>80.9+63.1+4</f>
        <v>148</v>
      </c>
    </row>
    <row r="10" spans="1:4" ht="24.75" customHeight="1">
      <c r="A10" s="36" t="s">
        <v>479</v>
      </c>
      <c r="B10" s="232" t="s">
        <v>480</v>
      </c>
      <c r="C10" s="232" t="s">
        <v>82</v>
      </c>
      <c r="D10" s="233">
        <f>D11+D13</f>
        <v>6</v>
      </c>
    </row>
    <row r="11" spans="1:4" ht="23.25" customHeight="1">
      <c r="A11" s="97" t="s">
        <v>166</v>
      </c>
      <c r="B11" s="235" t="s">
        <v>480</v>
      </c>
      <c r="C11" s="235" t="s">
        <v>167</v>
      </c>
      <c r="D11" s="254">
        <f>D12</f>
        <v>0</v>
      </c>
    </row>
    <row r="12" spans="1:4" ht="25.5">
      <c r="A12" s="97" t="s">
        <v>168</v>
      </c>
      <c r="B12" s="235" t="s">
        <v>480</v>
      </c>
      <c r="C12" s="235" t="s">
        <v>169</v>
      </c>
      <c r="D12" s="254"/>
    </row>
    <row r="13" spans="1:4" ht="25.5">
      <c r="A13" s="36" t="s">
        <v>205</v>
      </c>
      <c r="B13" s="235" t="s">
        <v>480</v>
      </c>
      <c r="C13" s="235" t="s">
        <v>206</v>
      </c>
      <c r="D13" s="254">
        <f>D14</f>
        <v>6</v>
      </c>
    </row>
    <row r="14" spans="1:4" ht="12.75">
      <c r="A14" s="36" t="s">
        <v>207</v>
      </c>
      <c r="B14" s="235" t="s">
        <v>480</v>
      </c>
      <c r="C14" s="235" t="s">
        <v>208</v>
      </c>
      <c r="D14" s="254">
        <v>6</v>
      </c>
    </row>
    <row r="15" spans="1:4" ht="25.5">
      <c r="A15" s="36" t="s">
        <v>483</v>
      </c>
      <c r="B15" s="232" t="s">
        <v>484</v>
      </c>
      <c r="C15" s="232" t="s">
        <v>82</v>
      </c>
      <c r="D15" s="234">
        <f>D16</f>
        <v>331.5</v>
      </c>
    </row>
    <row r="16" spans="1:4" ht="25.5">
      <c r="A16" s="36" t="s">
        <v>205</v>
      </c>
      <c r="B16" s="235" t="s">
        <v>484</v>
      </c>
      <c r="C16" s="235" t="s">
        <v>206</v>
      </c>
      <c r="D16" s="242">
        <f>D17</f>
        <v>331.5</v>
      </c>
    </row>
    <row r="17" spans="1:4" ht="12.75">
      <c r="A17" s="36" t="s">
        <v>207</v>
      </c>
      <c r="B17" s="235" t="s">
        <v>484</v>
      </c>
      <c r="C17" s="235" t="s">
        <v>208</v>
      </c>
      <c r="D17" s="242">
        <v>331.5</v>
      </c>
    </row>
    <row r="18" spans="1:4" ht="38.25">
      <c r="A18" s="36" t="s">
        <v>481</v>
      </c>
      <c r="B18" s="232" t="s">
        <v>482</v>
      </c>
      <c r="C18" s="232" t="s">
        <v>82</v>
      </c>
      <c r="D18" s="234">
        <f>D19+D21</f>
        <v>6</v>
      </c>
    </row>
    <row r="19" spans="1:4" ht="23.25" customHeight="1">
      <c r="A19" s="97" t="s">
        <v>166</v>
      </c>
      <c r="B19" s="235" t="s">
        <v>482</v>
      </c>
      <c r="C19" s="235" t="s">
        <v>167</v>
      </c>
      <c r="D19" s="242">
        <f>D20</f>
        <v>0</v>
      </c>
    </row>
    <row r="20" spans="1:4" ht="25.5">
      <c r="A20" s="97" t="s">
        <v>168</v>
      </c>
      <c r="B20" s="235" t="s">
        <v>482</v>
      </c>
      <c r="C20" s="235" t="s">
        <v>169</v>
      </c>
      <c r="D20" s="242"/>
    </row>
    <row r="21" spans="1:4" ht="25.5">
      <c r="A21" s="36" t="s">
        <v>205</v>
      </c>
      <c r="B21" s="235" t="s">
        <v>482</v>
      </c>
      <c r="C21" s="235" t="s">
        <v>206</v>
      </c>
      <c r="D21" s="242">
        <f>D22</f>
        <v>6</v>
      </c>
    </row>
    <row r="22" spans="1:4" ht="12.75">
      <c r="A22" s="36" t="s">
        <v>207</v>
      </c>
      <c r="B22" s="235" t="s">
        <v>482</v>
      </c>
      <c r="C22" s="235" t="s">
        <v>208</v>
      </c>
      <c r="D22" s="242">
        <v>6</v>
      </c>
    </row>
    <row r="23" spans="1:4" ht="25.5">
      <c r="A23" s="36" t="s">
        <v>527</v>
      </c>
      <c r="B23" s="232" t="s">
        <v>526</v>
      </c>
      <c r="C23" s="232" t="s">
        <v>82</v>
      </c>
      <c r="D23" s="234">
        <f>D24</f>
        <v>50</v>
      </c>
    </row>
    <row r="24" spans="1:4" ht="18" customHeight="1">
      <c r="A24" s="97" t="s">
        <v>166</v>
      </c>
      <c r="B24" s="235" t="s">
        <v>526</v>
      </c>
      <c r="C24" s="235" t="s">
        <v>167</v>
      </c>
      <c r="D24" s="242">
        <f>D25</f>
        <v>50</v>
      </c>
    </row>
    <row r="25" spans="1:4" ht="25.5">
      <c r="A25" s="97" t="s">
        <v>168</v>
      </c>
      <c r="B25" s="235" t="s">
        <v>526</v>
      </c>
      <c r="C25" s="235" t="s">
        <v>169</v>
      </c>
      <c r="D25" s="242">
        <v>50</v>
      </c>
    </row>
    <row r="26" spans="1:4" ht="38.25">
      <c r="A26" s="36" t="s">
        <v>475</v>
      </c>
      <c r="B26" s="232" t="s">
        <v>476</v>
      </c>
      <c r="C26" s="232" t="s">
        <v>82</v>
      </c>
      <c r="D26" s="234">
        <f>D27</f>
        <v>34</v>
      </c>
    </row>
    <row r="27" spans="1:4" ht="25.5">
      <c r="A27" s="36" t="s">
        <v>205</v>
      </c>
      <c r="B27" s="235" t="s">
        <v>476</v>
      </c>
      <c r="C27" s="235" t="s">
        <v>206</v>
      </c>
      <c r="D27" s="242">
        <f>D28</f>
        <v>34</v>
      </c>
    </row>
    <row r="28" spans="1:4" ht="12.75">
      <c r="A28" s="36" t="s">
        <v>207</v>
      </c>
      <c r="B28" s="235" t="s">
        <v>476</v>
      </c>
      <c r="C28" s="235" t="s">
        <v>208</v>
      </c>
      <c r="D28" s="242">
        <v>34</v>
      </c>
    </row>
    <row r="29" spans="1:4" ht="51">
      <c r="A29" s="36" t="s">
        <v>252</v>
      </c>
      <c r="B29" s="232" t="s">
        <v>461</v>
      </c>
      <c r="C29" s="232" t="s">
        <v>82</v>
      </c>
      <c r="D29" s="234">
        <f>D30</f>
        <v>1174.6</v>
      </c>
    </row>
    <row r="30" spans="1:4" ht="15.75" customHeight="1">
      <c r="A30" s="97" t="s">
        <v>166</v>
      </c>
      <c r="B30" s="235" t="s">
        <v>461</v>
      </c>
      <c r="C30" s="235" t="s">
        <v>167</v>
      </c>
      <c r="D30" s="242">
        <f>D31</f>
        <v>1174.6</v>
      </c>
    </row>
    <row r="31" spans="1:4" ht="25.5">
      <c r="A31" s="97" t="s">
        <v>168</v>
      </c>
      <c r="B31" s="235" t="s">
        <v>461</v>
      </c>
      <c r="C31" s="235" t="s">
        <v>169</v>
      </c>
      <c r="D31" s="242">
        <v>1174.6</v>
      </c>
    </row>
    <row r="32" spans="1:4" ht="26.25" customHeight="1">
      <c r="A32" s="97" t="s">
        <v>538</v>
      </c>
      <c r="B32" s="232" t="s">
        <v>457</v>
      </c>
      <c r="C32" s="232" t="s">
        <v>82</v>
      </c>
      <c r="D32" s="234">
        <f>D33+D35</f>
        <v>770.4</v>
      </c>
    </row>
    <row r="33" spans="1:4" ht="14.25" customHeight="1">
      <c r="A33" s="97" t="s">
        <v>166</v>
      </c>
      <c r="B33" s="235" t="s">
        <v>457</v>
      </c>
      <c r="C33" s="235" t="s">
        <v>167</v>
      </c>
      <c r="D33" s="242">
        <f>D34</f>
        <v>709.1</v>
      </c>
    </row>
    <row r="34" spans="1:4" ht="25.5">
      <c r="A34" s="97" t="s">
        <v>168</v>
      </c>
      <c r="B34" s="235" t="s">
        <v>457</v>
      </c>
      <c r="C34" s="235" t="s">
        <v>169</v>
      </c>
      <c r="D34" s="242">
        <f>209.1+500</f>
        <v>709.1</v>
      </c>
    </row>
    <row r="35" spans="1:4" ht="12.75">
      <c r="A35" s="97" t="s">
        <v>172</v>
      </c>
      <c r="B35" s="235" t="s">
        <v>457</v>
      </c>
      <c r="C35" s="235" t="s">
        <v>173</v>
      </c>
      <c r="D35" s="242">
        <f>D36</f>
        <v>61.3</v>
      </c>
    </row>
    <row r="36" spans="1:4" ht="12.75">
      <c r="A36" s="36" t="s">
        <v>183</v>
      </c>
      <c r="B36" s="235" t="s">
        <v>457</v>
      </c>
      <c r="C36" s="235" t="s">
        <v>184</v>
      </c>
      <c r="D36" s="242">
        <v>61.3</v>
      </c>
    </row>
    <row r="37" spans="1:4" ht="25.5">
      <c r="A37" s="36" t="s">
        <v>533</v>
      </c>
      <c r="B37" s="232" t="s">
        <v>477</v>
      </c>
      <c r="C37" s="232" t="s">
        <v>82</v>
      </c>
      <c r="D37" s="234">
        <f>D38+D41+D44+D47</f>
        <v>19217.3</v>
      </c>
    </row>
    <row r="38" spans="1:4" ht="25.5">
      <c r="A38" s="36" t="s">
        <v>203</v>
      </c>
      <c r="B38" s="232" t="s">
        <v>546</v>
      </c>
      <c r="C38" s="232" t="s">
        <v>82</v>
      </c>
      <c r="D38" s="234">
        <f>D39</f>
        <v>9945.3</v>
      </c>
    </row>
    <row r="39" spans="1:4" ht="25.5">
      <c r="A39" s="36" t="s">
        <v>205</v>
      </c>
      <c r="B39" s="235" t="s">
        <v>530</v>
      </c>
      <c r="C39" s="235" t="s">
        <v>206</v>
      </c>
      <c r="D39" s="242">
        <f>D40</f>
        <v>9945.3</v>
      </c>
    </row>
    <row r="40" spans="1:4" ht="12.75">
      <c r="A40" s="36" t="s">
        <v>207</v>
      </c>
      <c r="B40" s="235" t="s">
        <v>530</v>
      </c>
      <c r="C40" s="235" t="s">
        <v>208</v>
      </c>
      <c r="D40" s="242">
        <f>9945.3</f>
        <v>9945.3</v>
      </c>
    </row>
    <row r="41" spans="1:4" ht="104.25" customHeight="1">
      <c r="A41" s="36" t="s">
        <v>263</v>
      </c>
      <c r="B41" s="232" t="s">
        <v>529</v>
      </c>
      <c r="C41" s="232" t="s">
        <v>82</v>
      </c>
      <c r="D41" s="234">
        <f>D42</f>
        <v>48.7</v>
      </c>
    </row>
    <row r="42" spans="1:4" ht="25.5">
      <c r="A42" s="36" t="s">
        <v>205</v>
      </c>
      <c r="B42" s="235" t="s">
        <v>529</v>
      </c>
      <c r="C42" s="235" t="s">
        <v>206</v>
      </c>
      <c r="D42" s="242">
        <f>D43</f>
        <v>48.7</v>
      </c>
    </row>
    <row r="43" spans="1:4" ht="12.75">
      <c r="A43" s="36" t="s">
        <v>207</v>
      </c>
      <c r="B43" s="235" t="s">
        <v>529</v>
      </c>
      <c r="C43" s="235" t="s">
        <v>208</v>
      </c>
      <c r="D43" s="242">
        <v>48.7</v>
      </c>
    </row>
    <row r="44" spans="1:4" ht="25.5">
      <c r="A44" s="36" t="s">
        <v>248</v>
      </c>
      <c r="B44" s="232" t="s">
        <v>515</v>
      </c>
      <c r="C44" s="232" t="s">
        <v>82</v>
      </c>
      <c r="D44" s="234">
        <f>D45</f>
        <v>9168.2</v>
      </c>
    </row>
    <row r="45" spans="1:4" ht="25.5">
      <c r="A45" s="36" t="s">
        <v>205</v>
      </c>
      <c r="B45" s="235" t="s">
        <v>515</v>
      </c>
      <c r="C45" s="235" t="s">
        <v>206</v>
      </c>
      <c r="D45" s="242">
        <f>D46</f>
        <v>9168.2</v>
      </c>
    </row>
    <row r="46" spans="1:4" ht="12.75">
      <c r="A46" s="36" t="s">
        <v>207</v>
      </c>
      <c r="B46" s="235" t="s">
        <v>515</v>
      </c>
      <c r="C46" s="235" t="s">
        <v>208</v>
      </c>
      <c r="D46" s="242">
        <v>9168.2</v>
      </c>
    </row>
    <row r="47" spans="1:4" ht="39" customHeight="1">
      <c r="A47" s="36" t="s">
        <v>247</v>
      </c>
      <c r="B47" s="232" t="s">
        <v>514</v>
      </c>
      <c r="C47" s="232" t="s">
        <v>82</v>
      </c>
      <c r="D47" s="234">
        <f>D48</f>
        <v>55.1</v>
      </c>
    </row>
    <row r="48" spans="1:4" ht="25.5">
      <c r="A48" s="36" t="s">
        <v>205</v>
      </c>
      <c r="B48" s="235" t="s">
        <v>514</v>
      </c>
      <c r="C48" s="235" t="s">
        <v>206</v>
      </c>
      <c r="D48" s="242">
        <f>D49</f>
        <v>55.1</v>
      </c>
    </row>
    <row r="49" spans="1:4" ht="12.75">
      <c r="A49" s="36" t="s">
        <v>207</v>
      </c>
      <c r="B49" s="235" t="s">
        <v>514</v>
      </c>
      <c r="C49" s="235" t="s">
        <v>208</v>
      </c>
      <c r="D49" s="242">
        <v>55.1</v>
      </c>
    </row>
    <row r="50" spans="1:4" ht="25.5">
      <c r="A50" s="36" t="s">
        <v>493</v>
      </c>
      <c r="B50" s="232" t="s">
        <v>494</v>
      </c>
      <c r="C50" s="232" t="s">
        <v>82</v>
      </c>
      <c r="D50" s="234">
        <f>D51+D56</f>
        <v>4289.2</v>
      </c>
    </row>
    <row r="51" spans="1:4" ht="25.5">
      <c r="A51" s="36" t="s">
        <v>227</v>
      </c>
      <c r="B51" s="232" t="s">
        <v>495</v>
      </c>
      <c r="C51" s="232" t="s">
        <v>82</v>
      </c>
      <c r="D51" s="234">
        <f>D52+D54</f>
        <v>3901</v>
      </c>
    </row>
    <row r="52" spans="1:4" ht="39.75" customHeight="1">
      <c r="A52" s="36" t="s">
        <v>162</v>
      </c>
      <c r="B52" s="235" t="s">
        <v>495</v>
      </c>
      <c r="C52" s="235" t="s">
        <v>77</v>
      </c>
      <c r="D52" s="242">
        <f>D53</f>
        <v>3235.4</v>
      </c>
    </row>
    <row r="53" spans="1:4" ht="12.75">
      <c r="A53" s="36" t="s">
        <v>254</v>
      </c>
      <c r="B53" s="235" t="s">
        <v>495</v>
      </c>
      <c r="C53" s="235" t="s">
        <v>230</v>
      </c>
      <c r="D53" s="242">
        <f>3235.4</f>
        <v>3235.4</v>
      </c>
    </row>
    <row r="54" spans="1:4" ht="13.5" customHeight="1">
      <c r="A54" s="106" t="s">
        <v>166</v>
      </c>
      <c r="B54" s="235" t="s">
        <v>495</v>
      </c>
      <c r="C54" s="235" t="s">
        <v>167</v>
      </c>
      <c r="D54" s="242">
        <f>D55</f>
        <v>665.6</v>
      </c>
    </row>
    <row r="55" spans="1:4" ht="25.5">
      <c r="A55" s="106" t="s">
        <v>232</v>
      </c>
      <c r="B55" s="235" t="s">
        <v>495</v>
      </c>
      <c r="C55" s="235" t="s">
        <v>169</v>
      </c>
      <c r="D55" s="242">
        <f>665.6</f>
        <v>665.6</v>
      </c>
    </row>
    <row r="56" spans="1:4" ht="38.25">
      <c r="A56" s="36" t="s">
        <v>271</v>
      </c>
      <c r="B56" s="232" t="s">
        <v>496</v>
      </c>
      <c r="C56" s="232" t="s">
        <v>82</v>
      </c>
      <c r="D56" s="234">
        <f>D57</f>
        <v>388.2</v>
      </c>
    </row>
    <row r="57" spans="1:4" ht="12.75">
      <c r="A57" s="97" t="s">
        <v>172</v>
      </c>
      <c r="B57" s="235" t="s">
        <v>496</v>
      </c>
      <c r="C57" s="235" t="s">
        <v>173</v>
      </c>
      <c r="D57" s="242">
        <f>D58</f>
        <v>388.2</v>
      </c>
    </row>
    <row r="58" spans="1:4" ht="12.75">
      <c r="A58" s="36" t="s">
        <v>183</v>
      </c>
      <c r="B58" s="235" t="s">
        <v>496</v>
      </c>
      <c r="C58" s="235" t="s">
        <v>184</v>
      </c>
      <c r="D58" s="242">
        <f>388.2</f>
        <v>388.2</v>
      </c>
    </row>
    <row r="59" spans="1:4" ht="25.5">
      <c r="A59" s="97" t="s">
        <v>541</v>
      </c>
      <c r="B59" s="232" t="s">
        <v>498</v>
      </c>
      <c r="C59" s="232" t="s">
        <v>82</v>
      </c>
      <c r="D59" s="234">
        <f>D60+D62</f>
        <v>81.5</v>
      </c>
    </row>
    <row r="60" spans="1:4" ht="36.75" customHeight="1">
      <c r="A60" s="36" t="s">
        <v>162</v>
      </c>
      <c r="B60" s="235" t="s">
        <v>498</v>
      </c>
      <c r="C60" s="235" t="s">
        <v>77</v>
      </c>
      <c r="D60" s="242">
        <f>D61</f>
        <v>35</v>
      </c>
    </row>
    <row r="61" spans="1:4" ht="12.75">
      <c r="A61" s="36" t="s">
        <v>254</v>
      </c>
      <c r="B61" s="235" t="s">
        <v>498</v>
      </c>
      <c r="C61" s="235" t="s">
        <v>230</v>
      </c>
      <c r="D61" s="242">
        <v>35</v>
      </c>
    </row>
    <row r="62" spans="1:4" ht="14.25" customHeight="1">
      <c r="A62" s="36" t="s">
        <v>231</v>
      </c>
      <c r="B62" s="235" t="s">
        <v>498</v>
      </c>
      <c r="C62" s="235" t="s">
        <v>167</v>
      </c>
      <c r="D62" s="242">
        <f>D63</f>
        <v>46.5</v>
      </c>
    </row>
    <row r="63" spans="1:4" ht="25.5">
      <c r="A63" s="36" t="s">
        <v>232</v>
      </c>
      <c r="B63" s="235" t="s">
        <v>498</v>
      </c>
      <c r="C63" s="235" t="s">
        <v>169</v>
      </c>
      <c r="D63" s="242">
        <v>46.5</v>
      </c>
    </row>
    <row r="64" spans="1:4" ht="42" customHeight="1">
      <c r="A64" s="253" t="s">
        <v>539</v>
      </c>
      <c r="B64" s="232" t="s">
        <v>464</v>
      </c>
      <c r="C64" s="232" t="s">
        <v>82</v>
      </c>
      <c r="D64" s="234">
        <f>D65+D67</f>
        <v>7212.3</v>
      </c>
    </row>
    <row r="65" spans="1:4" ht="14.25" customHeight="1">
      <c r="A65" s="36" t="s">
        <v>166</v>
      </c>
      <c r="B65" s="235" t="s">
        <v>464</v>
      </c>
      <c r="C65" s="235" t="s">
        <v>167</v>
      </c>
      <c r="D65" s="242">
        <f>D66</f>
        <v>493.6</v>
      </c>
    </row>
    <row r="66" spans="1:4" ht="25.5">
      <c r="A66" s="36" t="s">
        <v>168</v>
      </c>
      <c r="B66" s="235" t="s">
        <v>464</v>
      </c>
      <c r="C66" s="235" t="s">
        <v>169</v>
      </c>
      <c r="D66" s="242">
        <f>206+287.6</f>
        <v>493.6</v>
      </c>
    </row>
    <row r="67" spans="1:4" ht="25.5">
      <c r="A67" s="36" t="s">
        <v>196</v>
      </c>
      <c r="B67" s="235" t="s">
        <v>464</v>
      </c>
      <c r="C67" s="235" t="s">
        <v>197</v>
      </c>
      <c r="D67" s="242">
        <f>D68</f>
        <v>6718.7</v>
      </c>
    </row>
    <row r="68" spans="1:4" ht="12.75">
      <c r="A68" s="36" t="s">
        <v>198</v>
      </c>
      <c r="B68" s="235" t="s">
        <v>464</v>
      </c>
      <c r="C68" s="235" t="s">
        <v>199</v>
      </c>
      <c r="D68" s="242">
        <f>6048.5+670.2</f>
        <v>6718.7</v>
      </c>
    </row>
    <row r="69" spans="1:4" ht="12.75" hidden="1">
      <c r="A69" s="97" t="s">
        <v>172</v>
      </c>
      <c r="B69" s="235" t="s">
        <v>464</v>
      </c>
      <c r="C69" s="235" t="s">
        <v>173</v>
      </c>
      <c r="D69" s="234">
        <f>D70</f>
        <v>0</v>
      </c>
    </row>
    <row r="70" spans="1:4" ht="12.75" hidden="1">
      <c r="A70" s="36" t="s">
        <v>183</v>
      </c>
      <c r="B70" s="235" t="s">
        <v>464</v>
      </c>
      <c r="C70" s="235" t="s">
        <v>184</v>
      </c>
      <c r="D70" s="234"/>
    </row>
    <row r="71" spans="1:4" ht="25.5">
      <c r="A71" s="253" t="s">
        <v>470</v>
      </c>
      <c r="B71" s="232" t="s">
        <v>471</v>
      </c>
      <c r="C71" s="232" t="s">
        <v>82</v>
      </c>
      <c r="D71" s="234">
        <f>D72</f>
        <v>2573.6</v>
      </c>
    </row>
    <row r="72" spans="1:4" ht="15.75" customHeight="1">
      <c r="A72" s="36" t="s">
        <v>166</v>
      </c>
      <c r="B72" s="235" t="s">
        <v>471</v>
      </c>
      <c r="C72" s="235" t="s">
        <v>167</v>
      </c>
      <c r="D72" s="242">
        <f>D73</f>
        <v>2573.6</v>
      </c>
    </row>
    <row r="73" spans="1:4" ht="25.5">
      <c r="A73" s="36" t="s">
        <v>168</v>
      </c>
      <c r="B73" s="235" t="s">
        <v>471</v>
      </c>
      <c r="C73" s="235" t="s">
        <v>169</v>
      </c>
      <c r="D73" s="242">
        <v>2573.6</v>
      </c>
    </row>
    <row r="74" spans="1:4" ht="38.25">
      <c r="A74" s="253" t="s">
        <v>465</v>
      </c>
      <c r="B74" s="232" t="s">
        <v>466</v>
      </c>
      <c r="C74" s="232" t="s">
        <v>82</v>
      </c>
      <c r="D74" s="234">
        <f>D75</f>
        <v>0</v>
      </c>
    </row>
    <row r="75" spans="1:4" ht="15" customHeight="1">
      <c r="A75" s="36" t="s">
        <v>166</v>
      </c>
      <c r="B75" s="235" t="s">
        <v>466</v>
      </c>
      <c r="C75" s="235" t="s">
        <v>167</v>
      </c>
      <c r="D75" s="242">
        <f>D76</f>
        <v>0</v>
      </c>
    </row>
    <row r="76" spans="1:4" ht="25.5">
      <c r="A76" s="36" t="s">
        <v>168</v>
      </c>
      <c r="B76" s="235" t="s">
        <v>466</v>
      </c>
      <c r="C76" s="235" t="s">
        <v>169</v>
      </c>
      <c r="D76" s="242"/>
    </row>
    <row r="77" spans="1:4" ht="25.5" hidden="1">
      <c r="A77" s="36" t="s">
        <v>253</v>
      </c>
      <c r="B77" s="232" t="s">
        <v>195</v>
      </c>
      <c r="C77" s="232" t="s">
        <v>82</v>
      </c>
      <c r="D77" s="234">
        <f>D78</f>
        <v>0</v>
      </c>
    </row>
    <row r="78" spans="1:4" ht="12.75" hidden="1">
      <c r="A78" s="36" t="s">
        <v>172</v>
      </c>
      <c r="B78" s="235" t="s">
        <v>195</v>
      </c>
      <c r="C78" s="235" t="s">
        <v>173</v>
      </c>
      <c r="D78" s="234">
        <f>D79</f>
        <v>0</v>
      </c>
    </row>
    <row r="79" spans="1:4" ht="25.5" hidden="1">
      <c r="A79" s="36" t="s">
        <v>192</v>
      </c>
      <c r="B79" s="235" t="s">
        <v>195</v>
      </c>
      <c r="C79" s="235" t="s">
        <v>193</v>
      </c>
      <c r="D79" s="234"/>
    </row>
    <row r="80" spans="1:4" ht="38.25">
      <c r="A80" s="36" t="s">
        <v>535</v>
      </c>
      <c r="B80" s="232" t="s">
        <v>459</v>
      </c>
      <c r="C80" s="232" t="s">
        <v>82</v>
      </c>
      <c r="D80" s="234">
        <f>D81+D86</f>
        <v>2367.5</v>
      </c>
    </row>
    <row r="81" spans="1:4" ht="25.5">
      <c r="A81" s="36" t="s">
        <v>227</v>
      </c>
      <c r="B81" s="232" t="s">
        <v>502</v>
      </c>
      <c r="C81" s="232" t="s">
        <v>82</v>
      </c>
      <c r="D81" s="234">
        <f>D82+D84</f>
        <v>2364.5</v>
      </c>
    </row>
    <row r="82" spans="1:4" ht="42.75" customHeight="1">
      <c r="A82" s="36" t="s">
        <v>162</v>
      </c>
      <c r="B82" s="235" t="s">
        <v>502</v>
      </c>
      <c r="C82" s="235" t="s">
        <v>77</v>
      </c>
      <c r="D82" s="242">
        <f>D83</f>
        <v>2246.3</v>
      </c>
    </row>
    <row r="83" spans="1:4" ht="12.75">
      <c r="A83" s="36" t="s">
        <v>254</v>
      </c>
      <c r="B83" s="235" t="s">
        <v>502</v>
      </c>
      <c r="C83" s="235" t="s">
        <v>230</v>
      </c>
      <c r="D83" s="242">
        <v>2246.3</v>
      </c>
    </row>
    <row r="84" spans="1:4" ht="17.25" customHeight="1">
      <c r="A84" s="36" t="s">
        <v>166</v>
      </c>
      <c r="B84" s="235" t="s">
        <v>459</v>
      </c>
      <c r="C84" s="235" t="s">
        <v>167</v>
      </c>
      <c r="D84" s="242">
        <f>D85</f>
        <v>118.2</v>
      </c>
    </row>
    <row r="85" spans="1:4" ht="25.5">
      <c r="A85" s="36" t="s">
        <v>168</v>
      </c>
      <c r="B85" s="235" t="s">
        <v>459</v>
      </c>
      <c r="C85" s="235" t="s">
        <v>169</v>
      </c>
      <c r="D85" s="242">
        <f>99+19.2</f>
        <v>118.2</v>
      </c>
    </row>
    <row r="86" spans="1:4" ht="38.25">
      <c r="A86" s="36" t="s">
        <v>271</v>
      </c>
      <c r="B86" s="232" t="s">
        <v>501</v>
      </c>
      <c r="C86" s="232" t="s">
        <v>82</v>
      </c>
      <c r="D86" s="234">
        <f>D87</f>
        <v>3</v>
      </c>
    </row>
    <row r="87" spans="1:4" ht="12.75">
      <c r="A87" s="97" t="s">
        <v>172</v>
      </c>
      <c r="B87" s="235" t="s">
        <v>501</v>
      </c>
      <c r="C87" s="235" t="s">
        <v>173</v>
      </c>
      <c r="D87" s="242">
        <f>D88</f>
        <v>3</v>
      </c>
    </row>
    <row r="88" spans="1:4" ht="12.75">
      <c r="A88" s="36" t="s">
        <v>183</v>
      </c>
      <c r="B88" s="235" t="s">
        <v>501</v>
      </c>
      <c r="C88" s="235" t="s">
        <v>184</v>
      </c>
      <c r="D88" s="242">
        <v>3</v>
      </c>
    </row>
    <row r="89" spans="1:4" ht="25.5">
      <c r="A89" s="97" t="s">
        <v>537</v>
      </c>
      <c r="B89" s="232" t="s">
        <v>497</v>
      </c>
      <c r="C89" s="232" t="s">
        <v>82</v>
      </c>
      <c r="D89" s="234">
        <f>D91+D93+D96</f>
        <v>2462.5000000000005</v>
      </c>
    </row>
    <row r="90" spans="1:4" ht="25.5">
      <c r="A90" s="36" t="s">
        <v>227</v>
      </c>
      <c r="B90" s="232" t="s">
        <v>499</v>
      </c>
      <c r="C90" s="232" t="s">
        <v>82</v>
      </c>
      <c r="D90" s="234">
        <f>D91+D93</f>
        <v>2411.7000000000003</v>
      </c>
    </row>
    <row r="91" spans="1:4" ht="41.25" customHeight="1">
      <c r="A91" s="36" t="s">
        <v>162</v>
      </c>
      <c r="B91" s="235" t="s">
        <v>499</v>
      </c>
      <c r="C91" s="235" t="s">
        <v>77</v>
      </c>
      <c r="D91" s="242">
        <f>D92</f>
        <v>2120.4</v>
      </c>
    </row>
    <row r="92" spans="1:4" ht="12.75">
      <c r="A92" s="36" t="s">
        <v>254</v>
      </c>
      <c r="B92" s="235" t="s">
        <v>499</v>
      </c>
      <c r="C92" s="235" t="s">
        <v>230</v>
      </c>
      <c r="D92" s="242">
        <v>2120.4</v>
      </c>
    </row>
    <row r="93" spans="1:4" ht="14.25" customHeight="1">
      <c r="A93" s="36" t="s">
        <v>166</v>
      </c>
      <c r="B93" s="235" t="s">
        <v>499</v>
      </c>
      <c r="C93" s="235" t="s">
        <v>167</v>
      </c>
      <c r="D93" s="242">
        <f>D94</f>
        <v>291.3</v>
      </c>
    </row>
    <row r="94" spans="1:4" ht="25.5">
      <c r="A94" s="36" t="s">
        <v>168</v>
      </c>
      <c r="B94" s="235" t="s">
        <v>499</v>
      </c>
      <c r="C94" s="235" t="s">
        <v>169</v>
      </c>
      <c r="D94" s="242">
        <v>291.3</v>
      </c>
    </row>
    <row r="95" spans="1:4" ht="38.25">
      <c r="A95" s="36" t="s">
        <v>271</v>
      </c>
      <c r="B95" s="232" t="s">
        <v>500</v>
      </c>
      <c r="C95" s="232" t="s">
        <v>82</v>
      </c>
      <c r="D95" s="234">
        <f>D96</f>
        <v>50.8</v>
      </c>
    </row>
    <row r="96" spans="1:4" ht="12.75">
      <c r="A96" s="97" t="s">
        <v>172</v>
      </c>
      <c r="B96" s="235" t="s">
        <v>500</v>
      </c>
      <c r="C96" s="235" t="s">
        <v>173</v>
      </c>
      <c r="D96" s="242">
        <f>D97</f>
        <v>50.8</v>
      </c>
    </row>
    <row r="97" spans="1:4" ht="12.75">
      <c r="A97" s="36" t="s">
        <v>183</v>
      </c>
      <c r="B97" s="235" t="s">
        <v>500</v>
      </c>
      <c r="C97" s="235" t="s">
        <v>184</v>
      </c>
      <c r="D97" s="242">
        <v>50.8</v>
      </c>
    </row>
    <row r="98" spans="1:4" ht="50.25" customHeight="1">
      <c r="A98" s="36" t="s">
        <v>434</v>
      </c>
      <c r="B98" s="232" t="s">
        <v>487</v>
      </c>
      <c r="C98" s="232" t="s">
        <v>82</v>
      </c>
      <c r="D98" s="234">
        <f>D99</f>
        <v>1207.9</v>
      </c>
    </row>
    <row r="99" spans="1:4" ht="28.5" customHeight="1">
      <c r="A99" s="36" t="s">
        <v>203</v>
      </c>
      <c r="B99" s="232" t="s">
        <v>532</v>
      </c>
      <c r="C99" s="232" t="s">
        <v>82</v>
      </c>
      <c r="D99" s="234">
        <f>D100</f>
        <v>1207.9</v>
      </c>
    </row>
    <row r="100" spans="1:4" ht="25.5">
      <c r="A100" s="36" t="s">
        <v>205</v>
      </c>
      <c r="B100" s="235" t="s">
        <v>532</v>
      </c>
      <c r="C100" s="235" t="s">
        <v>206</v>
      </c>
      <c r="D100" s="242">
        <f>D101</f>
        <v>1207.9</v>
      </c>
    </row>
    <row r="101" spans="1:4" ht="12.75">
      <c r="A101" s="36" t="s">
        <v>207</v>
      </c>
      <c r="B101" s="235" t="s">
        <v>532</v>
      </c>
      <c r="C101" s="235" t="s">
        <v>208</v>
      </c>
      <c r="D101" s="242">
        <v>1207.9</v>
      </c>
    </row>
    <row r="102" spans="1:4" ht="25.5">
      <c r="A102" s="36" t="s">
        <v>436</v>
      </c>
      <c r="B102" s="232" t="s">
        <v>478</v>
      </c>
      <c r="C102" s="232" t="s">
        <v>82</v>
      </c>
      <c r="D102" s="234">
        <f>D103+D106+D109</f>
        <v>21764.9</v>
      </c>
    </row>
    <row r="103" spans="1:4" ht="25.5">
      <c r="A103" s="36" t="s">
        <v>203</v>
      </c>
      <c r="B103" s="232" t="s">
        <v>531</v>
      </c>
      <c r="C103" s="232" t="s">
        <v>82</v>
      </c>
      <c r="D103" s="234">
        <f>D104</f>
        <v>9832.6</v>
      </c>
    </row>
    <row r="104" spans="1:4" s="243" customFormat="1" ht="25.5">
      <c r="A104" s="36" t="s">
        <v>205</v>
      </c>
      <c r="B104" s="235" t="s">
        <v>531</v>
      </c>
      <c r="C104" s="235" t="s">
        <v>206</v>
      </c>
      <c r="D104" s="242">
        <f>D105</f>
        <v>9832.6</v>
      </c>
    </row>
    <row r="105" spans="1:4" s="243" customFormat="1" ht="12.75">
      <c r="A105" s="36" t="s">
        <v>207</v>
      </c>
      <c r="B105" s="235" t="s">
        <v>531</v>
      </c>
      <c r="C105" s="235" t="s">
        <v>208</v>
      </c>
      <c r="D105" s="242">
        <v>9832.6</v>
      </c>
    </row>
    <row r="106" spans="1:4" ht="25.5">
      <c r="A106" s="36" t="s">
        <v>264</v>
      </c>
      <c r="B106" s="232" t="s">
        <v>517</v>
      </c>
      <c r="C106" s="232" t="s">
        <v>82</v>
      </c>
      <c r="D106" s="234">
        <f>D107</f>
        <v>11681.6</v>
      </c>
    </row>
    <row r="107" spans="1:4" ht="25.5">
      <c r="A107" s="36" t="s">
        <v>205</v>
      </c>
      <c r="B107" s="235" t="s">
        <v>517</v>
      </c>
      <c r="C107" s="235" t="s">
        <v>206</v>
      </c>
      <c r="D107" s="242">
        <f>D108</f>
        <v>11681.6</v>
      </c>
    </row>
    <row r="108" spans="1:4" ht="12.75">
      <c r="A108" s="36" t="s">
        <v>207</v>
      </c>
      <c r="B108" s="235" t="s">
        <v>517</v>
      </c>
      <c r="C108" s="235" t="s">
        <v>208</v>
      </c>
      <c r="D108" s="242">
        <v>11681.6</v>
      </c>
    </row>
    <row r="109" spans="1:4" ht="51">
      <c r="A109" s="36" t="s">
        <v>249</v>
      </c>
      <c r="B109" s="232" t="s">
        <v>516</v>
      </c>
      <c r="C109" s="232" t="s">
        <v>82</v>
      </c>
      <c r="D109" s="234">
        <f>D110</f>
        <v>250.7</v>
      </c>
    </row>
    <row r="110" spans="1:4" ht="25.5">
      <c r="A110" s="36" t="s">
        <v>205</v>
      </c>
      <c r="B110" s="235" t="s">
        <v>516</v>
      </c>
      <c r="C110" s="235" t="s">
        <v>206</v>
      </c>
      <c r="D110" s="242">
        <f>D111</f>
        <v>250.7</v>
      </c>
    </row>
    <row r="111" spans="1:4" ht="12.75">
      <c r="A111" s="36" t="s">
        <v>207</v>
      </c>
      <c r="B111" s="235" t="s">
        <v>516</v>
      </c>
      <c r="C111" s="235" t="s">
        <v>208</v>
      </c>
      <c r="D111" s="242">
        <v>250.7</v>
      </c>
    </row>
    <row r="112" spans="1:4" ht="25.5">
      <c r="A112" s="97" t="s">
        <v>540</v>
      </c>
      <c r="B112" s="232" t="s">
        <v>472</v>
      </c>
      <c r="C112" s="232" t="s">
        <v>82</v>
      </c>
      <c r="D112" s="234">
        <f>D113</f>
        <v>1157.1</v>
      </c>
    </row>
    <row r="113" spans="1:4" s="243" customFormat="1" ht="15.75" customHeight="1">
      <c r="A113" s="36" t="s">
        <v>166</v>
      </c>
      <c r="B113" s="235" t="s">
        <v>472</v>
      </c>
      <c r="C113" s="235" t="s">
        <v>167</v>
      </c>
      <c r="D113" s="242">
        <f>D114</f>
        <v>1157.1</v>
      </c>
    </row>
    <row r="114" spans="1:4" s="243" customFormat="1" ht="25.5">
      <c r="A114" s="36" t="s">
        <v>168</v>
      </c>
      <c r="B114" s="235" t="s">
        <v>472</v>
      </c>
      <c r="C114" s="235" t="s">
        <v>169</v>
      </c>
      <c r="D114" s="242">
        <f>507.2+199.9+350+100</f>
        <v>1157.1</v>
      </c>
    </row>
    <row r="115" spans="1:4" s="2" customFormat="1" ht="16.5" customHeight="1">
      <c r="A115" s="36" t="s">
        <v>200</v>
      </c>
      <c r="B115" s="232" t="s">
        <v>467</v>
      </c>
      <c r="C115" s="232" t="s">
        <v>82</v>
      </c>
      <c r="D115" s="234">
        <f>D116+D130</f>
        <v>755.5</v>
      </c>
    </row>
    <row r="116" spans="1:4" s="2" customFormat="1" ht="12.75">
      <c r="A116" s="36" t="s">
        <v>270</v>
      </c>
      <c r="B116" s="232" t="s">
        <v>485</v>
      </c>
      <c r="C116" s="232" t="s">
        <v>82</v>
      </c>
      <c r="D116" s="234">
        <f>D117</f>
        <v>402</v>
      </c>
    </row>
    <row r="117" spans="1:4" s="2" customFormat="1" ht="12.75">
      <c r="A117" s="36" t="s">
        <v>217</v>
      </c>
      <c r="B117" s="235" t="s">
        <v>485</v>
      </c>
      <c r="C117" s="235" t="s">
        <v>218</v>
      </c>
      <c r="D117" s="242">
        <f>D118</f>
        <v>402</v>
      </c>
    </row>
    <row r="118" spans="1:4" s="2" customFormat="1" ht="12.75">
      <c r="A118" s="36" t="s">
        <v>219</v>
      </c>
      <c r="B118" s="235" t="s">
        <v>485</v>
      </c>
      <c r="C118" s="235" t="s">
        <v>220</v>
      </c>
      <c r="D118" s="242">
        <v>402</v>
      </c>
    </row>
    <row r="119" spans="1:4" s="2" customFormat="1" ht="25.5" hidden="1">
      <c r="A119" s="36" t="s">
        <v>469</v>
      </c>
      <c r="B119" s="232" t="s">
        <v>202</v>
      </c>
      <c r="C119" s="232" t="s">
        <v>82</v>
      </c>
      <c r="D119" s="234">
        <f>D120</f>
        <v>0</v>
      </c>
    </row>
    <row r="120" spans="1:4" s="2" customFormat="1" ht="12.75" hidden="1">
      <c r="A120" s="36" t="s">
        <v>172</v>
      </c>
      <c r="B120" s="235" t="s">
        <v>202</v>
      </c>
      <c r="C120" s="235" t="s">
        <v>173</v>
      </c>
      <c r="D120" s="234">
        <f>D121</f>
        <v>0</v>
      </c>
    </row>
    <row r="121" spans="1:4" s="2" customFormat="1" ht="25.5" hidden="1">
      <c r="A121" s="36" t="s">
        <v>192</v>
      </c>
      <c r="B121" s="235" t="s">
        <v>202</v>
      </c>
      <c r="C121" s="235" t="s">
        <v>193</v>
      </c>
      <c r="D121" s="234"/>
    </row>
    <row r="122" spans="1:4" s="2" customFormat="1" ht="25.5" hidden="1">
      <c r="A122" s="36" t="s">
        <v>223</v>
      </c>
      <c r="B122" s="232" t="s">
        <v>224</v>
      </c>
      <c r="C122" s="232" t="s">
        <v>82</v>
      </c>
      <c r="D122" s="234">
        <f>D123</f>
        <v>0</v>
      </c>
    </row>
    <row r="123" spans="1:4" s="2" customFormat="1" ht="12.75" hidden="1">
      <c r="A123" s="36" t="s">
        <v>222</v>
      </c>
      <c r="B123" s="235" t="s">
        <v>224</v>
      </c>
      <c r="C123" s="235" t="s">
        <v>218</v>
      </c>
      <c r="D123" s="234">
        <f>D124</f>
        <v>0</v>
      </c>
    </row>
    <row r="124" spans="1:4" s="2" customFormat="1" ht="12.75" hidden="1">
      <c r="A124" s="36" t="s">
        <v>219</v>
      </c>
      <c r="B124" s="235" t="s">
        <v>224</v>
      </c>
      <c r="C124" s="235" t="s">
        <v>220</v>
      </c>
      <c r="D124" s="234"/>
    </row>
    <row r="125" spans="2:4" s="2" customFormat="1" ht="12.75" hidden="1">
      <c r="B125" s="232"/>
      <c r="C125" s="232"/>
      <c r="D125" s="234">
        <f>D126+D128</f>
        <v>0</v>
      </c>
    </row>
    <row r="126" spans="2:4" s="2" customFormat="1" ht="16.5" customHeight="1" hidden="1">
      <c r="B126" s="235"/>
      <c r="C126" s="235"/>
      <c r="D126" s="234">
        <f>D127</f>
        <v>0</v>
      </c>
    </row>
    <row r="127" spans="2:4" s="2" customFormat="1" ht="12.75" hidden="1">
      <c r="B127" s="235"/>
      <c r="C127" s="235"/>
      <c r="D127" s="234"/>
    </row>
    <row r="128" spans="2:4" s="2" customFormat="1" ht="12.75" hidden="1">
      <c r="B128" s="235"/>
      <c r="C128" s="235"/>
      <c r="D128" s="234">
        <f>D129</f>
        <v>0</v>
      </c>
    </row>
    <row r="129" spans="2:4" s="2" customFormat="1" ht="12.75" hidden="1">
      <c r="B129" s="235"/>
      <c r="C129" s="235"/>
      <c r="D129" s="234"/>
    </row>
    <row r="130" spans="1:4" s="2" customFormat="1" ht="38.25">
      <c r="A130" s="36" t="s">
        <v>547</v>
      </c>
      <c r="B130" s="232" t="s">
        <v>518</v>
      </c>
      <c r="C130" s="232" t="s">
        <v>82</v>
      </c>
      <c r="D130" s="234">
        <f>D131</f>
        <v>353.5</v>
      </c>
    </row>
    <row r="131" spans="1:4" s="2" customFormat="1" ht="12.75">
      <c r="A131" s="36" t="s">
        <v>222</v>
      </c>
      <c r="B131" s="235" t="s">
        <v>518</v>
      </c>
      <c r="C131" s="235" t="s">
        <v>218</v>
      </c>
      <c r="D131" s="242">
        <f>D132</f>
        <v>353.5</v>
      </c>
    </row>
    <row r="132" spans="1:4" s="2" customFormat="1" ht="12.75">
      <c r="A132" s="36" t="s">
        <v>219</v>
      </c>
      <c r="B132" s="235" t="s">
        <v>518</v>
      </c>
      <c r="C132" s="235" t="s">
        <v>220</v>
      </c>
      <c r="D132" s="242">
        <v>353.5</v>
      </c>
    </row>
    <row r="133" spans="1:4" s="2" customFormat="1" ht="25.5">
      <c r="A133" s="97" t="s">
        <v>157</v>
      </c>
      <c r="B133" s="232" t="s">
        <v>443</v>
      </c>
      <c r="C133" s="232" t="s">
        <v>82</v>
      </c>
      <c r="D133" s="234">
        <f>D134</f>
        <v>15012.300000000003</v>
      </c>
    </row>
    <row r="134" spans="1:4" s="2" customFormat="1" ht="12.75">
      <c r="A134" s="97" t="s">
        <v>159</v>
      </c>
      <c r="B134" s="232" t="s">
        <v>444</v>
      </c>
      <c r="C134" s="232" t="s">
        <v>82</v>
      </c>
      <c r="D134" s="234">
        <f>D135+D151+D156+D161+D166+D171+D176+D179+D189+D184</f>
        <v>15012.300000000003</v>
      </c>
    </row>
    <row r="135" spans="1:4" s="2" customFormat="1" ht="12.75">
      <c r="A135" s="97" t="s">
        <v>454</v>
      </c>
      <c r="B135" s="232" t="s">
        <v>453</v>
      </c>
      <c r="C135" s="232" t="s">
        <v>82</v>
      </c>
      <c r="D135" s="234">
        <f>D138+D141+D148</f>
        <v>13071.100000000002</v>
      </c>
    </row>
    <row r="136" spans="1:4" s="2" customFormat="1" ht="51">
      <c r="A136" s="97" t="s">
        <v>162</v>
      </c>
      <c r="B136" s="235" t="s">
        <v>453</v>
      </c>
      <c r="C136" s="235" t="s">
        <v>77</v>
      </c>
      <c r="D136" s="242">
        <f>D137</f>
        <v>0</v>
      </c>
    </row>
    <row r="137" spans="1:4" s="2" customFormat="1" ht="12.75">
      <c r="A137" s="97" t="s">
        <v>163</v>
      </c>
      <c r="B137" s="235" t="s">
        <v>453</v>
      </c>
      <c r="C137" s="235" t="s">
        <v>78</v>
      </c>
      <c r="D137" s="242"/>
    </row>
    <row r="138" spans="1:4" s="2" customFormat="1" ht="25.5">
      <c r="A138" s="36" t="s">
        <v>182</v>
      </c>
      <c r="B138" s="232" t="s">
        <v>456</v>
      </c>
      <c r="C138" s="232" t="s">
        <v>82</v>
      </c>
      <c r="D138" s="234">
        <f>D139</f>
        <v>1392.2</v>
      </c>
    </row>
    <row r="139" spans="1:4" s="243" customFormat="1" ht="38.25" customHeight="1">
      <c r="A139" s="97" t="s">
        <v>162</v>
      </c>
      <c r="B139" s="235" t="s">
        <v>456</v>
      </c>
      <c r="C139" s="235" t="s">
        <v>77</v>
      </c>
      <c r="D139" s="242">
        <f>D140</f>
        <v>1392.2</v>
      </c>
    </row>
    <row r="140" spans="1:4" s="243" customFormat="1" ht="12" customHeight="1">
      <c r="A140" s="97" t="s">
        <v>163</v>
      </c>
      <c r="B140" s="235" t="s">
        <v>456</v>
      </c>
      <c r="C140" s="235" t="s">
        <v>78</v>
      </c>
      <c r="D140" s="242">
        <v>1392.2</v>
      </c>
    </row>
    <row r="141" spans="1:4" s="2" customFormat="1" ht="12.75">
      <c r="A141" s="97" t="s">
        <v>161</v>
      </c>
      <c r="B141" s="232" t="s">
        <v>445</v>
      </c>
      <c r="C141" s="232" t="s">
        <v>82</v>
      </c>
      <c r="D141" s="234">
        <f>D142+D144+D146</f>
        <v>11103.2</v>
      </c>
    </row>
    <row r="142" spans="1:4" s="243" customFormat="1" ht="39.75" customHeight="1">
      <c r="A142" s="97" t="s">
        <v>162</v>
      </c>
      <c r="B142" s="235" t="s">
        <v>445</v>
      </c>
      <c r="C142" s="235" t="s">
        <v>77</v>
      </c>
      <c r="D142" s="242">
        <f>D143</f>
        <v>11056.5</v>
      </c>
    </row>
    <row r="143" spans="1:4" s="243" customFormat="1" ht="17.25" customHeight="1">
      <c r="A143" s="97" t="s">
        <v>163</v>
      </c>
      <c r="B143" s="235" t="s">
        <v>445</v>
      </c>
      <c r="C143" s="235" t="s">
        <v>78</v>
      </c>
      <c r="D143" s="242">
        <f>2459.6+8596.9</f>
        <v>11056.5</v>
      </c>
    </row>
    <row r="144" spans="1:4" s="243" customFormat="1" ht="16.5" customHeight="1">
      <c r="A144" s="36" t="s">
        <v>231</v>
      </c>
      <c r="B144" s="235" t="s">
        <v>445</v>
      </c>
      <c r="C144" s="235" t="s">
        <v>167</v>
      </c>
      <c r="D144" s="242">
        <f>D145</f>
        <v>38.5</v>
      </c>
    </row>
    <row r="145" spans="1:4" s="243" customFormat="1" ht="25.5">
      <c r="A145" s="36" t="s">
        <v>232</v>
      </c>
      <c r="B145" s="235" t="s">
        <v>445</v>
      </c>
      <c r="C145" s="235" t="s">
        <v>169</v>
      </c>
      <c r="D145" s="242">
        <v>38.5</v>
      </c>
    </row>
    <row r="146" spans="1:4" s="243" customFormat="1" ht="12.75">
      <c r="A146" s="97" t="s">
        <v>172</v>
      </c>
      <c r="B146" s="235" t="s">
        <v>445</v>
      </c>
      <c r="C146" s="235" t="s">
        <v>173</v>
      </c>
      <c r="D146" s="242">
        <f>D147</f>
        <v>8.2</v>
      </c>
    </row>
    <row r="147" spans="1:4" s="243" customFormat="1" ht="12.75">
      <c r="A147" s="36" t="s">
        <v>183</v>
      </c>
      <c r="B147" s="235" t="s">
        <v>445</v>
      </c>
      <c r="C147" s="235" t="s">
        <v>184</v>
      </c>
      <c r="D147" s="242">
        <f>2+6.2</f>
        <v>8.2</v>
      </c>
    </row>
    <row r="148" spans="1:4" s="2" customFormat="1" ht="25.5">
      <c r="A148" s="97" t="s">
        <v>261</v>
      </c>
      <c r="B148" s="232" t="s">
        <v>452</v>
      </c>
      <c r="C148" s="232" t="s">
        <v>82</v>
      </c>
      <c r="D148" s="234">
        <f>D149</f>
        <v>575.7</v>
      </c>
    </row>
    <row r="149" spans="1:4" s="243" customFormat="1" ht="42" customHeight="1">
      <c r="A149" s="97" t="s">
        <v>162</v>
      </c>
      <c r="B149" s="235" t="s">
        <v>452</v>
      </c>
      <c r="C149" s="235" t="s">
        <v>77</v>
      </c>
      <c r="D149" s="242">
        <f>D150</f>
        <v>575.7</v>
      </c>
    </row>
    <row r="150" spans="1:4" s="243" customFormat="1" ht="16.5" customHeight="1">
      <c r="A150" s="97" t="s">
        <v>163</v>
      </c>
      <c r="B150" s="235" t="s">
        <v>452</v>
      </c>
      <c r="C150" s="235" t="s">
        <v>78</v>
      </c>
      <c r="D150" s="242">
        <v>575.7</v>
      </c>
    </row>
    <row r="151" spans="1:4" s="2" customFormat="1" ht="25.5">
      <c r="A151" s="97" t="s">
        <v>250</v>
      </c>
      <c r="B151" s="232" t="s">
        <v>508</v>
      </c>
      <c r="C151" s="232" t="s">
        <v>82</v>
      </c>
      <c r="D151" s="234">
        <f>D152+D154</f>
        <v>204.6</v>
      </c>
    </row>
    <row r="152" spans="1:4" s="243" customFormat="1" ht="42.75" customHeight="1">
      <c r="A152" s="97" t="s">
        <v>162</v>
      </c>
      <c r="B152" s="235" t="s">
        <v>508</v>
      </c>
      <c r="C152" s="235" t="s">
        <v>77</v>
      </c>
      <c r="D152" s="242">
        <f>D153</f>
        <v>178.2</v>
      </c>
    </row>
    <row r="153" spans="1:4" s="243" customFormat="1" ht="15" customHeight="1">
      <c r="A153" s="97" t="s">
        <v>163</v>
      </c>
      <c r="B153" s="235" t="s">
        <v>508</v>
      </c>
      <c r="C153" s="235" t="s">
        <v>78</v>
      </c>
      <c r="D153" s="242">
        <v>178.2</v>
      </c>
    </row>
    <row r="154" spans="1:4" s="243" customFormat="1" ht="16.5" customHeight="1">
      <c r="A154" s="36" t="s">
        <v>231</v>
      </c>
      <c r="B154" s="235" t="s">
        <v>508</v>
      </c>
      <c r="C154" s="235" t="s">
        <v>167</v>
      </c>
      <c r="D154" s="242">
        <f>D155</f>
        <v>26.4</v>
      </c>
    </row>
    <row r="155" spans="1:4" s="243" customFormat="1" ht="25.5">
      <c r="A155" s="36" t="s">
        <v>232</v>
      </c>
      <c r="B155" s="235" t="s">
        <v>508</v>
      </c>
      <c r="C155" s="235" t="s">
        <v>169</v>
      </c>
      <c r="D155" s="242">
        <v>26.4</v>
      </c>
    </row>
    <row r="156" spans="1:4" s="2" customFormat="1" ht="38.25">
      <c r="A156" s="97" t="s">
        <v>548</v>
      </c>
      <c r="B156" s="232" t="s">
        <v>520</v>
      </c>
      <c r="C156" s="232" t="s">
        <v>82</v>
      </c>
      <c r="D156" s="234">
        <f>D157+D159</f>
        <v>206.6</v>
      </c>
    </row>
    <row r="157" spans="1:4" s="243" customFormat="1" ht="41.25" customHeight="1">
      <c r="A157" s="97" t="s">
        <v>162</v>
      </c>
      <c r="B157" s="235" t="s">
        <v>520</v>
      </c>
      <c r="C157" s="235" t="s">
        <v>77</v>
      </c>
      <c r="D157" s="242">
        <f>D158</f>
        <v>174.9</v>
      </c>
    </row>
    <row r="158" spans="1:4" s="243" customFormat="1" ht="15.75" customHeight="1">
      <c r="A158" s="97" t="s">
        <v>163</v>
      </c>
      <c r="B158" s="235" t="s">
        <v>520</v>
      </c>
      <c r="C158" s="235" t="s">
        <v>78</v>
      </c>
      <c r="D158" s="242">
        <v>174.9</v>
      </c>
    </row>
    <row r="159" spans="1:4" s="243" customFormat="1" ht="15.75" customHeight="1">
      <c r="A159" s="36" t="s">
        <v>231</v>
      </c>
      <c r="B159" s="235" t="s">
        <v>520</v>
      </c>
      <c r="C159" s="235" t="s">
        <v>167</v>
      </c>
      <c r="D159" s="242">
        <f>D160</f>
        <v>31.7</v>
      </c>
    </row>
    <row r="160" spans="1:4" s="243" customFormat="1" ht="25.5">
      <c r="A160" s="36" t="s">
        <v>232</v>
      </c>
      <c r="B160" s="235" t="s">
        <v>520</v>
      </c>
      <c r="C160" s="235" t="s">
        <v>169</v>
      </c>
      <c r="D160" s="242">
        <v>31.7</v>
      </c>
    </row>
    <row r="161" spans="1:4" s="2" customFormat="1" ht="25.5">
      <c r="A161" s="36" t="s">
        <v>243</v>
      </c>
      <c r="B161" s="232" t="s">
        <v>510</v>
      </c>
      <c r="C161" s="232" t="s">
        <v>82</v>
      </c>
      <c r="D161" s="234">
        <f>D162+D164</f>
        <v>213.5</v>
      </c>
    </row>
    <row r="162" spans="1:4" s="243" customFormat="1" ht="41.25" customHeight="1">
      <c r="A162" s="97" t="s">
        <v>162</v>
      </c>
      <c r="B162" s="235" t="s">
        <v>510</v>
      </c>
      <c r="C162" s="235" t="s">
        <v>77</v>
      </c>
      <c r="D162" s="242">
        <f>D163</f>
        <v>190.5</v>
      </c>
    </row>
    <row r="163" spans="1:4" s="243" customFormat="1" ht="15.75" customHeight="1">
      <c r="A163" s="97" t="s">
        <v>163</v>
      </c>
      <c r="B163" s="235" t="s">
        <v>510</v>
      </c>
      <c r="C163" s="235" t="s">
        <v>78</v>
      </c>
      <c r="D163" s="242">
        <v>190.5</v>
      </c>
    </row>
    <row r="164" spans="1:4" s="243" customFormat="1" ht="14.25" customHeight="1">
      <c r="A164" s="36" t="s">
        <v>231</v>
      </c>
      <c r="B164" s="235" t="s">
        <v>510</v>
      </c>
      <c r="C164" s="235" t="s">
        <v>167</v>
      </c>
      <c r="D164" s="242">
        <f>D165</f>
        <v>23</v>
      </c>
    </row>
    <row r="165" spans="1:4" s="243" customFormat="1" ht="25.5">
      <c r="A165" s="36" t="s">
        <v>232</v>
      </c>
      <c r="B165" s="235" t="s">
        <v>510</v>
      </c>
      <c r="C165" s="235" t="s">
        <v>169</v>
      </c>
      <c r="D165" s="242">
        <v>23</v>
      </c>
    </row>
    <row r="166" spans="1:4" s="2" customFormat="1" ht="51">
      <c r="A166" s="97" t="s">
        <v>244</v>
      </c>
      <c r="B166" s="232" t="s">
        <v>509</v>
      </c>
      <c r="C166" s="232" t="s">
        <v>82</v>
      </c>
      <c r="D166" s="234">
        <f>D167+D169</f>
        <v>204.89999999999998</v>
      </c>
    </row>
    <row r="167" spans="1:4" s="243" customFormat="1" ht="33.75" customHeight="1">
      <c r="A167" s="97" t="s">
        <v>162</v>
      </c>
      <c r="B167" s="235" t="s">
        <v>509</v>
      </c>
      <c r="C167" s="235" t="s">
        <v>77</v>
      </c>
      <c r="D167" s="242">
        <f>D168</f>
        <v>176.2</v>
      </c>
    </row>
    <row r="168" spans="1:4" s="243" customFormat="1" ht="15.75" customHeight="1">
      <c r="A168" s="97" t="s">
        <v>163</v>
      </c>
      <c r="B168" s="235" t="s">
        <v>509</v>
      </c>
      <c r="C168" s="235" t="s">
        <v>78</v>
      </c>
      <c r="D168" s="242">
        <v>176.2</v>
      </c>
    </row>
    <row r="169" spans="1:4" s="243" customFormat="1" ht="14.25" customHeight="1">
      <c r="A169" s="36" t="s">
        <v>231</v>
      </c>
      <c r="B169" s="235" t="s">
        <v>509</v>
      </c>
      <c r="C169" s="235" t="s">
        <v>167</v>
      </c>
      <c r="D169" s="242">
        <f>D170</f>
        <v>28.7</v>
      </c>
    </row>
    <row r="170" spans="1:4" s="243" customFormat="1" ht="25.5">
      <c r="A170" s="36" t="s">
        <v>232</v>
      </c>
      <c r="B170" s="235" t="s">
        <v>509</v>
      </c>
      <c r="C170" s="235" t="s">
        <v>169</v>
      </c>
      <c r="D170" s="242">
        <v>28.7</v>
      </c>
    </row>
    <row r="171" spans="1:4" s="2" customFormat="1" ht="38.25">
      <c r="A171" s="97" t="s">
        <v>245</v>
      </c>
      <c r="B171" s="232" t="s">
        <v>511</v>
      </c>
      <c r="C171" s="232" t="s">
        <v>82</v>
      </c>
      <c r="D171" s="234">
        <f>D172+D174</f>
        <v>650.2</v>
      </c>
    </row>
    <row r="172" spans="1:4" s="243" customFormat="1" ht="41.25" customHeight="1">
      <c r="A172" s="97" t="s">
        <v>162</v>
      </c>
      <c r="B172" s="235" t="s">
        <v>511</v>
      </c>
      <c r="C172" s="235" t="s">
        <v>77</v>
      </c>
      <c r="D172" s="242">
        <f>D173</f>
        <v>571.6</v>
      </c>
    </row>
    <row r="173" spans="1:4" s="243" customFormat="1" ht="16.5" customHeight="1">
      <c r="A173" s="97" t="s">
        <v>163</v>
      </c>
      <c r="B173" s="235" t="s">
        <v>511</v>
      </c>
      <c r="C173" s="235" t="s">
        <v>78</v>
      </c>
      <c r="D173" s="242">
        <v>571.6</v>
      </c>
    </row>
    <row r="174" spans="1:4" s="243" customFormat="1" ht="15.75" customHeight="1">
      <c r="A174" s="36" t="s">
        <v>231</v>
      </c>
      <c r="B174" s="235" t="s">
        <v>511</v>
      </c>
      <c r="C174" s="235" t="s">
        <v>167</v>
      </c>
      <c r="D174" s="242">
        <f>D175</f>
        <v>78.6</v>
      </c>
    </row>
    <row r="175" spans="1:4" s="243" customFormat="1" ht="25.5">
      <c r="A175" s="36" t="s">
        <v>232</v>
      </c>
      <c r="B175" s="235" t="s">
        <v>511</v>
      </c>
      <c r="C175" s="235" t="s">
        <v>169</v>
      </c>
      <c r="D175" s="242">
        <v>78.6</v>
      </c>
    </row>
    <row r="176" spans="1:4" s="2" customFormat="1" ht="38.25">
      <c r="A176" s="97" t="s">
        <v>262</v>
      </c>
      <c r="B176" s="232" t="s">
        <v>512</v>
      </c>
      <c r="C176" s="232" t="s">
        <v>82</v>
      </c>
      <c r="D176" s="234">
        <f>D177</f>
        <v>194.6</v>
      </c>
    </row>
    <row r="177" spans="1:4" s="243" customFormat="1" ht="38.25" customHeight="1">
      <c r="A177" s="97" t="s">
        <v>162</v>
      </c>
      <c r="B177" s="235" t="s">
        <v>512</v>
      </c>
      <c r="C177" s="235" t="s">
        <v>77</v>
      </c>
      <c r="D177" s="242">
        <f>D178</f>
        <v>194.6</v>
      </c>
    </row>
    <row r="178" spans="1:4" s="243" customFormat="1" ht="15.75" customHeight="1">
      <c r="A178" s="97" t="s">
        <v>163</v>
      </c>
      <c r="B178" s="235" t="s">
        <v>512</v>
      </c>
      <c r="C178" s="235" t="s">
        <v>78</v>
      </c>
      <c r="D178" s="242">
        <v>194.6</v>
      </c>
    </row>
    <row r="179" spans="1:4" s="243" customFormat="1" ht="51">
      <c r="A179" s="36" t="s">
        <v>246</v>
      </c>
      <c r="B179" s="232" t="s">
        <v>513</v>
      </c>
      <c r="C179" s="232" t="s">
        <v>82</v>
      </c>
      <c r="D179" s="234">
        <f>D180+D182</f>
        <v>22.5</v>
      </c>
    </row>
    <row r="180" spans="1:4" s="243" customFormat="1" ht="42.75" customHeight="1">
      <c r="A180" s="97" t="s">
        <v>162</v>
      </c>
      <c r="B180" s="235" t="s">
        <v>513</v>
      </c>
      <c r="C180" s="235" t="s">
        <v>77</v>
      </c>
      <c r="D180" s="242">
        <f>D181</f>
        <v>12.7</v>
      </c>
    </row>
    <row r="181" spans="1:4" s="2" customFormat="1" ht="15.75" customHeight="1">
      <c r="A181" s="97" t="s">
        <v>163</v>
      </c>
      <c r="B181" s="235" t="s">
        <v>513</v>
      </c>
      <c r="C181" s="235" t="s">
        <v>78</v>
      </c>
      <c r="D181" s="242">
        <v>12.7</v>
      </c>
    </row>
    <row r="182" spans="1:4" s="2" customFormat="1" ht="15.75" customHeight="1">
      <c r="A182" s="36" t="s">
        <v>231</v>
      </c>
      <c r="B182" s="235" t="s">
        <v>513</v>
      </c>
      <c r="C182" s="235" t="s">
        <v>167</v>
      </c>
      <c r="D182" s="242">
        <f>D183</f>
        <v>9.8</v>
      </c>
    </row>
    <row r="183" spans="1:4" s="2" customFormat="1" ht="25.5">
      <c r="A183" s="36" t="s">
        <v>232</v>
      </c>
      <c r="B183" s="235" t="s">
        <v>513</v>
      </c>
      <c r="C183" s="235" t="s">
        <v>169</v>
      </c>
      <c r="D183" s="242">
        <v>9.8</v>
      </c>
    </row>
    <row r="184" spans="1:4" s="2" customFormat="1" ht="38.25">
      <c r="A184" s="36" t="s">
        <v>277</v>
      </c>
      <c r="B184" s="232" t="s">
        <v>521</v>
      </c>
      <c r="C184" s="232" t="s">
        <v>82</v>
      </c>
      <c r="D184" s="234">
        <f>D185+D187</f>
        <v>181.29999999999998</v>
      </c>
    </row>
    <row r="185" spans="1:4" s="2" customFormat="1" ht="12.75">
      <c r="A185" s="36" t="s">
        <v>166</v>
      </c>
      <c r="B185" s="235" t="s">
        <v>521</v>
      </c>
      <c r="C185" s="235" t="s">
        <v>167</v>
      </c>
      <c r="D185" s="242">
        <f>D186</f>
        <v>4.1</v>
      </c>
    </row>
    <row r="186" spans="1:4" s="2" customFormat="1" ht="25.5">
      <c r="A186" s="36" t="s">
        <v>168</v>
      </c>
      <c r="B186" s="235" t="s">
        <v>521</v>
      </c>
      <c r="C186" s="235" t="s">
        <v>169</v>
      </c>
      <c r="D186" s="242">
        <v>4.1</v>
      </c>
    </row>
    <row r="187" spans="1:4" s="2" customFormat="1" ht="12.75">
      <c r="A187" s="36" t="s">
        <v>222</v>
      </c>
      <c r="B187" s="235" t="s">
        <v>521</v>
      </c>
      <c r="C187" s="235" t="s">
        <v>218</v>
      </c>
      <c r="D187" s="242">
        <f>D188</f>
        <v>177.2</v>
      </c>
    </row>
    <row r="188" spans="1:4" s="2" customFormat="1" ht="12.75">
      <c r="A188" s="36" t="s">
        <v>219</v>
      </c>
      <c r="B188" s="235" t="s">
        <v>521</v>
      </c>
      <c r="C188" s="235" t="s">
        <v>220</v>
      </c>
      <c r="D188" s="242">
        <v>177.2</v>
      </c>
    </row>
    <row r="189" spans="1:4" s="2" customFormat="1" ht="25.5">
      <c r="A189" s="97" t="s">
        <v>266</v>
      </c>
      <c r="B189" s="232" t="s">
        <v>519</v>
      </c>
      <c r="C189" s="232" t="s">
        <v>82</v>
      </c>
      <c r="D189" s="234">
        <f>D190</f>
        <v>63</v>
      </c>
    </row>
    <row r="190" spans="1:4" s="2" customFormat="1" ht="51">
      <c r="A190" s="97" t="s">
        <v>162</v>
      </c>
      <c r="B190" s="235" t="s">
        <v>519</v>
      </c>
      <c r="C190" s="235" t="s">
        <v>77</v>
      </c>
      <c r="D190" s="242">
        <f>D191</f>
        <v>63</v>
      </c>
    </row>
    <row r="191" spans="1:4" s="2" customFormat="1" ht="12.75">
      <c r="A191" s="97" t="s">
        <v>163</v>
      </c>
      <c r="B191" s="235" t="s">
        <v>519</v>
      </c>
      <c r="C191" s="235" t="s">
        <v>78</v>
      </c>
      <c r="D191" s="242">
        <v>63</v>
      </c>
    </row>
    <row r="192" spans="1:4" s="2" customFormat="1" ht="25.5">
      <c r="A192" s="36" t="s">
        <v>226</v>
      </c>
      <c r="B192" s="232" t="s">
        <v>488</v>
      </c>
      <c r="C192" s="232" t="s">
        <v>82</v>
      </c>
      <c r="D192" s="234">
        <f>D193+D198</f>
        <v>4919.5</v>
      </c>
    </row>
    <row r="193" spans="1:4" s="2" customFormat="1" ht="25.5">
      <c r="A193" s="36" t="s">
        <v>227</v>
      </c>
      <c r="B193" s="232" t="s">
        <v>490</v>
      </c>
      <c r="C193" s="232" t="s">
        <v>82</v>
      </c>
      <c r="D193" s="234">
        <f>D194+D196</f>
        <v>4552.1</v>
      </c>
    </row>
    <row r="194" spans="1:4" s="243" customFormat="1" ht="51">
      <c r="A194" s="36" t="s">
        <v>162</v>
      </c>
      <c r="B194" s="235" t="s">
        <v>490</v>
      </c>
      <c r="C194" s="235" t="s">
        <v>77</v>
      </c>
      <c r="D194" s="242">
        <f>D195</f>
        <v>2888.5</v>
      </c>
    </row>
    <row r="195" spans="1:4" s="243" customFormat="1" ht="12.75">
      <c r="A195" s="36" t="s">
        <v>229</v>
      </c>
      <c r="B195" s="235" t="s">
        <v>490</v>
      </c>
      <c r="C195" s="235" t="s">
        <v>230</v>
      </c>
      <c r="D195" s="242">
        <v>2888.5</v>
      </c>
    </row>
    <row r="196" spans="1:4" s="243" customFormat="1" ht="17.25" customHeight="1">
      <c r="A196" s="36" t="s">
        <v>231</v>
      </c>
      <c r="B196" s="235" t="s">
        <v>490</v>
      </c>
      <c r="C196" s="235" t="s">
        <v>167</v>
      </c>
      <c r="D196" s="242">
        <f>D197</f>
        <v>1663.6</v>
      </c>
    </row>
    <row r="197" spans="1:4" s="243" customFormat="1" ht="25.5">
      <c r="A197" s="36" t="s">
        <v>232</v>
      </c>
      <c r="B197" s="235" t="s">
        <v>490</v>
      </c>
      <c r="C197" s="235" t="s">
        <v>169</v>
      </c>
      <c r="D197" s="242">
        <v>1663.6</v>
      </c>
    </row>
    <row r="198" spans="1:4" s="2" customFormat="1" ht="38.25">
      <c r="A198" s="36" t="s">
        <v>271</v>
      </c>
      <c r="B198" s="232" t="s">
        <v>489</v>
      </c>
      <c r="C198" s="232" t="s">
        <v>82</v>
      </c>
      <c r="D198" s="234">
        <f>D199</f>
        <v>367.4</v>
      </c>
    </row>
    <row r="199" spans="1:4" s="243" customFormat="1" ht="12.75">
      <c r="A199" s="97" t="s">
        <v>172</v>
      </c>
      <c r="B199" s="235" t="s">
        <v>489</v>
      </c>
      <c r="C199" s="235" t="s">
        <v>173</v>
      </c>
      <c r="D199" s="242">
        <f>D200</f>
        <v>367.4</v>
      </c>
    </row>
    <row r="200" spans="1:4" s="243" customFormat="1" ht="12.75">
      <c r="A200" s="36" t="s">
        <v>183</v>
      </c>
      <c r="B200" s="235" t="s">
        <v>489</v>
      </c>
      <c r="C200" s="235" t="s">
        <v>184</v>
      </c>
      <c r="D200" s="242">
        <v>367.4</v>
      </c>
    </row>
    <row r="201" spans="1:4" s="2" customFormat="1" ht="25.5" hidden="1">
      <c r="A201" s="106" t="s">
        <v>187</v>
      </c>
      <c r="B201" s="232" t="s">
        <v>188</v>
      </c>
      <c r="C201" s="232" t="s">
        <v>82</v>
      </c>
      <c r="D201" s="234">
        <f>D202</f>
        <v>0</v>
      </c>
    </row>
    <row r="202" spans="1:4" s="2" customFormat="1" ht="25.5" hidden="1">
      <c r="A202" s="36" t="s">
        <v>189</v>
      </c>
      <c r="B202" s="232" t="s">
        <v>190</v>
      </c>
      <c r="C202" s="232" t="s">
        <v>82</v>
      </c>
      <c r="D202" s="234">
        <f>D203</f>
        <v>0</v>
      </c>
    </row>
    <row r="203" spans="1:4" s="243" customFormat="1" ht="16.5" customHeight="1" hidden="1">
      <c r="A203" s="97" t="s">
        <v>166</v>
      </c>
      <c r="B203" s="235" t="s">
        <v>190</v>
      </c>
      <c r="C203" s="235" t="s">
        <v>167</v>
      </c>
      <c r="D203" s="242">
        <f>D204</f>
        <v>0</v>
      </c>
    </row>
    <row r="204" spans="1:4" s="243" customFormat="1" ht="25.5" hidden="1">
      <c r="A204" s="97" t="s">
        <v>168</v>
      </c>
      <c r="B204" s="235" t="s">
        <v>190</v>
      </c>
      <c r="C204" s="235" t="s">
        <v>169</v>
      </c>
      <c r="D204" s="242"/>
    </row>
    <row r="205" spans="1:4" s="2" customFormat="1" ht="12.75" hidden="1">
      <c r="A205" s="236"/>
      <c r="B205" s="232" t="s">
        <v>177</v>
      </c>
      <c r="C205" s="232" t="s">
        <v>82</v>
      </c>
      <c r="D205" s="234">
        <f>D207</f>
        <v>8.3</v>
      </c>
    </row>
    <row r="206" spans="1:4" s="2" customFormat="1" ht="12.75">
      <c r="A206" s="147" t="s">
        <v>449</v>
      </c>
      <c r="B206" s="232" t="s">
        <v>450</v>
      </c>
      <c r="C206" s="232" t="s">
        <v>82</v>
      </c>
      <c r="D206" s="234">
        <f>D207</f>
        <v>8.3</v>
      </c>
    </row>
    <row r="207" spans="1:4" s="243" customFormat="1" ht="25.5">
      <c r="A207" s="36" t="s">
        <v>282</v>
      </c>
      <c r="B207" s="232" t="s">
        <v>451</v>
      </c>
      <c r="C207" s="232" t="s">
        <v>82</v>
      </c>
      <c r="D207" s="234">
        <f>D208</f>
        <v>8.3</v>
      </c>
    </row>
    <row r="208" spans="1:4" s="243" customFormat="1" ht="12.75">
      <c r="A208" s="36" t="s">
        <v>180</v>
      </c>
      <c r="B208" s="235" t="s">
        <v>451</v>
      </c>
      <c r="C208" s="235" t="s">
        <v>181</v>
      </c>
      <c r="D208" s="242">
        <v>8.3</v>
      </c>
    </row>
    <row r="209" spans="1:4" s="2" customFormat="1" ht="12.75">
      <c r="A209" s="97" t="s">
        <v>170</v>
      </c>
      <c r="B209" s="232" t="s">
        <v>446</v>
      </c>
      <c r="C209" s="232" t="s">
        <v>82</v>
      </c>
      <c r="D209" s="234">
        <f>D210</f>
        <v>99</v>
      </c>
    </row>
    <row r="210" spans="1:4" s="243" customFormat="1" ht="12.75">
      <c r="A210" s="97" t="s">
        <v>171</v>
      </c>
      <c r="B210" s="235" t="s">
        <v>447</v>
      </c>
      <c r="C210" s="235" t="s">
        <v>82</v>
      </c>
      <c r="D210" s="242">
        <f>D211</f>
        <v>99</v>
      </c>
    </row>
    <row r="211" spans="1:4" s="243" customFormat="1" ht="12.75">
      <c r="A211" s="97" t="s">
        <v>269</v>
      </c>
      <c r="B211" s="235" t="s">
        <v>448</v>
      </c>
      <c r="C211" s="235" t="s">
        <v>82</v>
      </c>
      <c r="D211" s="242">
        <f>D212</f>
        <v>99</v>
      </c>
    </row>
    <row r="212" spans="1:4" s="243" customFormat="1" ht="12.75">
      <c r="A212" s="97" t="s">
        <v>172</v>
      </c>
      <c r="B212" s="235" t="s">
        <v>448</v>
      </c>
      <c r="C212" s="235" t="s">
        <v>173</v>
      </c>
      <c r="D212" s="242">
        <f>D213</f>
        <v>99</v>
      </c>
    </row>
    <row r="213" spans="1:4" s="243" customFormat="1" ht="13.5" thickBot="1">
      <c r="A213" s="244" t="s">
        <v>174</v>
      </c>
      <c r="B213" s="235" t="s">
        <v>448</v>
      </c>
      <c r="C213" s="245" t="s">
        <v>175</v>
      </c>
      <c r="D213" s="246">
        <v>99</v>
      </c>
    </row>
    <row r="214" spans="1:4" ht="15" thickBot="1">
      <c r="A214" s="239" t="s">
        <v>83</v>
      </c>
      <c r="B214" s="240"/>
      <c r="C214" s="240"/>
      <c r="D214" s="241">
        <f>D5+D10+D15+D18+D23+D26+D29+D32+D37+D50+D59+D64+D71+D74+D80+D89+D98+D102+D112+D115+D133+D192+D206+D209</f>
        <v>85648.90000000001</v>
      </c>
    </row>
  </sheetData>
  <sheetProtection/>
  <mergeCells count="5">
    <mergeCell ref="A1:D1"/>
    <mergeCell ref="A2:A3"/>
    <mergeCell ref="B2:B3"/>
    <mergeCell ref="C2:C3"/>
    <mergeCell ref="D2:D3"/>
  </mergeCells>
  <printOptions/>
  <pageMargins left="0.3937007874015748" right="0.3937007874015748" top="1.141732283464567" bottom="0.7480314960629921" header="0.31496062992125984" footer="0.31496062992125984"/>
  <pageSetup horizontalDpi="600" verticalDpi="600" orientation="portrait" paperSize="9" scale="97" r:id="rId1"/>
  <headerFooter>
    <oddHeader xml:space="preserve">&amp;RПриложение 6
к решению Собрания депутатов
от 23.11.2015г №248 о
 проведении публичных слушаний по
 проекту решения Собрания депутатов "О бюджете ЗАТО
 Михайловский на 2016 год"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22"/>
  <sheetViews>
    <sheetView view="pageBreakPreview" zoomScaleSheetLayoutView="100" workbookViewId="0" topLeftCell="A1">
      <selection activeCell="A8" sqref="A8"/>
    </sheetView>
  </sheetViews>
  <sheetFormatPr defaultColWidth="9.00390625" defaultRowHeight="12.75"/>
  <cols>
    <col min="1" max="1" width="28.25390625" style="0" customWidth="1"/>
    <col min="2" max="2" width="52.375" style="0" customWidth="1"/>
    <col min="3" max="3" width="18.25390625" style="0" customWidth="1"/>
  </cols>
  <sheetData>
    <row r="1" ht="12.75">
      <c r="C1" s="257"/>
    </row>
    <row r="2" spans="1:4" ht="14.25">
      <c r="A2" s="309" t="s">
        <v>578</v>
      </c>
      <c r="B2" s="309"/>
      <c r="C2" s="309"/>
      <c r="D2" s="258"/>
    </row>
    <row r="3" spans="1:4" ht="14.25">
      <c r="A3" s="309"/>
      <c r="B3" s="309"/>
      <c r="C3" s="309"/>
      <c r="D3" s="258"/>
    </row>
    <row r="4" spans="1:4" ht="15" thickBot="1">
      <c r="A4" s="309"/>
      <c r="B4" s="309"/>
      <c r="C4" s="309"/>
      <c r="D4" s="309"/>
    </row>
    <row r="5" spans="1:4" ht="12.75">
      <c r="A5" s="310" t="s">
        <v>556</v>
      </c>
      <c r="B5" s="312" t="s">
        <v>304</v>
      </c>
      <c r="C5" s="314" t="s">
        <v>389</v>
      </c>
      <c r="D5" s="316"/>
    </row>
    <row r="6" spans="1:4" ht="13.5" thickBot="1">
      <c r="A6" s="311"/>
      <c r="B6" s="313"/>
      <c r="C6" s="315"/>
      <c r="D6" s="316"/>
    </row>
    <row r="7" spans="1:4" ht="13.5" thickBot="1">
      <c r="A7" s="271">
        <v>1</v>
      </c>
      <c r="B7" s="272">
        <v>2</v>
      </c>
      <c r="C7" s="273">
        <v>3</v>
      </c>
      <c r="D7" s="259"/>
    </row>
    <row r="8" spans="1:4" ht="40.5" customHeight="1">
      <c r="A8" s="281" t="s">
        <v>557</v>
      </c>
      <c r="B8" s="260" t="s">
        <v>558</v>
      </c>
      <c r="C8" s="261">
        <v>-1000</v>
      </c>
      <c r="D8" s="262"/>
    </row>
    <row r="9" spans="1:4" ht="39" customHeight="1" hidden="1">
      <c r="A9" s="263" t="s">
        <v>559</v>
      </c>
      <c r="B9" s="274" t="s">
        <v>560</v>
      </c>
      <c r="C9" s="276">
        <v>4604.4</v>
      </c>
      <c r="D9" s="264"/>
    </row>
    <row r="10" spans="1:4" ht="40.5" customHeight="1" hidden="1">
      <c r="A10" s="265" t="s">
        <v>561</v>
      </c>
      <c r="B10" s="275" t="s">
        <v>562</v>
      </c>
      <c r="C10" s="269">
        <v>4602.8</v>
      </c>
      <c r="D10" s="266"/>
    </row>
    <row r="11" spans="1:4" ht="40.5" customHeight="1" hidden="1">
      <c r="A11" s="267" t="s">
        <v>563</v>
      </c>
      <c r="B11" s="268" t="s">
        <v>564</v>
      </c>
      <c r="C11" s="269">
        <f>C12+C15</f>
        <v>0</v>
      </c>
      <c r="D11" s="270"/>
    </row>
    <row r="12" spans="1:4" ht="40.5" customHeight="1" hidden="1">
      <c r="A12" s="267" t="s">
        <v>565</v>
      </c>
      <c r="B12" s="268" t="s">
        <v>566</v>
      </c>
      <c r="C12" s="269">
        <f>C13</f>
        <v>0</v>
      </c>
      <c r="D12" s="270"/>
    </row>
    <row r="13" spans="1:4" ht="40.5" customHeight="1" hidden="1">
      <c r="A13" s="267" t="s">
        <v>567</v>
      </c>
      <c r="B13" s="268" t="s">
        <v>568</v>
      </c>
      <c r="C13" s="269">
        <f>C14</f>
        <v>0</v>
      </c>
      <c r="D13" s="270"/>
    </row>
    <row r="14" spans="1:4" ht="45.75" customHeight="1" hidden="1">
      <c r="A14" s="267" t="s">
        <v>569</v>
      </c>
      <c r="B14" s="268" t="s">
        <v>570</v>
      </c>
      <c r="C14" s="269">
        <v>0</v>
      </c>
      <c r="D14" s="270"/>
    </row>
    <row r="15" spans="1:4" ht="40.5" customHeight="1" hidden="1">
      <c r="A15" s="267" t="s">
        <v>571</v>
      </c>
      <c r="B15" s="268" t="s">
        <v>572</v>
      </c>
      <c r="C15" s="269">
        <f>C16</f>
        <v>0</v>
      </c>
      <c r="D15" s="270"/>
    </row>
    <row r="16" spans="1:4" ht="40.5" customHeight="1" hidden="1">
      <c r="A16" s="267" t="s">
        <v>573</v>
      </c>
      <c r="B16" s="268" t="s">
        <v>574</v>
      </c>
      <c r="C16" s="269">
        <f>C17</f>
        <v>0</v>
      </c>
      <c r="D16" s="270"/>
    </row>
    <row r="17" spans="1:4" ht="46.5" customHeight="1" hidden="1" thickBot="1">
      <c r="A17" s="267" t="s">
        <v>575</v>
      </c>
      <c r="B17" s="268" t="s">
        <v>576</v>
      </c>
      <c r="C17" s="269">
        <v>0</v>
      </c>
      <c r="D17" s="270"/>
    </row>
    <row r="18" spans="1:4" ht="46.5" customHeight="1">
      <c r="A18" s="267" t="s">
        <v>579</v>
      </c>
      <c r="B18" s="268" t="s">
        <v>580</v>
      </c>
      <c r="C18" s="269">
        <v>-1000</v>
      </c>
      <c r="D18" s="270"/>
    </row>
    <row r="19" spans="1:4" ht="46.5" customHeight="1">
      <c r="A19" s="267" t="s">
        <v>581</v>
      </c>
      <c r="B19" s="268" t="s">
        <v>582</v>
      </c>
      <c r="C19" s="269">
        <v>-1000</v>
      </c>
      <c r="D19" s="270"/>
    </row>
    <row r="20" spans="1:4" ht="46.5" customHeight="1">
      <c r="A20" s="280" t="s">
        <v>583</v>
      </c>
      <c r="B20" s="268" t="s">
        <v>584</v>
      </c>
      <c r="C20" s="269">
        <v>-1000</v>
      </c>
      <c r="D20" s="270"/>
    </row>
    <row r="21" spans="1:4" ht="46.5" customHeight="1">
      <c r="A21" s="280" t="s">
        <v>586</v>
      </c>
      <c r="B21" s="268" t="s">
        <v>585</v>
      </c>
      <c r="C21" s="269">
        <v>-1000</v>
      </c>
      <c r="D21" s="270"/>
    </row>
    <row r="22" spans="1:4" ht="40.5" customHeight="1" thickBot="1">
      <c r="A22" s="277"/>
      <c r="B22" s="278" t="s">
        <v>577</v>
      </c>
      <c r="C22" s="279">
        <f>C8</f>
        <v>-1000</v>
      </c>
      <c r="D22" s="270"/>
    </row>
  </sheetData>
  <sheetProtection/>
  <mergeCells count="6">
    <mergeCell ref="A2:C3"/>
    <mergeCell ref="A4:D4"/>
    <mergeCell ref="A5:A6"/>
    <mergeCell ref="B5:B6"/>
    <mergeCell ref="C5:C6"/>
    <mergeCell ref="D5:D6"/>
  </mergeCells>
  <printOptions/>
  <pageMargins left="0.11811023622047245" right="0.31496062992125984" top="1.3385826771653544" bottom="0.7480314960629921" header="0.31496062992125984" footer="0.31496062992125984"/>
  <pageSetup horizontalDpi="600" verticalDpi="600" orientation="portrait" paperSize="9" r:id="rId1"/>
  <headerFooter>
    <oddHeader xml:space="preserve">&amp;RПриложение7
к решению Собрания депутатов
от 23.11.2015г №248 о
 проведении публичных слушаний по
 проекту решения Собрания депутатов "О бюджете ЗАТО
 Михайловский на 2016 год"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18.125" style="0" customWidth="1"/>
    <col min="2" max="2" width="17.125" style="0" hidden="1" customWidth="1"/>
    <col min="3" max="3" width="66.00390625" style="0" customWidth="1"/>
    <col min="4" max="4" width="12.25390625" style="0" customWidth="1"/>
  </cols>
  <sheetData>
    <row r="1" spans="1:4" ht="12.75">
      <c r="A1" s="317" t="s">
        <v>549</v>
      </c>
      <c r="B1" s="317"/>
      <c r="C1" s="317"/>
      <c r="D1" s="317"/>
    </row>
    <row r="2" spans="1:4" ht="31.5" customHeight="1" thickBot="1">
      <c r="A2" s="317"/>
      <c r="B2" s="317"/>
      <c r="C2" s="317"/>
      <c r="D2" s="317"/>
    </row>
    <row r="3" spans="1:4" ht="15">
      <c r="A3" s="318" t="s">
        <v>388</v>
      </c>
      <c r="B3" s="204" t="s">
        <v>389</v>
      </c>
      <c r="C3" s="320" t="s">
        <v>390</v>
      </c>
      <c r="D3" s="320" t="s">
        <v>391</v>
      </c>
    </row>
    <row r="4" spans="1:4" ht="33.75" customHeight="1" thickBot="1">
      <c r="A4" s="319"/>
      <c r="B4" s="205" t="s">
        <v>389</v>
      </c>
      <c r="C4" s="321"/>
      <c r="D4" s="321"/>
    </row>
    <row r="5" spans="1:4" ht="13.5" thickBot="1">
      <c r="A5" s="206">
        <v>1</v>
      </c>
      <c r="B5" s="207">
        <v>2</v>
      </c>
      <c r="C5" s="207">
        <v>2</v>
      </c>
      <c r="D5" s="207">
        <v>3</v>
      </c>
    </row>
    <row r="6" spans="1:4" ht="35.25" customHeight="1">
      <c r="A6" s="208" t="s">
        <v>392</v>
      </c>
      <c r="B6" s="209"/>
      <c r="C6" s="210" t="s">
        <v>393</v>
      </c>
      <c r="D6" s="211">
        <v>100</v>
      </c>
    </row>
    <row r="7" spans="1:4" ht="66" customHeight="1">
      <c r="A7" s="212" t="s">
        <v>394</v>
      </c>
      <c r="B7" s="213"/>
      <c r="C7" s="214" t="s">
        <v>395</v>
      </c>
      <c r="D7" s="215" t="s">
        <v>77</v>
      </c>
    </row>
    <row r="8" spans="1:4" ht="35.25" customHeight="1">
      <c r="A8" s="212" t="s">
        <v>396</v>
      </c>
      <c r="B8" s="216"/>
      <c r="C8" s="214" t="s">
        <v>397</v>
      </c>
      <c r="D8" s="215" t="s">
        <v>77</v>
      </c>
    </row>
    <row r="9" spans="1:4" ht="35.25" customHeight="1">
      <c r="A9" s="212" t="s">
        <v>398</v>
      </c>
      <c r="B9" s="217"/>
      <c r="C9" s="214" t="s">
        <v>399</v>
      </c>
      <c r="D9" s="215" t="s">
        <v>77</v>
      </c>
    </row>
    <row r="10" spans="1:4" ht="35.25" customHeight="1">
      <c r="A10" s="212" t="s">
        <v>400</v>
      </c>
      <c r="B10" s="217"/>
      <c r="C10" s="214" t="s">
        <v>401</v>
      </c>
      <c r="D10" s="215" t="s">
        <v>77</v>
      </c>
    </row>
    <row r="11" spans="1:4" ht="35.25" customHeight="1">
      <c r="A11" s="212" t="s">
        <v>402</v>
      </c>
      <c r="B11" s="217"/>
      <c r="C11" s="214" t="s">
        <v>403</v>
      </c>
      <c r="D11" s="215" t="s">
        <v>77</v>
      </c>
    </row>
    <row r="12" spans="1:4" ht="35.25" customHeight="1">
      <c r="A12" s="212" t="s">
        <v>404</v>
      </c>
      <c r="B12" s="216"/>
      <c r="C12" s="214" t="s">
        <v>405</v>
      </c>
      <c r="D12" s="215" t="s">
        <v>77</v>
      </c>
    </row>
    <row r="13" spans="1:4" ht="49.5" customHeight="1">
      <c r="A13" s="212" t="s">
        <v>406</v>
      </c>
      <c r="B13" s="216"/>
      <c r="C13" s="214" t="s">
        <v>407</v>
      </c>
      <c r="D13" s="215" t="s">
        <v>77</v>
      </c>
    </row>
    <row r="14" spans="1:4" ht="61.5" customHeight="1">
      <c r="A14" s="212" t="s">
        <v>408</v>
      </c>
      <c r="B14" s="216"/>
      <c r="C14" s="214" t="s">
        <v>317</v>
      </c>
      <c r="D14" s="215" t="s">
        <v>77</v>
      </c>
    </row>
    <row r="15" spans="1:4" ht="52.5" customHeight="1">
      <c r="A15" s="212" t="s">
        <v>409</v>
      </c>
      <c r="B15" s="216"/>
      <c r="C15" s="214" t="s">
        <v>550</v>
      </c>
      <c r="D15" s="215" t="s">
        <v>77</v>
      </c>
    </row>
    <row r="16" spans="1:4" ht="35.25" customHeight="1">
      <c r="A16" s="212" t="s">
        <v>410</v>
      </c>
      <c r="B16" s="217"/>
      <c r="C16" s="214" t="s">
        <v>323</v>
      </c>
      <c r="D16" s="215" t="s">
        <v>77</v>
      </c>
    </row>
    <row r="17" spans="1:4" ht="16.5" customHeight="1">
      <c r="A17" s="218" t="s">
        <v>411</v>
      </c>
      <c r="B17" s="219"/>
      <c r="C17" s="220" t="s">
        <v>412</v>
      </c>
      <c r="D17" s="221" t="s">
        <v>77</v>
      </c>
    </row>
    <row r="18" spans="1:4" ht="20.25" customHeight="1" thickBot="1">
      <c r="A18" s="222" t="s">
        <v>413</v>
      </c>
      <c r="B18" s="223"/>
      <c r="C18" s="224" t="s">
        <v>414</v>
      </c>
      <c r="D18" s="225" t="s">
        <v>77</v>
      </c>
    </row>
  </sheetData>
  <sheetProtection/>
  <mergeCells count="4">
    <mergeCell ref="A1:D2"/>
    <mergeCell ref="A3:A4"/>
    <mergeCell ref="C3:C4"/>
    <mergeCell ref="D3:D4"/>
  </mergeCells>
  <printOptions/>
  <pageMargins left="0.31496062992125984" right="0.31496062992125984" top="1.3385826771653544" bottom="0.7480314960629921" header="0.31496062992125984" footer="0.31496062992125984"/>
  <pageSetup horizontalDpi="600" verticalDpi="600" orientation="portrait" paperSize="9" r:id="rId1"/>
  <headerFooter>
    <oddHeader xml:space="preserve">&amp;RПриложение 8
к решению Собрания депутатов
от 23.11.2015г №248 о
 проведении публичных слушаний по
 проекту решения Собрания депутатов "О бюджете ЗАТО
 Михайловский на 2016 год"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</dc:creator>
  <cp:keywords/>
  <dc:description/>
  <cp:lastModifiedBy>Malceva</cp:lastModifiedBy>
  <cp:lastPrinted>2015-11-23T06:36:21Z</cp:lastPrinted>
  <dcterms:created xsi:type="dcterms:W3CDTF">2008-05-14T08:01:08Z</dcterms:created>
  <dcterms:modified xsi:type="dcterms:W3CDTF">2015-11-23T06:36:25Z</dcterms:modified>
  <cp:category/>
  <cp:version/>
  <cp:contentType/>
  <cp:contentStatus/>
</cp:coreProperties>
</file>