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25" windowWidth="15120" windowHeight="7890" activeTab="1"/>
  </bookViews>
  <sheets>
    <sheet name="Приложение1 " sheetId="1" r:id="rId1"/>
    <sheet name="Приложение 2" sheetId="4" r:id="rId2"/>
    <sheet name="Приложение 3" sheetId="5" r:id="rId3"/>
    <sheet name="Приложение 4" sheetId="6" r:id="rId4"/>
    <sheet name="Приложение 5" sheetId="7" r:id="rId5"/>
  </sheets>
  <definedNames>
    <definedName name="____rn1" localSheetId="1">#REF!</definedName>
    <definedName name="____rn1" localSheetId="2">#REF!</definedName>
    <definedName name="____rn1" localSheetId="3">#REF!</definedName>
    <definedName name="____rn1">#REF!</definedName>
    <definedName name="___rn1" localSheetId="1">#REF!</definedName>
    <definedName name="___rn1" localSheetId="2">#REF!</definedName>
    <definedName name="___rn1" localSheetId="3">#REF!</definedName>
    <definedName name="___rn1">#REF!</definedName>
    <definedName name="__rn1" localSheetId="1">#REF!</definedName>
    <definedName name="__rn1" localSheetId="2">#REF!</definedName>
    <definedName name="__rn1" localSheetId="3">#REF!</definedName>
    <definedName name="__rn1">#REF!</definedName>
    <definedName name="_rn1" localSheetId="1">#REF!</definedName>
    <definedName name="_rn1" localSheetId="2">#REF!</definedName>
    <definedName name="_rn1" localSheetId="3">#REF!</definedName>
    <definedName name="_rn1">#REF!</definedName>
    <definedName name="rn" localSheetId="1">#REF!</definedName>
    <definedName name="rn" localSheetId="2">#REF!</definedName>
    <definedName name="rn" localSheetId="3">#REF!</definedName>
    <definedName name="rn">#REF!</definedName>
    <definedName name="ВСЕГО_ДОХОДОВ" localSheetId="4">#REF!</definedName>
    <definedName name="ВСЕГО_ДОХОДОВ">#REF!</definedName>
    <definedName name="дох123">#REF!</definedName>
    <definedName name="Ид_процент" localSheetId="4">#REF!</definedName>
    <definedName name="Ид_процент">#REF!</definedName>
    <definedName name="Итог_недоимки" localSheetId="4">#REF!</definedName>
    <definedName name="Итог_недоимки">#REF!</definedName>
    <definedName name="Итого_доходов" localSheetId="4">#REF!</definedName>
    <definedName name="Итого_доходов">#REF!</definedName>
    <definedName name="Итого_расходов" localSheetId="4">#REF!</definedName>
    <definedName name="Итого_расходов">#REF!</definedName>
    <definedName name="Итого_расходов1" localSheetId="4">#REF!</definedName>
    <definedName name="Итого_расходов1">#REF!</definedName>
    <definedName name="Итого_расходов2" localSheetId="4">#REF!</definedName>
    <definedName name="Итого_расходов2">#REF!</definedName>
    <definedName name="итого01_06_2002" localSheetId="4">#REF!</definedName>
    <definedName name="итого01_06_2002">#REF!</definedName>
    <definedName name="итого01_07_2002" localSheetId="4">#REF!</definedName>
    <definedName name="итого01_07_2002">#REF!</definedName>
    <definedName name="итого01_09_2002" localSheetId="4">#REF!</definedName>
    <definedName name="итого01_09_2002">#REF!</definedName>
    <definedName name="итого01_2001" localSheetId="4">#REF!</definedName>
    <definedName name="итого01_2001">#REF!</definedName>
    <definedName name="итого01_2002" localSheetId="4">#REF!</definedName>
    <definedName name="итого01_2002">#REF!</definedName>
    <definedName name="Колво_мес" localSheetId="4">#REF!</definedName>
    <definedName name="Колво_мес">#REF!</definedName>
    <definedName name="_xlnm.Print_Area" localSheetId="1">'Приложение 2'!$A$1:$H$729</definedName>
    <definedName name="_xlnm.Print_Area" localSheetId="2">'Приложение 3'!$A$1:$I$729</definedName>
    <definedName name="_xlnm.Print_Area" localSheetId="3">'Приложение 4'!$A$1:$F$533</definedName>
    <definedName name="_xlnm.Print_Area" localSheetId="4">'Приложение 5'!$A$2:$M$35</definedName>
    <definedName name="_xlnm.Print_Area" localSheetId="0">'Приложение1 '!$A$1:$F$63</definedName>
    <definedName name="ппппппп" localSheetId="1">#REF!</definedName>
    <definedName name="ппппппп" localSheetId="3">#REF!</definedName>
    <definedName name="ппппппп" localSheetId="4">#REF!</definedName>
    <definedName name="ппппппп">#REF!</definedName>
    <definedName name="прил." localSheetId="1">#REF!</definedName>
    <definedName name="прил." localSheetId="3">#REF!</definedName>
    <definedName name="прил." localSheetId="4">#REF!</definedName>
    <definedName name="прил.">#REF!</definedName>
    <definedName name="прил10" localSheetId="4">#REF!</definedName>
    <definedName name="прил10">#REF!</definedName>
    <definedName name="ъъъ" localSheetId="1">#REF!</definedName>
    <definedName name="ъъъ" localSheetId="3">#REF!</definedName>
    <definedName name="ъъъ" localSheetId="4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F227" i="6" l="1"/>
  <c r="E227" i="6"/>
  <c r="F228" i="6"/>
  <c r="E228" i="6"/>
  <c r="F229" i="6"/>
  <c r="E229" i="6"/>
  <c r="F230" i="6"/>
  <c r="E230" i="6"/>
  <c r="D227" i="6"/>
  <c r="D228" i="6"/>
  <c r="D229" i="6"/>
  <c r="D230" i="6"/>
  <c r="I129" i="5"/>
  <c r="H129" i="5"/>
  <c r="G129" i="5"/>
  <c r="I177" i="5"/>
  <c r="H177" i="5"/>
  <c r="I178" i="5"/>
  <c r="H178" i="5"/>
  <c r="I179" i="5"/>
  <c r="H179" i="5"/>
  <c r="I180" i="5"/>
  <c r="H180" i="5"/>
  <c r="G177" i="5"/>
  <c r="G178" i="5"/>
  <c r="G179" i="5"/>
  <c r="G180" i="5"/>
  <c r="H106" i="4"/>
  <c r="G106" i="4"/>
  <c r="F106" i="4"/>
  <c r="H153" i="4"/>
  <c r="G153" i="4"/>
  <c r="H154" i="4"/>
  <c r="G154" i="4"/>
  <c r="H155" i="4"/>
  <c r="G155" i="4"/>
  <c r="H156" i="4"/>
  <c r="G156" i="4"/>
  <c r="F153" i="4"/>
  <c r="F154" i="4"/>
  <c r="F155" i="4"/>
  <c r="F156" i="4"/>
  <c r="D296" i="6"/>
  <c r="G415" i="5"/>
  <c r="F411" i="4"/>
  <c r="D493" i="6"/>
  <c r="D485" i="6"/>
  <c r="G220" i="5"/>
  <c r="G214" i="5"/>
  <c r="F200" i="4"/>
  <c r="F194" i="4"/>
  <c r="D172" i="6"/>
  <c r="D65" i="6"/>
  <c r="G390" i="5"/>
  <c r="G314" i="5"/>
  <c r="F292" i="4"/>
  <c r="F375" i="4"/>
  <c r="D112" i="6"/>
  <c r="G492" i="5"/>
  <c r="F509" i="4"/>
  <c r="D348" i="6"/>
  <c r="G510" i="5"/>
  <c r="F555" i="4"/>
  <c r="D24" i="1"/>
  <c r="D27" i="1"/>
  <c r="D49" i="1"/>
  <c r="D50" i="1"/>
  <c r="M34" i="7" l="1"/>
  <c r="L34" i="7"/>
  <c r="M32" i="7"/>
  <c r="M31" i="7" s="1"/>
  <c r="M18" i="7" s="1"/>
  <c r="L32" i="7"/>
  <c r="L31" i="7" s="1"/>
  <c r="L18" i="7" s="1"/>
  <c r="M29" i="7"/>
  <c r="L29" i="7"/>
  <c r="L28" i="7" s="1"/>
  <c r="M28" i="7"/>
  <c r="M26" i="7"/>
  <c r="L26" i="7"/>
  <c r="L25" i="7" s="1"/>
  <c r="M25" i="7"/>
  <c r="M23" i="7"/>
  <c r="L23" i="7"/>
  <c r="L22" i="7" s="1"/>
  <c r="L21" i="7" s="1"/>
  <c r="M22" i="7"/>
  <c r="M21" i="7" s="1"/>
  <c r="C22" i="7" l="1"/>
  <c r="C21" i="7" s="1"/>
  <c r="C23" i="7"/>
  <c r="C25" i="7"/>
  <c r="C26" i="7"/>
  <c r="C28" i="7"/>
  <c r="C29" i="7"/>
  <c r="C32" i="7"/>
  <c r="C34" i="7"/>
  <c r="D322" i="6"/>
  <c r="F329" i="6"/>
  <c r="E329" i="6"/>
  <c r="F330" i="6"/>
  <c r="E330" i="6"/>
  <c r="D329" i="6"/>
  <c r="D330" i="6"/>
  <c r="D325" i="6"/>
  <c r="F337" i="6"/>
  <c r="E337" i="6"/>
  <c r="D337" i="6"/>
  <c r="F338" i="6"/>
  <c r="E338" i="6"/>
  <c r="D338" i="6"/>
  <c r="D345" i="6"/>
  <c r="F102" i="6"/>
  <c r="F101" i="6" s="1"/>
  <c r="E102" i="6"/>
  <c r="E101" i="6" s="1"/>
  <c r="D102" i="6"/>
  <c r="D101" i="6" s="1"/>
  <c r="D97" i="6"/>
  <c r="F379" i="6"/>
  <c r="E379" i="6"/>
  <c r="D379" i="6"/>
  <c r="D361" i="6"/>
  <c r="F286" i="6"/>
  <c r="F285" i="6" s="1"/>
  <c r="F284" i="6" s="1"/>
  <c r="E286" i="6"/>
  <c r="E285" i="6" s="1"/>
  <c r="E284" i="6" s="1"/>
  <c r="D286" i="6"/>
  <c r="D285" i="6" s="1"/>
  <c r="D284" i="6" s="1"/>
  <c r="F282" i="6"/>
  <c r="F281" i="6" s="1"/>
  <c r="F280" i="6" s="1"/>
  <c r="E282" i="6"/>
  <c r="E281" i="6" s="1"/>
  <c r="E280" i="6" s="1"/>
  <c r="D282" i="6"/>
  <c r="D281" i="6" s="1"/>
  <c r="D280" i="6" s="1"/>
  <c r="F245" i="6"/>
  <c r="F244" i="6" s="1"/>
  <c r="E245" i="6"/>
  <c r="E244" i="6" s="1"/>
  <c r="D246" i="6"/>
  <c r="D245" i="6" s="1"/>
  <c r="D244" i="6" s="1"/>
  <c r="D248" i="6"/>
  <c r="D240" i="6"/>
  <c r="F492" i="6"/>
  <c r="F491" i="6" s="1"/>
  <c r="E492" i="6"/>
  <c r="E491" i="6" s="1"/>
  <c r="D492" i="6"/>
  <c r="D491" i="6" s="1"/>
  <c r="D487" i="6"/>
  <c r="G563" i="5"/>
  <c r="I606" i="5"/>
  <c r="H606" i="5"/>
  <c r="I607" i="5"/>
  <c r="H607" i="5"/>
  <c r="G606" i="5"/>
  <c r="G607" i="5"/>
  <c r="G566" i="5"/>
  <c r="I499" i="5"/>
  <c r="H499" i="5"/>
  <c r="I500" i="5"/>
  <c r="H500" i="5"/>
  <c r="G499" i="5"/>
  <c r="G500" i="5"/>
  <c r="G507" i="5"/>
  <c r="G474" i="5"/>
  <c r="I481" i="5"/>
  <c r="H481" i="5"/>
  <c r="I482" i="5"/>
  <c r="H482" i="5"/>
  <c r="G481" i="5"/>
  <c r="G482" i="5"/>
  <c r="G477" i="5"/>
  <c r="I418" i="5"/>
  <c r="H418" i="5"/>
  <c r="G418" i="5"/>
  <c r="I421" i="5"/>
  <c r="H421" i="5"/>
  <c r="G421" i="5"/>
  <c r="I419" i="5"/>
  <c r="H419" i="5"/>
  <c r="G419" i="5"/>
  <c r="G376" i="5"/>
  <c r="I285" i="5"/>
  <c r="I284" i="5" s="1"/>
  <c r="I283" i="5" s="1"/>
  <c r="H285" i="5"/>
  <c r="H284" i="5" s="1"/>
  <c r="H283" i="5" s="1"/>
  <c r="G285" i="5"/>
  <c r="G284" i="5" s="1"/>
  <c r="G283" i="5" s="1"/>
  <c r="I280" i="5"/>
  <c r="I279" i="5" s="1"/>
  <c r="I278" i="5" s="1"/>
  <c r="I277" i="5" s="1"/>
  <c r="H280" i="5"/>
  <c r="H279" i="5" s="1"/>
  <c r="H278" i="5" s="1"/>
  <c r="H277" i="5" s="1"/>
  <c r="G280" i="5"/>
  <c r="G279" i="5" s="1"/>
  <c r="G278" i="5" s="1"/>
  <c r="G277" i="5" s="1"/>
  <c r="I250" i="5"/>
  <c r="I249" i="5" s="1"/>
  <c r="H250" i="5"/>
  <c r="H249" i="5" s="1"/>
  <c r="G251" i="5"/>
  <c r="G250" i="5" s="1"/>
  <c r="G249" i="5" s="1"/>
  <c r="G253" i="5"/>
  <c r="G245" i="5"/>
  <c r="H218" i="5"/>
  <c r="I219" i="5"/>
  <c r="I218" i="5" s="1"/>
  <c r="H219" i="5"/>
  <c r="G219" i="5"/>
  <c r="G218" i="5" s="1"/>
  <c r="G222" i="5"/>
  <c r="C31" i="7" l="1"/>
  <c r="C18" i="7" s="1"/>
  <c r="H417" i="5"/>
  <c r="H416" i="5" s="1"/>
  <c r="I417" i="5"/>
  <c r="I416" i="5" s="1"/>
  <c r="G417" i="5"/>
  <c r="G416" i="5" s="1"/>
  <c r="H723" i="4"/>
  <c r="G723" i="4"/>
  <c r="H724" i="4"/>
  <c r="G724" i="4"/>
  <c r="F724" i="4"/>
  <c r="F723" i="4" s="1"/>
  <c r="F704" i="4"/>
  <c r="G544" i="4"/>
  <c r="H545" i="4"/>
  <c r="H544" i="4" s="1"/>
  <c r="G545" i="4"/>
  <c r="F545" i="4"/>
  <c r="F544" i="4" s="1"/>
  <c r="F552" i="4"/>
  <c r="H499" i="4"/>
  <c r="H498" i="4" s="1"/>
  <c r="G499" i="4"/>
  <c r="G498" i="4" s="1"/>
  <c r="F499" i="4"/>
  <c r="F498" i="4" s="1"/>
  <c r="F494" i="4"/>
  <c r="H429" i="4"/>
  <c r="G429" i="4"/>
  <c r="F429" i="4"/>
  <c r="H427" i="4" l="1"/>
  <c r="H426" i="4" s="1"/>
  <c r="H425" i="4" s="1"/>
  <c r="H424" i="4" s="1"/>
  <c r="G427" i="4"/>
  <c r="G426" i="4" s="1"/>
  <c r="G425" i="4" s="1"/>
  <c r="G424" i="4" s="1"/>
  <c r="F427" i="4"/>
  <c r="F426" i="4" s="1"/>
  <c r="F425" i="4" s="1"/>
  <c r="F424" i="4" s="1"/>
  <c r="F363" i="4"/>
  <c r="H262" i="4"/>
  <c r="H261" i="4" s="1"/>
  <c r="G262" i="4"/>
  <c r="G261" i="4" s="1"/>
  <c r="H263" i="4"/>
  <c r="G263" i="4"/>
  <c r="F262" i="4"/>
  <c r="F261" i="4" s="1"/>
  <c r="F263" i="4"/>
  <c r="H258" i="4"/>
  <c r="H257" i="4" s="1"/>
  <c r="H256" i="4" s="1"/>
  <c r="H259" i="4"/>
  <c r="G259" i="4"/>
  <c r="G258" i="4" s="1"/>
  <c r="G257" i="4" s="1"/>
  <c r="F259" i="4"/>
  <c r="F258" i="4" s="1"/>
  <c r="F257" i="4" s="1"/>
  <c r="F256" i="4" s="1"/>
  <c r="H224" i="4"/>
  <c r="G224" i="4"/>
  <c r="H225" i="4"/>
  <c r="G225" i="4"/>
  <c r="F225" i="4"/>
  <c r="F224" i="4" s="1"/>
  <c r="F226" i="4"/>
  <c r="F228" i="4"/>
  <c r="F220" i="4"/>
  <c r="H198" i="4"/>
  <c r="H199" i="4"/>
  <c r="G199" i="4"/>
  <c r="G198" i="4" s="1"/>
  <c r="F199" i="4"/>
  <c r="F198" i="4" s="1"/>
  <c r="F202" i="4"/>
  <c r="G256" i="4" l="1"/>
  <c r="G203" i="5"/>
  <c r="F179" i="4"/>
  <c r="F356" i="6" l="1"/>
  <c r="F355" i="6" s="1"/>
  <c r="F354" i="6" s="1"/>
  <c r="E356" i="6"/>
  <c r="E355" i="6" s="1"/>
  <c r="E354" i="6" s="1"/>
  <c r="D356" i="6"/>
  <c r="D355" i="6" s="1"/>
  <c r="D354" i="6" s="1"/>
  <c r="I197" i="5"/>
  <c r="I196" i="5" s="1"/>
  <c r="I198" i="5"/>
  <c r="H198" i="5"/>
  <c r="H197" i="5" s="1"/>
  <c r="H196" i="5" s="1"/>
  <c r="G198" i="5"/>
  <c r="G197" i="5" s="1"/>
  <c r="G196" i="5" s="1"/>
  <c r="H174" i="4"/>
  <c r="H173" i="4" s="1"/>
  <c r="H172" i="4" s="1"/>
  <c r="G174" i="4"/>
  <c r="G173" i="4" s="1"/>
  <c r="G172" i="4" s="1"/>
  <c r="F174" i="4"/>
  <c r="F173" i="4" s="1"/>
  <c r="F172" i="4" s="1"/>
  <c r="D92" i="6"/>
  <c r="G166" i="5"/>
  <c r="F147" i="4"/>
  <c r="D88" i="6"/>
  <c r="G162" i="5"/>
  <c r="F143" i="4"/>
  <c r="F36" i="6"/>
  <c r="F35" i="6" s="1"/>
  <c r="E36" i="6"/>
  <c r="E35" i="6" s="1"/>
  <c r="D36" i="6"/>
  <c r="D35" i="6" s="1"/>
  <c r="I138" i="5"/>
  <c r="I137" i="5" s="1"/>
  <c r="I136" i="5" s="1"/>
  <c r="I135" i="5" s="1"/>
  <c r="H138" i="5"/>
  <c r="H137" i="5" s="1"/>
  <c r="H136" i="5" s="1"/>
  <c r="H135" i="5" s="1"/>
  <c r="G138" i="5"/>
  <c r="G137" i="5" s="1"/>
  <c r="G136" i="5" s="1"/>
  <c r="G135" i="5" s="1"/>
  <c r="H118" i="4"/>
  <c r="H117" i="4" s="1"/>
  <c r="H116" i="4" s="1"/>
  <c r="H119" i="4"/>
  <c r="G119" i="4"/>
  <c r="G118" i="4" s="1"/>
  <c r="G117" i="4" s="1"/>
  <c r="G116" i="4" s="1"/>
  <c r="F119" i="4"/>
  <c r="F118" i="4" s="1"/>
  <c r="F117" i="4" s="1"/>
  <c r="F116" i="4" s="1"/>
  <c r="F327" i="6"/>
  <c r="F326" i="6" s="1"/>
  <c r="E327" i="6"/>
  <c r="E326" i="6" s="1"/>
  <c r="D327" i="6"/>
  <c r="D326" i="6" s="1"/>
  <c r="I609" i="5"/>
  <c r="H609" i="5"/>
  <c r="I610" i="5"/>
  <c r="H610" i="5"/>
  <c r="G610" i="5"/>
  <c r="G609" i="5" s="1"/>
  <c r="H726" i="4"/>
  <c r="H727" i="4"/>
  <c r="G727" i="4"/>
  <c r="G726" i="4" s="1"/>
  <c r="F727" i="4"/>
  <c r="F726" i="4" s="1"/>
  <c r="F335" i="6"/>
  <c r="F334" i="6" s="1"/>
  <c r="E335" i="6"/>
  <c r="E334" i="6" s="1"/>
  <c r="D335" i="6"/>
  <c r="D334" i="6" s="1"/>
  <c r="I496" i="5"/>
  <c r="H496" i="5"/>
  <c r="I497" i="5"/>
  <c r="H497" i="5"/>
  <c r="G497" i="5"/>
  <c r="G496" i="5" s="1"/>
  <c r="H542" i="4"/>
  <c r="H541" i="4" s="1"/>
  <c r="G542" i="4"/>
  <c r="G541" i="4" s="1"/>
  <c r="F542" i="4"/>
  <c r="F541" i="4" s="1"/>
  <c r="E98" i="6"/>
  <c r="F99" i="6"/>
  <c r="F98" i="6" s="1"/>
  <c r="E99" i="6"/>
  <c r="D99" i="6"/>
  <c r="D98" i="6" s="1"/>
  <c r="I479" i="5"/>
  <c r="I478" i="5" s="1"/>
  <c r="H479" i="5"/>
  <c r="H478" i="5" s="1"/>
  <c r="G479" i="5"/>
  <c r="G478" i="5" s="1"/>
  <c r="G495" i="4"/>
  <c r="H496" i="4"/>
  <c r="H495" i="4" s="1"/>
  <c r="G496" i="4"/>
  <c r="F496" i="4"/>
  <c r="F495" i="4" s="1"/>
  <c r="F242" i="6"/>
  <c r="F241" i="6" s="1"/>
  <c r="E242" i="6"/>
  <c r="E241" i="6" s="1"/>
  <c r="D243" i="6"/>
  <c r="D242" i="6" s="1"/>
  <c r="D241" i="6" s="1"/>
  <c r="I247" i="5"/>
  <c r="I246" i="5" s="1"/>
  <c r="H247" i="5"/>
  <c r="H246" i="5" s="1"/>
  <c r="G248" i="5"/>
  <c r="G247" i="5" s="1"/>
  <c r="G246" i="5" s="1"/>
  <c r="G221" i="4"/>
  <c r="H222" i="4"/>
  <c r="H221" i="4" s="1"/>
  <c r="G222" i="4"/>
  <c r="F223" i="4"/>
  <c r="F222" i="4" s="1"/>
  <c r="F221" i="4" s="1"/>
  <c r="F489" i="6"/>
  <c r="F488" i="6" s="1"/>
  <c r="E489" i="6"/>
  <c r="E488" i="6" s="1"/>
  <c r="D490" i="6"/>
  <c r="D489" i="6" s="1"/>
  <c r="D488" i="6" s="1"/>
  <c r="I216" i="5"/>
  <c r="I215" i="5" s="1"/>
  <c r="H216" i="5"/>
  <c r="H215" i="5" s="1"/>
  <c r="G217" i="5"/>
  <c r="G216" i="5" s="1"/>
  <c r="G215" i="5" s="1"/>
  <c r="H195" i="4"/>
  <c r="G195" i="4"/>
  <c r="H196" i="4"/>
  <c r="G196" i="4"/>
  <c r="F196" i="4"/>
  <c r="F195" i="4" s="1"/>
  <c r="F197" i="4"/>
  <c r="F308" i="6"/>
  <c r="F307" i="6" s="1"/>
  <c r="E308" i="6"/>
  <c r="E307" i="6" s="1"/>
  <c r="D308" i="6"/>
  <c r="D307" i="6" s="1"/>
  <c r="I670" i="5"/>
  <c r="I669" i="5" s="1"/>
  <c r="H670" i="5"/>
  <c r="H669" i="5" s="1"/>
  <c r="G670" i="5"/>
  <c r="G669" i="5" s="1"/>
  <c r="H575" i="4"/>
  <c r="H576" i="4"/>
  <c r="G576" i="4"/>
  <c r="G575" i="4" s="1"/>
  <c r="F575" i="4"/>
  <c r="F576" i="4"/>
  <c r="E304" i="6"/>
  <c r="F305" i="6"/>
  <c r="F304" i="6" s="1"/>
  <c r="E305" i="6"/>
  <c r="D306" i="6"/>
  <c r="D305" i="6" s="1"/>
  <c r="D304" i="6" s="1"/>
  <c r="D301" i="6"/>
  <c r="I666" i="5"/>
  <c r="I667" i="5"/>
  <c r="H667" i="5"/>
  <c r="H666" i="5" s="1"/>
  <c r="G668" i="5"/>
  <c r="G667" i="5" s="1"/>
  <c r="G666" i="5" s="1"/>
  <c r="G663" i="5"/>
  <c r="H573" i="4"/>
  <c r="H572" i="4" s="1"/>
  <c r="G573" i="4"/>
  <c r="G572" i="4" s="1"/>
  <c r="F574" i="4"/>
  <c r="F573" i="4" s="1"/>
  <c r="F572" i="4" s="1"/>
  <c r="F569" i="4"/>
  <c r="D132" i="6" l="1"/>
  <c r="F119" i="6"/>
  <c r="F118" i="6" s="1"/>
  <c r="E119" i="6"/>
  <c r="E118" i="6" s="1"/>
  <c r="D120" i="6"/>
  <c r="D119" i="6" s="1"/>
  <c r="D118" i="6" s="1"/>
  <c r="D117" i="6"/>
  <c r="G634" i="5"/>
  <c r="I621" i="5"/>
  <c r="I620" i="5" s="1"/>
  <c r="H621" i="5"/>
  <c r="H620" i="5" s="1"/>
  <c r="G622" i="5"/>
  <c r="G621" i="5" s="1"/>
  <c r="G620" i="5" s="1"/>
  <c r="G619" i="5"/>
  <c r="F638" i="4"/>
  <c r="H626" i="4"/>
  <c r="H627" i="4"/>
  <c r="G627" i="4"/>
  <c r="G626" i="4" s="1"/>
  <c r="F628" i="4"/>
  <c r="F627" i="4" s="1"/>
  <c r="F626" i="4" s="1"/>
  <c r="F623" i="4"/>
  <c r="D39" i="1"/>
  <c r="D38" i="1"/>
  <c r="F117" i="6" l="1"/>
  <c r="F116" i="6" s="1"/>
  <c r="E117" i="6"/>
  <c r="E116" i="6" s="1"/>
  <c r="I619" i="5"/>
  <c r="I618" i="5" s="1"/>
  <c r="H619" i="5"/>
  <c r="H618" i="5" s="1"/>
  <c r="H623" i="4"/>
  <c r="G623" i="4"/>
  <c r="F65" i="6"/>
  <c r="F64" i="6" s="1"/>
  <c r="F63" i="6" s="1"/>
  <c r="F62" i="6" s="1"/>
  <c r="E65" i="6"/>
  <c r="E64" i="6" s="1"/>
  <c r="E63" i="6" s="1"/>
  <c r="E62" i="6" s="1"/>
  <c r="D64" i="6"/>
  <c r="D63" i="6" s="1"/>
  <c r="D62" i="6" s="1"/>
  <c r="I314" i="5"/>
  <c r="I313" i="5" s="1"/>
  <c r="I312" i="5" s="1"/>
  <c r="I311" i="5" s="1"/>
  <c r="H314" i="5"/>
  <c r="H313" i="5" s="1"/>
  <c r="H312" i="5" s="1"/>
  <c r="H311" i="5" s="1"/>
  <c r="G313" i="5"/>
  <c r="G312" i="5" s="1"/>
  <c r="G311" i="5" s="1"/>
  <c r="G310" i="5" s="1"/>
  <c r="H292" i="4"/>
  <c r="G292" i="4"/>
  <c r="G291" i="4" s="1"/>
  <c r="G290" i="4" s="1"/>
  <c r="G289" i="4" s="1"/>
  <c r="D324" i="6"/>
  <c r="D323" i="6" s="1"/>
  <c r="G565" i="5"/>
  <c r="G564" i="5" s="1"/>
  <c r="F703" i="4"/>
  <c r="F702" i="4" s="1"/>
  <c r="F701" i="4" s="1"/>
  <c r="F23" i="1"/>
  <c r="E23" i="1"/>
  <c r="D23" i="1"/>
  <c r="D22" i="1"/>
  <c r="D21" i="1" s="1"/>
  <c r="D25" i="1"/>
  <c r="F531" i="6"/>
  <c r="F530" i="6" s="1"/>
  <c r="E531" i="6"/>
  <c r="E530" i="6" s="1"/>
  <c r="D531" i="6"/>
  <c r="D530" i="6" s="1"/>
  <c r="F529" i="6"/>
  <c r="F528" i="6" s="1"/>
  <c r="F527" i="6" s="1"/>
  <c r="F526" i="6" s="1"/>
  <c r="E529" i="6"/>
  <c r="E528" i="6" s="1"/>
  <c r="E527" i="6" s="1"/>
  <c r="E526" i="6" s="1"/>
  <c r="D529" i="6"/>
  <c r="D528" i="6" s="1"/>
  <c r="D527" i="6" s="1"/>
  <c r="D526" i="6" s="1"/>
  <c r="F524" i="6"/>
  <c r="F523" i="6" s="1"/>
  <c r="E524" i="6"/>
  <c r="E523" i="6" s="1"/>
  <c r="D524" i="6"/>
  <c r="D523" i="6" s="1"/>
  <c r="F521" i="6"/>
  <c r="F520" i="6" s="1"/>
  <c r="E521" i="6"/>
  <c r="E520" i="6" s="1"/>
  <c r="D521" i="6"/>
  <c r="D520" i="6" s="1"/>
  <c r="F518" i="6"/>
  <c r="F517" i="6" s="1"/>
  <c r="F516" i="6" s="1"/>
  <c r="F515" i="6" s="1"/>
  <c r="E518" i="6"/>
  <c r="E517" i="6" s="1"/>
  <c r="E516" i="6" s="1"/>
  <c r="E515" i="6" s="1"/>
  <c r="D518" i="6"/>
  <c r="D517" i="6" s="1"/>
  <c r="D516" i="6" s="1"/>
  <c r="D515" i="6" s="1"/>
  <c r="F514" i="6"/>
  <c r="E514" i="6"/>
  <c r="D514" i="6"/>
  <c r="F512" i="6"/>
  <c r="E512" i="6"/>
  <c r="E511" i="6" s="1"/>
  <c r="E510" i="6" s="1"/>
  <c r="E509" i="6" s="1"/>
  <c r="D512" i="6"/>
  <c r="D511" i="6" s="1"/>
  <c r="D510" i="6" s="1"/>
  <c r="D509" i="6" s="1"/>
  <c r="F511" i="6"/>
  <c r="F510" i="6" s="1"/>
  <c r="F509" i="6" s="1"/>
  <c r="F507" i="6"/>
  <c r="F506" i="6" s="1"/>
  <c r="F505" i="6" s="1"/>
  <c r="F504" i="6" s="1"/>
  <c r="E507" i="6"/>
  <c r="E506" i="6" s="1"/>
  <c r="E505" i="6" s="1"/>
  <c r="E504" i="6" s="1"/>
  <c r="D507" i="6"/>
  <c r="D506" i="6" s="1"/>
  <c r="D505" i="6" s="1"/>
  <c r="D504" i="6" s="1"/>
  <c r="F502" i="6"/>
  <c r="F501" i="6" s="1"/>
  <c r="F500" i="6" s="1"/>
  <c r="E502" i="6"/>
  <c r="E501" i="6" s="1"/>
  <c r="E500" i="6" s="1"/>
  <c r="D502" i="6"/>
  <c r="D501" i="6" s="1"/>
  <c r="D500" i="6" s="1"/>
  <c r="F498" i="6"/>
  <c r="F497" i="6" s="1"/>
  <c r="E498" i="6"/>
  <c r="E497" i="6" s="1"/>
  <c r="D498" i="6"/>
  <c r="D497" i="6" s="1"/>
  <c r="F495" i="6"/>
  <c r="F494" i="6" s="1"/>
  <c r="E495" i="6"/>
  <c r="E494" i="6" s="1"/>
  <c r="D495" i="6"/>
  <c r="D494" i="6" s="1"/>
  <c r="F486" i="6"/>
  <c r="E486" i="6"/>
  <c r="D486" i="6"/>
  <c r="F484" i="6"/>
  <c r="E484" i="6"/>
  <c r="D484" i="6"/>
  <c r="F480" i="6"/>
  <c r="F479" i="6" s="1"/>
  <c r="E480" i="6"/>
  <c r="E479" i="6" s="1"/>
  <c r="D480" i="6"/>
  <c r="D479" i="6" s="1"/>
  <c r="F477" i="6"/>
  <c r="F476" i="6" s="1"/>
  <c r="E477" i="6"/>
  <c r="E476" i="6" s="1"/>
  <c r="D477" i="6"/>
  <c r="D476" i="6" s="1"/>
  <c r="F474" i="6"/>
  <c r="E474" i="6"/>
  <c r="D474" i="6"/>
  <c r="F472" i="6"/>
  <c r="E472" i="6"/>
  <c r="D472" i="6"/>
  <c r="F469" i="6"/>
  <c r="F468" i="6" s="1"/>
  <c r="F467" i="6" s="1"/>
  <c r="E469" i="6"/>
  <c r="E468" i="6" s="1"/>
  <c r="E467" i="6" s="1"/>
  <c r="D469" i="6"/>
  <c r="D468" i="6" s="1"/>
  <c r="D467" i="6" s="1"/>
  <c r="F465" i="6"/>
  <c r="E465" i="6"/>
  <c r="D465" i="6"/>
  <c r="F463" i="6"/>
  <c r="E463" i="6"/>
  <c r="D463" i="6"/>
  <c r="F461" i="6"/>
  <c r="F460" i="6" s="1"/>
  <c r="F459" i="6" s="1"/>
  <c r="E461" i="6"/>
  <c r="E460" i="6" s="1"/>
  <c r="E459" i="6" s="1"/>
  <c r="D461" i="6"/>
  <c r="D460" i="6" s="1"/>
  <c r="D459" i="6" s="1"/>
  <c r="F457" i="6"/>
  <c r="E457" i="6"/>
  <c r="D457" i="6"/>
  <c r="F455" i="6"/>
  <c r="F454" i="6" s="1"/>
  <c r="E455" i="6"/>
  <c r="E454" i="6" s="1"/>
  <c r="D455" i="6"/>
  <c r="D454" i="6" s="1"/>
  <c r="F453" i="6"/>
  <c r="F452" i="6" s="1"/>
  <c r="E453" i="6"/>
  <c r="E452" i="6" s="1"/>
  <c r="D453" i="6"/>
  <c r="D452" i="6" s="1"/>
  <c r="D449" i="6" s="1"/>
  <c r="F450" i="6"/>
  <c r="F449" i="6" s="1"/>
  <c r="E450" i="6"/>
  <c r="D450" i="6"/>
  <c r="F448" i="6"/>
  <c r="F447" i="6" s="1"/>
  <c r="E448" i="6"/>
  <c r="E447" i="6" s="1"/>
  <c r="D448" i="6"/>
  <c r="D447" i="6"/>
  <c r="D444" i="6" s="1"/>
  <c r="F445" i="6"/>
  <c r="F444" i="6" s="1"/>
  <c r="E445" i="6"/>
  <c r="D445" i="6"/>
  <c r="F443" i="6"/>
  <c r="F442" i="6" s="1"/>
  <c r="E443" i="6"/>
  <c r="E442" i="6" s="1"/>
  <c r="D443" i="6"/>
  <c r="D442" i="6" s="1"/>
  <c r="F441" i="6"/>
  <c r="F440" i="6" s="1"/>
  <c r="E441" i="6"/>
  <c r="E440" i="6" s="1"/>
  <c r="D441" i="6"/>
  <c r="D440" i="6" s="1"/>
  <c r="F438" i="6"/>
  <c r="E438" i="6"/>
  <c r="D438" i="6"/>
  <c r="F436" i="6"/>
  <c r="F435" i="6" s="1"/>
  <c r="E436" i="6"/>
  <c r="E435" i="6" s="1"/>
  <c r="D436" i="6"/>
  <c r="D435" i="6" s="1"/>
  <c r="F433" i="6"/>
  <c r="E433" i="6"/>
  <c r="D433" i="6"/>
  <c r="F431" i="6"/>
  <c r="F430" i="6" s="1"/>
  <c r="E431" i="6"/>
  <c r="E430" i="6" s="1"/>
  <c r="D431" i="6"/>
  <c r="D430" i="6" s="1"/>
  <c r="F428" i="6"/>
  <c r="E428" i="6"/>
  <c r="D428" i="6"/>
  <c r="F425" i="6"/>
  <c r="F424" i="6" s="1"/>
  <c r="E425" i="6"/>
  <c r="E424" i="6" s="1"/>
  <c r="D425" i="6"/>
  <c r="D424" i="6" s="1"/>
  <c r="F422" i="6"/>
  <c r="F421" i="6" s="1"/>
  <c r="E422" i="6"/>
  <c r="E421" i="6" s="1"/>
  <c r="D422" i="6"/>
  <c r="D421" i="6" s="1"/>
  <c r="F419" i="6"/>
  <c r="F418" i="6" s="1"/>
  <c r="E419" i="6"/>
  <c r="E418" i="6" s="1"/>
  <c r="D419" i="6"/>
  <c r="D418" i="6" s="1"/>
  <c r="F416" i="6"/>
  <c r="F415" i="6" s="1"/>
  <c r="E416" i="6"/>
  <c r="E415" i="6" s="1"/>
  <c r="D416" i="6"/>
  <c r="D415" i="6" s="1"/>
  <c r="F414" i="6"/>
  <c r="F413" i="6" s="1"/>
  <c r="E414" i="6"/>
  <c r="E413" i="6" s="1"/>
  <c r="D414" i="6"/>
  <c r="D413" i="6" s="1"/>
  <c r="F411" i="6"/>
  <c r="E411" i="6"/>
  <c r="D411" i="6"/>
  <c r="F410" i="6"/>
  <c r="F409" i="6" s="1"/>
  <c r="E410" i="6"/>
  <c r="E409" i="6" s="1"/>
  <c r="D410" i="6"/>
  <c r="D409" i="6" s="1"/>
  <c r="F406" i="6"/>
  <c r="F405" i="6" s="1"/>
  <c r="E406" i="6"/>
  <c r="E405" i="6" s="1"/>
  <c r="D406" i="6"/>
  <c r="D405" i="6" s="1"/>
  <c r="F403" i="6"/>
  <c r="F402" i="6" s="1"/>
  <c r="E403" i="6"/>
  <c r="E402" i="6" s="1"/>
  <c r="D403" i="6"/>
  <c r="D402" i="6" s="1"/>
  <c r="F398" i="6"/>
  <c r="F397" i="6" s="1"/>
  <c r="E398" i="6"/>
  <c r="E397" i="6" s="1"/>
  <c r="D398" i="6"/>
  <c r="D397" i="6" s="1"/>
  <c r="F395" i="6"/>
  <c r="F394" i="6" s="1"/>
  <c r="E395" i="6"/>
  <c r="E394" i="6" s="1"/>
  <c r="D395" i="6"/>
  <c r="D394" i="6" s="1"/>
  <c r="F392" i="6"/>
  <c r="F391" i="6" s="1"/>
  <c r="E392" i="6"/>
  <c r="E391" i="6" s="1"/>
  <c r="D392" i="6"/>
  <c r="D391" i="6" s="1"/>
  <c r="F389" i="6"/>
  <c r="F388" i="6" s="1"/>
  <c r="E389" i="6"/>
  <c r="E388" i="6" s="1"/>
  <c r="D389" i="6"/>
  <c r="D388" i="6" s="1"/>
  <c r="F385" i="6"/>
  <c r="E385" i="6"/>
  <c r="D385" i="6"/>
  <c r="F383" i="6"/>
  <c r="E383" i="6"/>
  <c r="D383" i="6"/>
  <c r="F377" i="6"/>
  <c r="E377" i="6"/>
  <c r="D377" i="6"/>
  <c r="F375" i="6"/>
  <c r="E375" i="6"/>
  <c r="D375" i="6"/>
  <c r="F373" i="6"/>
  <c r="F372" i="6" s="1"/>
  <c r="F371" i="6" s="1"/>
  <c r="F370" i="6" s="1"/>
  <c r="E373" i="6"/>
  <c r="E372" i="6" s="1"/>
  <c r="E371" i="6" s="1"/>
  <c r="E370" i="6" s="1"/>
  <c r="D373" i="6"/>
  <c r="D372" i="6" s="1"/>
  <c r="D371" i="6" s="1"/>
  <c r="D370" i="6" s="1"/>
  <c r="F368" i="6"/>
  <c r="F367" i="6" s="1"/>
  <c r="F366" i="6" s="1"/>
  <c r="E368" i="6"/>
  <c r="E367" i="6" s="1"/>
  <c r="E366" i="6" s="1"/>
  <c r="D368" i="6"/>
  <c r="D367" i="6" s="1"/>
  <c r="D366" i="6" s="1"/>
  <c r="F364" i="6"/>
  <c r="F363" i="6" s="1"/>
  <c r="F362" i="6" s="1"/>
  <c r="E364" i="6"/>
  <c r="E363" i="6" s="1"/>
  <c r="E362" i="6" s="1"/>
  <c r="D364" i="6"/>
  <c r="D363" i="6" s="1"/>
  <c r="D362" i="6" s="1"/>
  <c r="F361" i="6"/>
  <c r="F360" i="6" s="1"/>
  <c r="F359" i="6" s="1"/>
  <c r="F358" i="6" s="1"/>
  <c r="E361" i="6"/>
  <c r="E360" i="6" s="1"/>
  <c r="E359" i="6" s="1"/>
  <c r="E358" i="6" s="1"/>
  <c r="D360" i="6"/>
  <c r="F352" i="6"/>
  <c r="F351" i="6" s="1"/>
  <c r="F350" i="6" s="1"/>
  <c r="E352" i="6"/>
  <c r="E351" i="6" s="1"/>
  <c r="E350" i="6" s="1"/>
  <c r="D352" i="6"/>
  <c r="D351" i="6" s="1"/>
  <c r="D350" i="6" s="1"/>
  <c r="F347" i="6"/>
  <c r="F346" i="6" s="1"/>
  <c r="E347" i="6"/>
  <c r="E346" i="6" s="1"/>
  <c r="D347" i="6"/>
  <c r="D346" i="6" s="1"/>
  <c r="D333" i="6" s="1"/>
  <c r="F344" i="6"/>
  <c r="F343" i="6" s="1"/>
  <c r="E344" i="6"/>
  <c r="E343" i="6" s="1"/>
  <c r="D344" i="6"/>
  <c r="D343" i="6" s="1"/>
  <c r="F341" i="6"/>
  <c r="F340" i="6" s="1"/>
  <c r="E341" i="6"/>
  <c r="E340" i="6" s="1"/>
  <c r="D341" i="6"/>
  <c r="D340" i="6" s="1"/>
  <c r="F325" i="6"/>
  <c r="F324" i="6" s="1"/>
  <c r="F323" i="6" s="1"/>
  <c r="E325" i="6"/>
  <c r="E324" i="6"/>
  <c r="E323" i="6" s="1"/>
  <c r="F319" i="6"/>
  <c r="F318" i="6" s="1"/>
  <c r="E319" i="6"/>
  <c r="E318" i="6" s="1"/>
  <c r="D319" i="6"/>
  <c r="D318" i="6" s="1"/>
  <c r="F316" i="6"/>
  <c r="F315" i="6" s="1"/>
  <c r="E316" i="6"/>
  <c r="E315" i="6" s="1"/>
  <c r="D316" i="6"/>
  <c r="D315" i="6" s="1"/>
  <c r="F312" i="6"/>
  <c r="F311" i="6" s="1"/>
  <c r="F310" i="6" s="1"/>
  <c r="E312" i="6"/>
  <c r="E311" i="6" s="1"/>
  <c r="E310" i="6" s="1"/>
  <c r="D312" i="6"/>
  <c r="D311" i="6" s="1"/>
  <c r="D310" i="6" s="1"/>
  <c r="F302" i="6"/>
  <c r="E302" i="6"/>
  <c r="D302" i="6"/>
  <c r="F300" i="6"/>
  <c r="E300" i="6"/>
  <c r="D300" i="6"/>
  <c r="F295" i="6"/>
  <c r="F294" i="6" s="1"/>
  <c r="F293" i="6" s="1"/>
  <c r="F288" i="6" s="1"/>
  <c r="E295" i="6"/>
  <c r="E294" i="6" s="1"/>
  <c r="E293" i="6" s="1"/>
  <c r="E288" i="6" s="1"/>
  <c r="D295" i="6"/>
  <c r="D294" i="6" s="1"/>
  <c r="D293" i="6" s="1"/>
  <c r="D288" i="6" s="1"/>
  <c r="F291" i="6"/>
  <c r="F290" i="6" s="1"/>
  <c r="F289" i="6" s="1"/>
  <c r="E291" i="6"/>
  <c r="E290" i="6" s="1"/>
  <c r="E289" i="6" s="1"/>
  <c r="D291" i="6"/>
  <c r="D290" i="6" s="1"/>
  <c r="D289" i="6" s="1"/>
  <c r="F278" i="6"/>
  <c r="F277" i="6" s="1"/>
  <c r="F276" i="6" s="1"/>
  <c r="E278" i="6"/>
  <c r="E277" i="6" s="1"/>
  <c r="E276" i="6" s="1"/>
  <c r="D278" i="6"/>
  <c r="D277" i="6" s="1"/>
  <c r="D276" i="6" s="1"/>
  <c r="F274" i="6"/>
  <c r="F273" i="6" s="1"/>
  <c r="E274" i="6"/>
  <c r="E273" i="6" s="1"/>
  <c r="D274" i="6"/>
  <c r="D273" i="6" s="1"/>
  <c r="F272" i="6"/>
  <c r="F271" i="6" s="1"/>
  <c r="F270" i="6" s="1"/>
  <c r="F269" i="6" s="1"/>
  <c r="E272" i="6"/>
  <c r="E271" i="6" s="1"/>
  <c r="E270" i="6" s="1"/>
  <c r="E269" i="6" s="1"/>
  <c r="D272" i="6"/>
  <c r="D271" i="6" s="1"/>
  <c r="D270" i="6" s="1"/>
  <c r="D269" i="6" s="1"/>
  <c r="F266" i="6"/>
  <c r="F265" i="6" s="1"/>
  <c r="E266" i="6"/>
  <c r="E265" i="6" s="1"/>
  <c r="D266" i="6"/>
  <c r="D265" i="6" s="1"/>
  <c r="F263" i="6"/>
  <c r="F262" i="6" s="1"/>
  <c r="E263" i="6"/>
  <c r="E262" i="6" s="1"/>
  <c r="D263" i="6"/>
  <c r="D262" i="6" s="1"/>
  <c r="F259" i="6"/>
  <c r="F258" i="6" s="1"/>
  <c r="F257" i="6" s="1"/>
  <c r="E259" i="6"/>
  <c r="E258" i="6" s="1"/>
  <c r="E257" i="6" s="1"/>
  <c r="D259" i="6"/>
  <c r="D258" i="6" s="1"/>
  <c r="D257" i="6" s="1"/>
  <c r="F255" i="6"/>
  <c r="F254" i="6" s="1"/>
  <c r="F253" i="6" s="1"/>
  <c r="E255" i="6"/>
  <c r="E254" i="6" s="1"/>
  <c r="E253" i="6" s="1"/>
  <c r="D255" i="6"/>
  <c r="D254" i="6" s="1"/>
  <c r="D253" i="6" s="1"/>
  <c r="F251" i="6"/>
  <c r="F250" i="6" s="1"/>
  <c r="F249" i="6" s="1"/>
  <c r="E251" i="6"/>
  <c r="E250" i="6" s="1"/>
  <c r="E249" i="6" s="1"/>
  <c r="D251" i="6"/>
  <c r="D250" i="6" s="1"/>
  <c r="D249" i="6" s="1"/>
  <c r="F247" i="6"/>
  <c r="E247" i="6"/>
  <c r="D247" i="6"/>
  <c r="F239" i="6"/>
  <c r="E239" i="6"/>
  <c r="D239" i="6"/>
  <c r="E238" i="6"/>
  <c r="F236" i="6"/>
  <c r="F235" i="6" s="1"/>
  <c r="E236" i="6"/>
  <c r="E235" i="6" s="1"/>
  <c r="D236" i="6"/>
  <c r="D235" i="6" s="1"/>
  <c r="F226" i="6"/>
  <c r="F225" i="6" s="1"/>
  <c r="F224" i="6" s="1"/>
  <c r="F223" i="6" s="1"/>
  <c r="E226" i="6"/>
  <c r="E225" i="6" s="1"/>
  <c r="E224" i="6" s="1"/>
  <c r="E223" i="6" s="1"/>
  <c r="D226" i="6"/>
  <c r="D225" i="6" s="1"/>
  <c r="D224" i="6" s="1"/>
  <c r="D223" i="6" s="1"/>
  <c r="F222" i="6"/>
  <c r="F221" i="6" s="1"/>
  <c r="E222" i="6"/>
  <c r="E221" i="6" s="1"/>
  <c r="D222" i="6"/>
  <c r="D221" i="6" s="1"/>
  <c r="F217" i="6"/>
  <c r="F216" i="6" s="1"/>
  <c r="F215" i="6" s="1"/>
  <c r="E217" i="6"/>
  <c r="E216" i="6" s="1"/>
  <c r="E215" i="6" s="1"/>
  <c r="D217" i="6"/>
  <c r="D216" i="6" s="1"/>
  <c r="D215" i="6" s="1"/>
  <c r="F213" i="6"/>
  <c r="F212" i="6" s="1"/>
  <c r="F211" i="6" s="1"/>
  <c r="E213" i="6"/>
  <c r="E212" i="6" s="1"/>
  <c r="E211" i="6" s="1"/>
  <c r="D213" i="6"/>
  <c r="D212" i="6" s="1"/>
  <c r="D211" i="6" s="1"/>
  <c r="F209" i="6"/>
  <c r="F208" i="6" s="1"/>
  <c r="F207" i="6" s="1"/>
  <c r="E209" i="6"/>
  <c r="E208" i="6" s="1"/>
  <c r="E207" i="6" s="1"/>
  <c r="D209" i="6"/>
  <c r="D208" i="6" s="1"/>
  <c r="D207" i="6" s="1"/>
  <c r="F205" i="6"/>
  <c r="F204" i="6" s="1"/>
  <c r="F203" i="6" s="1"/>
  <c r="E205" i="6"/>
  <c r="E204" i="6" s="1"/>
  <c r="E203" i="6" s="1"/>
  <c r="D205" i="6"/>
  <c r="D204" i="6" s="1"/>
  <c r="D203" i="6" s="1"/>
  <c r="F201" i="6"/>
  <c r="F200" i="6" s="1"/>
  <c r="F199" i="6" s="1"/>
  <c r="E201" i="6"/>
  <c r="E200" i="6" s="1"/>
  <c r="E199" i="6" s="1"/>
  <c r="D201" i="6"/>
  <c r="D200" i="6" s="1"/>
  <c r="D199" i="6" s="1"/>
  <c r="F196" i="6"/>
  <c r="F195" i="6" s="1"/>
  <c r="F194" i="6" s="1"/>
  <c r="E196" i="6"/>
  <c r="E195" i="6" s="1"/>
  <c r="E194" i="6" s="1"/>
  <c r="D196" i="6"/>
  <c r="D195" i="6" s="1"/>
  <c r="D194" i="6" s="1"/>
  <c r="F192" i="6"/>
  <c r="F191" i="6" s="1"/>
  <c r="F190" i="6" s="1"/>
  <c r="E192" i="6"/>
  <c r="E191" i="6" s="1"/>
  <c r="E190" i="6" s="1"/>
  <c r="D192" i="6"/>
  <c r="D191" i="6" s="1"/>
  <c r="D190" i="6" s="1"/>
  <c r="F187" i="6"/>
  <c r="F186" i="6" s="1"/>
  <c r="F185" i="6" s="1"/>
  <c r="E187" i="6"/>
  <c r="E186" i="6" s="1"/>
  <c r="E185" i="6" s="1"/>
  <c r="D187" i="6"/>
  <c r="D186" i="6" s="1"/>
  <c r="D185" i="6" s="1"/>
  <c r="F183" i="6"/>
  <c r="F182" i="6" s="1"/>
  <c r="F181" i="6" s="1"/>
  <c r="E183" i="6"/>
  <c r="E182" i="6" s="1"/>
  <c r="E181" i="6" s="1"/>
  <c r="D183" i="6"/>
  <c r="D182" i="6" s="1"/>
  <c r="D181" i="6" s="1"/>
  <c r="F179" i="6"/>
  <c r="F178" i="6" s="1"/>
  <c r="F177" i="6" s="1"/>
  <c r="E179" i="6"/>
  <c r="E178" i="6" s="1"/>
  <c r="E177" i="6" s="1"/>
  <c r="D179" i="6"/>
  <c r="D178" i="6" s="1"/>
  <c r="D177" i="6" s="1"/>
  <c r="F176" i="6"/>
  <c r="F175" i="6" s="1"/>
  <c r="F174" i="6" s="1"/>
  <c r="F173" i="6" s="1"/>
  <c r="E176" i="6"/>
  <c r="E175" i="6" s="1"/>
  <c r="E174" i="6" s="1"/>
  <c r="E173" i="6" s="1"/>
  <c r="D176" i="6"/>
  <c r="D175" i="6" s="1"/>
  <c r="D174" i="6" s="1"/>
  <c r="D173" i="6" s="1"/>
  <c r="F171" i="6"/>
  <c r="E171" i="6"/>
  <c r="D171" i="6"/>
  <c r="F170" i="6"/>
  <c r="F169" i="6" s="1"/>
  <c r="E170" i="6"/>
  <c r="E169" i="6" s="1"/>
  <c r="D170" i="6"/>
  <c r="D169" i="6" s="1"/>
  <c r="D168" i="6" s="1"/>
  <c r="D167" i="6" s="1"/>
  <c r="F165" i="6"/>
  <c r="F164" i="6" s="1"/>
  <c r="F163" i="6" s="1"/>
  <c r="E165" i="6"/>
  <c r="E164" i="6" s="1"/>
  <c r="E163" i="6" s="1"/>
  <c r="D165" i="6"/>
  <c r="D164" i="6" s="1"/>
  <c r="D163" i="6" s="1"/>
  <c r="F161" i="6"/>
  <c r="E161" i="6"/>
  <c r="D161" i="6"/>
  <c r="F160" i="6"/>
  <c r="F159" i="6" s="1"/>
  <c r="E160" i="6"/>
  <c r="E159" i="6" s="1"/>
  <c r="D160" i="6"/>
  <c r="D159" i="6"/>
  <c r="F155" i="6"/>
  <c r="F154" i="6" s="1"/>
  <c r="F153" i="6" s="1"/>
  <c r="E155" i="6"/>
  <c r="E154" i="6" s="1"/>
  <c r="E153" i="6" s="1"/>
  <c r="D155" i="6"/>
  <c r="D154" i="6" s="1"/>
  <c r="D153" i="6" s="1"/>
  <c r="F150" i="6"/>
  <c r="F149" i="6" s="1"/>
  <c r="F148" i="6" s="1"/>
  <c r="E150" i="6"/>
  <c r="E149" i="6" s="1"/>
  <c r="E148" i="6" s="1"/>
  <c r="D150" i="6"/>
  <c r="D149" i="6" s="1"/>
  <c r="D148" i="6" s="1"/>
  <c r="F146" i="6"/>
  <c r="F145" i="6" s="1"/>
  <c r="F144" i="6" s="1"/>
  <c r="E146" i="6"/>
  <c r="E145" i="6" s="1"/>
  <c r="E144" i="6" s="1"/>
  <c r="D146" i="6"/>
  <c r="D145" i="6" s="1"/>
  <c r="D144" i="6" s="1"/>
  <c r="F142" i="6"/>
  <c r="E142" i="6"/>
  <c r="D142" i="6"/>
  <c r="F141" i="6"/>
  <c r="F140" i="6" s="1"/>
  <c r="E141" i="6"/>
  <c r="E140" i="6" s="1"/>
  <c r="E139" i="6" s="1"/>
  <c r="E138" i="6" s="1"/>
  <c r="D141" i="6"/>
  <c r="D140" i="6" s="1"/>
  <c r="F136" i="6"/>
  <c r="F135" i="6" s="1"/>
  <c r="F134" i="6" s="1"/>
  <c r="E136" i="6"/>
  <c r="E135" i="6" s="1"/>
  <c r="E134" i="6" s="1"/>
  <c r="D136" i="6"/>
  <c r="D135" i="6" s="1"/>
  <c r="D134" i="6" s="1"/>
  <c r="F131" i="6"/>
  <c r="F130" i="6" s="1"/>
  <c r="F129" i="6" s="1"/>
  <c r="E131" i="6"/>
  <c r="E130" i="6" s="1"/>
  <c r="E129" i="6" s="1"/>
  <c r="D131" i="6"/>
  <c r="D130" i="6" s="1"/>
  <c r="D129" i="6" s="1"/>
  <c r="F127" i="6"/>
  <c r="F126" i="6" s="1"/>
  <c r="E127" i="6"/>
  <c r="E126" i="6" s="1"/>
  <c r="D127" i="6"/>
  <c r="D126" i="6" s="1"/>
  <c r="F124" i="6"/>
  <c r="F123" i="6" s="1"/>
  <c r="E124" i="6"/>
  <c r="E123" i="6" s="1"/>
  <c r="D124" i="6"/>
  <c r="D123" i="6" s="1"/>
  <c r="F121" i="6"/>
  <c r="E121" i="6"/>
  <c r="D121" i="6"/>
  <c r="D116" i="6"/>
  <c r="D115" i="6" s="1"/>
  <c r="F111" i="6"/>
  <c r="F110" i="6" s="1"/>
  <c r="E111" i="6"/>
  <c r="E110" i="6" s="1"/>
  <c r="D111" i="6"/>
  <c r="D110" i="6" s="1"/>
  <c r="F108" i="6"/>
  <c r="F107" i="6" s="1"/>
  <c r="E108" i="6"/>
  <c r="E107" i="6" s="1"/>
  <c r="D108" i="6"/>
  <c r="D107" i="6" s="1"/>
  <c r="F105" i="6"/>
  <c r="F104" i="6" s="1"/>
  <c r="E105" i="6"/>
  <c r="E104" i="6" s="1"/>
  <c r="D105" i="6"/>
  <c r="D104" i="6" s="1"/>
  <c r="F96" i="6"/>
  <c r="F95" i="6" s="1"/>
  <c r="E96" i="6"/>
  <c r="E95" i="6" s="1"/>
  <c r="D96" i="6"/>
  <c r="D95" i="6" s="1"/>
  <c r="F91" i="6"/>
  <c r="F90" i="6" s="1"/>
  <c r="F89" i="6" s="1"/>
  <c r="E91" i="6"/>
  <c r="E90" i="6" s="1"/>
  <c r="E89" i="6" s="1"/>
  <c r="D91" i="6"/>
  <c r="D90" i="6" s="1"/>
  <c r="D89" i="6" s="1"/>
  <c r="F88" i="6"/>
  <c r="F87" i="6" s="1"/>
  <c r="F86" i="6" s="1"/>
  <c r="F85" i="6" s="1"/>
  <c r="E88" i="6"/>
  <c r="E87" i="6" s="1"/>
  <c r="E86" i="6" s="1"/>
  <c r="E85" i="6" s="1"/>
  <c r="D87" i="6"/>
  <c r="D86" i="6" s="1"/>
  <c r="D85" i="6" s="1"/>
  <c r="F83" i="6"/>
  <c r="F82" i="6" s="1"/>
  <c r="F81" i="6" s="1"/>
  <c r="E83" i="6"/>
  <c r="E82" i="6" s="1"/>
  <c r="E81" i="6" s="1"/>
  <c r="D83" i="6"/>
  <c r="D82" i="6" s="1"/>
  <c r="D81" i="6" s="1"/>
  <c r="F79" i="6"/>
  <c r="F78" i="6" s="1"/>
  <c r="F77" i="6" s="1"/>
  <c r="E79" i="6"/>
  <c r="E78" i="6" s="1"/>
  <c r="E77" i="6" s="1"/>
  <c r="D79" i="6"/>
  <c r="D78" i="6" s="1"/>
  <c r="D77" i="6" s="1"/>
  <c r="F75" i="6"/>
  <c r="F72" i="6" s="1"/>
  <c r="F71" i="6" s="1"/>
  <c r="E75" i="6"/>
  <c r="E72" i="6" s="1"/>
  <c r="E71" i="6" s="1"/>
  <c r="D75" i="6"/>
  <c r="D72" i="6" s="1"/>
  <c r="D71" i="6" s="1"/>
  <c r="F74" i="6"/>
  <c r="F73" i="6" s="1"/>
  <c r="E74" i="6"/>
  <c r="E73" i="6" s="1"/>
  <c r="D74" i="6"/>
  <c r="D73" i="6" s="1"/>
  <c r="F68" i="6"/>
  <c r="F67" i="6" s="1"/>
  <c r="F66" i="6" s="1"/>
  <c r="E68" i="6"/>
  <c r="E67" i="6" s="1"/>
  <c r="E66" i="6" s="1"/>
  <c r="D68" i="6"/>
  <c r="D67" i="6" s="1"/>
  <c r="D66" i="6" s="1"/>
  <c r="F59" i="6"/>
  <c r="F58" i="6" s="1"/>
  <c r="F57" i="6" s="1"/>
  <c r="E59" i="6"/>
  <c r="E58" i="6" s="1"/>
  <c r="E57" i="6" s="1"/>
  <c r="D59" i="6"/>
  <c r="D58" i="6" s="1"/>
  <c r="D57" i="6" s="1"/>
  <c r="F55" i="6"/>
  <c r="F54" i="6" s="1"/>
  <c r="F53" i="6" s="1"/>
  <c r="E55" i="6"/>
  <c r="E54" i="6" s="1"/>
  <c r="E53" i="6" s="1"/>
  <c r="D55" i="6"/>
  <c r="D54" i="6" s="1"/>
  <c r="D53" i="6" s="1"/>
  <c r="F51" i="6"/>
  <c r="F50" i="6" s="1"/>
  <c r="F49" i="6" s="1"/>
  <c r="F48" i="6" s="1"/>
  <c r="F47" i="6" s="1"/>
  <c r="E51" i="6"/>
  <c r="E50" i="6" s="1"/>
  <c r="E49" i="6" s="1"/>
  <c r="E48" i="6" s="1"/>
  <c r="E47" i="6" s="1"/>
  <c r="D51" i="6"/>
  <c r="D50" i="6" s="1"/>
  <c r="D49" i="6" s="1"/>
  <c r="D48" i="6" s="1"/>
  <c r="D47" i="6" s="1"/>
  <c r="F45" i="6"/>
  <c r="F44" i="6" s="1"/>
  <c r="F43" i="6" s="1"/>
  <c r="E45" i="6"/>
  <c r="E44" i="6" s="1"/>
  <c r="E43" i="6" s="1"/>
  <c r="D45" i="6"/>
  <c r="D44" i="6" s="1"/>
  <c r="D43" i="6" s="1"/>
  <c r="F41" i="6"/>
  <c r="F40" i="6" s="1"/>
  <c r="F39" i="6" s="1"/>
  <c r="E41" i="6"/>
  <c r="E40" i="6" s="1"/>
  <c r="E39" i="6" s="1"/>
  <c r="D41" i="6"/>
  <c r="D40" i="6" s="1"/>
  <c r="D39" i="6" s="1"/>
  <c r="F33" i="6"/>
  <c r="F32" i="6" s="1"/>
  <c r="F31" i="6" s="1"/>
  <c r="E33" i="6"/>
  <c r="E32" i="6" s="1"/>
  <c r="E31" i="6" s="1"/>
  <c r="D33" i="6"/>
  <c r="D32" i="6" s="1"/>
  <c r="D31" i="6" s="1"/>
  <c r="F30" i="6"/>
  <c r="F29" i="6" s="1"/>
  <c r="F28" i="6" s="1"/>
  <c r="F27" i="6" s="1"/>
  <c r="F26" i="6" s="1"/>
  <c r="E30" i="6"/>
  <c r="E29" i="6" s="1"/>
  <c r="E28" i="6" s="1"/>
  <c r="E27" i="6" s="1"/>
  <c r="E26" i="6" s="1"/>
  <c r="D30" i="6"/>
  <c r="D29" i="6" s="1"/>
  <c r="D28" i="6" s="1"/>
  <c r="D27" i="6" s="1"/>
  <c r="D26" i="6" s="1"/>
  <c r="F25" i="6"/>
  <c r="F24" i="6" s="1"/>
  <c r="F23" i="6" s="1"/>
  <c r="F22" i="6" s="1"/>
  <c r="E25" i="6"/>
  <c r="E24" i="6" s="1"/>
  <c r="E23" i="6" s="1"/>
  <c r="E22" i="6" s="1"/>
  <c r="D25" i="6"/>
  <c r="D24" i="6" s="1"/>
  <c r="D23" i="6" s="1"/>
  <c r="D22" i="6" s="1"/>
  <c r="F21" i="6"/>
  <c r="F20" i="6" s="1"/>
  <c r="F19" i="6" s="1"/>
  <c r="F18" i="6" s="1"/>
  <c r="E21" i="6"/>
  <c r="E20" i="6" s="1"/>
  <c r="E19" i="6" s="1"/>
  <c r="E18" i="6" s="1"/>
  <c r="D21" i="6"/>
  <c r="D20" i="6" s="1"/>
  <c r="D19" i="6" s="1"/>
  <c r="D18" i="6" s="1"/>
  <c r="F16" i="6"/>
  <c r="F15" i="6" s="1"/>
  <c r="F14" i="6" s="1"/>
  <c r="E16" i="6"/>
  <c r="E15" i="6" s="1"/>
  <c r="E14" i="6" s="1"/>
  <c r="D16" i="6"/>
  <c r="D15" i="6" s="1"/>
  <c r="D14" i="6" s="1"/>
  <c r="G727" i="5"/>
  <c r="G725" i="5"/>
  <c r="G722" i="5"/>
  <c r="G721" i="5" s="1"/>
  <c r="I713" i="5"/>
  <c r="I712" i="5" s="1"/>
  <c r="I711" i="5" s="1"/>
  <c r="H713" i="5"/>
  <c r="H712" i="5" s="1"/>
  <c r="H711" i="5" s="1"/>
  <c r="G713" i="5"/>
  <c r="G712" i="5" s="1"/>
  <c r="G711" i="5" s="1"/>
  <c r="G709" i="5"/>
  <c r="G708" i="5" s="1"/>
  <c r="G707" i="5" s="1"/>
  <c r="I705" i="5"/>
  <c r="H705" i="5"/>
  <c r="G705" i="5"/>
  <c r="I703" i="5"/>
  <c r="H703" i="5"/>
  <c r="G703" i="5"/>
  <c r="I699" i="5"/>
  <c r="I698" i="5" s="1"/>
  <c r="I697" i="5" s="1"/>
  <c r="H699" i="5"/>
  <c r="H698" i="5" s="1"/>
  <c r="H697" i="5" s="1"/>
  <c r="G699" i="5"/>
  <c r="G698" i="5" s="1"/>
  <c r="G697" i="5" s="1"/>
  <c r="G691" i="5"/>
  <c r="G690" i="5" s="1"/>
  <c r="G689" i="5"/>
  <c r="G688" i="5" s="1"/>
  <c r="G687" i="5" s="1"/>
  <c r="G686" i="5" s="1"/>
  <c r="G684" i="5"/>
  <c r="G683" i="5" s="1"/>
  <c r="I681" i="5"/>
  <c r="I680" i="5" s="1"/>
  <c r="H681" i="5"/>
  <c r="H680" i="5" s="1"/>
  <c r="G681" i="5"/>
  <c r="G680" i="5" s="1"/>
  <c r="I678" i="5"/>
  <c r="I677" i="5" s="1"/>
  <c r="I676" i="5" s="1"/>
  <c r="H678" i="5"/>
  <c r="H677" i="5" s="1"/>
  <c r="G678" i="5"/>
  <c r="G677" i="5" s="1"/>
  <c r="G676" i="5" s="1"/>
  <c r="I674" i="5"/>
  <c r="I673" i="5" s="1"/>
  <c r="I672" i="5" s="1"/>
  <c r="H674" i="5"/>
  <c r="H673" i="5" s="1"/>
  <c r="H672" i="5" s="1"/>
  <c r="G674" i="5"/>
  <c r="G673" i="5" s="1"/>
  <c r="G672" i="5" s="1"/>
  <c r="G664" i="5"/>
  <c r="I662" i="5"/>
  <c r="I661" i="5" s="1"/>
  <c r="I660" i="5" s="1"/>
  <c r="H662" i="5"/>
  <c r="H661" i="5" s="1"/>
  <c r="H660" i="5" s="1"/>
  <c r="G662" i="5"/>
  <c r="I657" i="5"/>
  <c r="I656" i="5" s="1"/>
  <c r="I655" i="5" s="1"/>
  <c r="I654" i="5" s="1"/>
  <c r="H657" i="5"/>
  <c r="H656" i="5" s="1"/>
  <c r="H655" i="5" s="1"/>
  <c r="H654" i="5" s="1"/>
  <c r="G657" i="5"/>
  <c r="G656" i="5" s="1"/>
  <c r="G655" i="5" s="1"/>
  <c r="G654" i="5" s="1"/>
  <c r="G650" i="5"/>
  <c r="G649" i="5" s="1"/>
  <c r="G648" i="5" s="1"/>
  <c r="G647" i="5" s="1"/>
  <c r="G646" i="5" s="1"/>
  <c r="I645" i="5"/>
  <c r="I644" i="5" s="1"/>
  <c r="I643" i="5" s="1"/>
  <c r="I642" i="5" s="1"/>
  <c r="I641" i="5" s="1"/>
  <c r="H645" i="5"/>
  <c r="H644" i="5" s="1"/>
  <c r="H643" i="5" s="1"/>
  <c r="H642" i="5" s="1"/>
  <c r="H641" i="5" s="1"/>
  <c r="G645" i="5"/>
  <c r="G644" i="5" s="1"/>
  <c r="G643" i="5" s="1"/>
  <c r="G642" i="5" s="1"/>
  <c r="G641" i="5" s="1"/>
  <c r="I639" i="5"/>
  <c r="I638" i="5" s="1"/>
  <c r="I637" i="5" s="1"/>
  <c r="I636" i="5" s="1"/>
  <c r="I635" i="5" s="1"/>
  <c r="H639" i="5"/>
  <c r="H638" i="5" s="1"/>
  <c r="H637" i="5" s="1"/>
  <c r="H636" i="5" s="1"/>
  <c r="H635" i="5" s="1"/>
  <c r="G639" i="5"/>
  <c r="G638" i="5" s="1"/>
  <c r="G637" i="5" s="1"/>
  <c r="G636" i="5" s="1"/>
  <c r="G635" i="5" s="1"/>
  <c r="I633" i="5"/>
  <c r="I632" i="5" s="1"/>
  <c r="I631" i="5" s="1"/>
  <c r="H633" i="5"/>
  <c r="H632" i="5" s="1"/>
  <c r="H631" i="5" s="1"/>
  <c r="G633" i="5"/>
  <c r="G632" i="5" s="1"/>
  <c r="G631" i="5" s="1"/>
  <c r="I629" i="5"/>
  <c r="I628" i="5" s="1"/>
  <c r="H629" i="5"/>
  <c r="H628" i="5" s="1"/>
  <c r="G629" i="5"/>
  <c r="G628" i="5" s="1"/>
  <c r="I626" i="5"/>
  <c r="I625" i="5" s="1"/>
  <c r="H626" i="5"/>
  <c r="H625" i="5" s="1"/>
  <c r="G626" i="5"/>
  <c r="G625" i="5" s="1"/>
  <c r="I623" i="5"/>
  <c r="H623" i="5"/>
  <c r="G623" i="5"/>
  <c r="G618" i="5"/>
  <c r="G604" i="5"/>
  <c r="G603" i="5" s="1"/>
  <c r="G602" i="5" s="1"/>
  <c r="G601" i="5" s="1"/>
  <c r="G600" i="5" s="1"/>
  <c r="G598" i="5"/>
  <c r="G597" i="5" s="1"/>
  <c r="G596" i="5" s="1"/>
  <c r="G594" i="5"/>
  <c r="G593" i="5" s="1"/>
  <c r="G592" i="5" s="1"/>
  <c r="G591" i="5"/>
  <c r="G590" i="5" s="1"/>
  <c r="G589" i="5" s="1"/>
  <c r="G588" i="5" s="1"/>
  <c r="G585" i="5"/>
  <c r="G583" i="5"/>
  <c r="G580" i="5"/>
  <c r="G579" i="5" s="1"/>
  <c r="G573" i="5"/>
  <c r="G572" i="5" s="1"/>
  <c r="G571" i="5"/>
  <c r="I566" i="5"/>
  <c r="I565" i="5" s="1"/>
  <c r="I564" i="5" s="1"/>
  <c r="H566" i="5"/>
  <c r="H565" i="5" s="1"/>
  <c r="H564" i="5" s="1"/>
  <c r="G558" i="5"/>
  <c r="G557" i="5" s="1"/>
  <c r="G556" i="5" s="1"/>
  <c r="G555" i="5" s="1"/>
  <c r="I553" i="5"/>
  <c r="I552" i="5" s="1"/>
  <c r="H553" i="5"/>
  <c r="H552" i="5" s="1"/>
  <c r="G553" i="5"/>
  <c r="G552" i="5" s="1"/>
  <c r="I551" i="5"/>
  <c r="I550" i="5" s="1"/>
  <c r="I549" i="5" s="1"/>
  <c r="H551" i="5"/>
  <c r="H550" i="5" s="1"/>
  <c r="H549" i="5" s="1"/>
  <c r="G551" i="5"/>
  <c r="G550" i="5" s="1"/>
  <c r="G549" i="5" s="1"/>
  <c r="G546" i="5"/>
  <c r="I544" i="5"/>
  <c r="H544" i="5"/>
  <c r="G544" i="5"/>
  <c r="I542" i="5"/>
  <c r="H542" i="5"/>
  <c r="G542" i="5"/>
  <c r="I537" i="5"/>
  <c r="I536" i="5" s="1"/>
  <c r="I535" i="5" s="1"/>
  <c r="I534" i="5" s="1"/>
  <c r="H537" i="5"/>
  <c r="H536" i="5" s="1"/>
  <c r="H535" i="5" s="1"/>
  <c r="H534" i="5" s="1"/>
  <c r="G537" i="5"/>
  <c r="G536" i="5" s="1"/>
  <c r="G535" i="5" s="1"/>
  <c r="G534" i="5" s="1"/>
  <c r="I531" i="5"/>
  <c r="I530" i="5" s="1"/>
  <c r="I529" i="5" s="1"/>
  <c r="H531" i="5"/>
  <c r="H530" i="5" s="1"/>
  <c r="H529" i="5" s="1"/>
  <c r="G531" i="5"/>
  <c r="G530" i="5" s="1"/>
  <c r="G529" i="5" s="1"/>
  <c r="G528" i="5"/>
  <c r="G527" i="5"/>
  <c r="I525" i="5"/>
  <c r="I524" i="5" s="1"/>
  <c r="I523" i="5" s="1"/>
  <c r="H525" i="5"/>
  <c r="H524" i="5" s="1"/>
  <c r="H523" i="5" s="1"/>
  <c r="G525" i="5"/>
  <c r="G524" i="5" s="1"/>
  <c r="G523" i="5" s="1"/>
  <c r="I520" i="5"/>
  <c r="I519" i="5" s="1"/>
  <c r="I518" i="5" s="1"/>
  <c r="I517" i="5" s="1"/>
  <c r="I516" i="5" s="1"/>
  <c r="H520" i="5"/>
  <c r="H519" i="5" s="1"/>
  <c r="H518" i="5" s="1"/>
  <c r="H517" i="5" s="1"/>
  <c r="H516" i="5" s="1"/>
  <c r="G520" i="5"/>
  <c r="G519" i="5" s="1"/>
  <c r="G518" i="5" s="1"/>
  <c r="G517" i="5" s="1"/>
  <c r="G516" i="5" s="1"/>
  <c r="G515" i="5"/>
  <c r="G514" i="5" s="1"/>
  <c r="G513" i="5" s="1"/>
  <c r="G512" i="5" s="1"/>
  <c r="G511" i="5" s="1"/>
  <c r="I509" i="5"/>
  <c r="I508" i="5" s="1"/>
  <c r="H509" i="5"/>
  <c r="H508" i="5" s="1"/>
  <c r="G509" i="5"/>
  <c r="G508" i="5" s="1"/>
  <c r="I506" i="5"/>
  <c r="I505" i="5" s="1"/>
  <c r="H506" i="5"/>
  <c r="H505" i="5" s="1"/>
  <c r="G506" i="5"/>
  <c r="G505" i="5" s="1"/>
  <c r="I503" i="5"/>
  <c r="I502" i="5" s="1"/>
  <c r="H503" i="5"/>
  <c r="H502" i="5" s="1"/>
  <c r="G503" i="5"/>
  <c r="G502" i="5" s="1"/>
  <c r="I491" i="5"/>
  <c r="I490" i="5" s="1"/>
  <c r="H491" i="5"/>
  <c r="H490" i="5" s="1"/>
  <c r="G491" i="5"/>
  <c r="G490" i="5" s="1"/>
  <c r="I488" i="5"/>
  <c r="I487" i="5" s="1"/>
  <c r="H488" i="5"/>
  <c r="H487" i="5" s="1"/>
  <c r="G488" i="5"/>
  <c r="G487" i="5" s="1"/>
  <c r="I485" i="5"/>
  <c r="I484" i="5" s="1"/>
  <c r="H485" i="5"/>
  <c r="H484" i="5" s="1"/>
  <c r="G485" i="5"/>
  <c r="G484" i="5" s="1"/>
  <c r="I476" i="5"/>
  <c r="I475" i="5" s="1"/>
  <c r="I474" i="5" s="1"/>
  <c r="H476" i="5"/>
  <c r="H475" i="5" s="1"/>
  <c r="H474" i="5" s="1"/>
  <c r="G476" i="5"/>
  <c r="G475" i="5" s="1"/>
  <c r="I472" i="5"/>
  <c r="I471" i="5" s="1"/>
  <c r="I470" i="5" s="1"/>
  <c r="I469" i="5" s="1"/>
  <c r="I468" i="5" s="1"/>
  <c r="H472" i="5"/>
  <c r="H471" i="5" s="1"/>
  <c r="H470" i="5" s="1"/>
  <c r="H469" i="5" s="1"/>
  <c r="H468" i="5" s="1"/>
  <c r="G472" i="5"/>
  <c r="G471" i="5" s="1"/>
  <c r="G470" i="5" s="1"/>
  <c r="G469" i="5" s="1"/>
  <c r="G468" i="5" s="1"/>
  <c r="G464" i="5"/>
  <c r="G463" i="5" s="1"/>
  <c r="G462" i="5" s="1"/>
  <c r="G461" i="5" s="1"/>
  <c r="G460" i="5" s="1"/>
  <c r="G458" i="5"/>
  <c r="G457" i="5" s="1"/>
  <c r="G456" i="5" s="1"/>
  <c r="G455" i="5" s="1"/>
  <c r="G454" i="5"/>
  <c r="G453" i="5" s="1"/>
  <c r="G452" i="5" s="1"/>
  <c r="G451" i="5" s="1"/>
  <c r="I449" i="5"/>
  <c r="I448" i="5" s="1"/>
  <c r="I447" i="5" s="1"/>
  <c r="H449" i="5"/>
  <c r="H448" i="5" s="1"/>
  <c r="H447" i="5" s="1"/>
  <c r="G449" i="5"/>
  <c r="G448" i="5" s="1"/>
  <c r="G447" i="5" s="1"/>
  <c r="I446" i="5"/>
  <c r="I445" i="5" s="1"/>
  <c r="I444" i="5" s="1"/>
  <c r="I443" i="5" s="1"/>
  <c r="H446" i="5"/>
  <c r="H445" i="5" s="1"/>
  <c r="H444" i="5" s="1"/>
  <c r="H443" i="5" s="1"/>
  <c r="G446" i="5"/>
  <c r="G445" i="5" s="1"/>
  <c r="G444" i="5" s="1"/>
  <c r="G443" i="5" s="1"/>
  <c r="I441" i="5"/>
  <c r="I440" i="5" s="1"/>
  <c r="I439" i="5" s="1"/>
  <c r="H441" i="5"/>
  <c r="H440" i="5" s="1"/>
  <c r="H439" i="5" s="1"/>
  <c r="G441" i="5"/>
  <c r="G440" i="5" s="1"/>
  <c r="G439" i="5" s="1"/>
  <c r="I437" i="5"/>
  <c r="I436" i="5" s="1"/>
  <c r="I435" i="5" s="1"/>
  <c r="H437" i="5"/>
  <c r="H436" i="5" s="1"/>
  <c r="H435" i="5" s="1"/>
  <c r="G437" i="5"/>
  <c r="G436" i="5" s="1"/>
  <c r="G435" i="5" s="1"/>
  <c r="I433" i="5"/>
  <c r="I432" i="5" s="1"/>
  <c r="I431" i="5" s="1"/>
  <c r="H433" i="5"/>
  <c r="H432" i="5" s="1"/>
  <c r="H431" i="5" s="1"/>
  <c r="G433" i="5"/>
  <c r="G432" i="5" s="1"/>
  <c r="G431" i="5" s="1"/>
  <c r="I427" i="5"/>
  <c r="H427" i="5"/>
  <c r="G427" i="5"/>
  <c r="I426" i="5"/>
  <c r="I425" i="5" s="1"/>
  <c r="H426" i="5"/>
  <c r="H425" i="5" s="1"/>
  <c r="G426" i="5"/>
  <c r="G425" i="5" s="1"/>
  <c r="I415" i="5"/>
  <c r="I414" i="5" s="1"/>
  <c r="I413" i="5" s="1"/>
  <c r="I412" i="5" s="1"/>
  <c r="I411" i="5" s="1"/>
  <c r="H415" i="5"/>
  <c r="H414" i="5" s="1"/>
  <c r="H413" i="5" s="1"/>
  <c r="H412" i="5" s="1"/>
  <c r="H411" i="5" s="1"/>
  <c r="G414" i="5"/>
  <c r="G413" i="5" s="1"/>
  <c r="G412" i="5" s="1"/>
  <c r="G411" i="5" s="1"/>
  <c r="I409" i="5"/>
  <c r="I408" i="5" s="1"/>
  <c r="H409" i="5"/>
  <c r="H408" i="5" s="1"/>
  <c r="G409" i="5"/>
  <c r="G408" i="5" s="1"/>
  <c r="I406" i="5"/>
  <c r="I405" i="5" s="1"/>
  <c r="I404" i="5" s="1"/>
  <c r="H406" i="5"/>
  <c r="H405" i="5" s="1"/>
  <c r="H404" i="5" s="1"/>
  <c r="G406" i="5"/>
  <c r="G405" i="5" s="1"/>
  <c r="G404" i="5" s="1"/>
  <c r="I402" i="5"/>
  <c r="I401" i="5" s="1"/>
  <c r="I400" i="5" s="1"/>
  <c r="I399" i="5" s="1"/>
  <c r="H402" i="5"/>
  <c r="H401" i="5" s="1"/>
  <c r="H400" i="5" s="1"/>
  <c r="H399" i="5" s="1"/>
  <c r="G402" i="5"/>
  <c r="G401" i="5" s="1"/>
  <c r="G400" i="5" s="1"/>
  <c r="G399" i="5" s="1"/>
  <c r="I397" i="5"/>
  <c r="I396" i="5" s="1"/>
  <c r="I395" i="5" s="1"/>
  <c r="H397" i="5"/>
  <c r="H396" i="5" s="1"/>
  <c r="H395" i="5" s="1"/>
  <c r="G397" i="5"/>
  <c r="G396" i="5" s="1"/>
  <c r="G395" i="5" s="1"/>
  <c r="I394" i="5"/>
  <c r="I393" i="5" s="1"/>
  <c r="I392" i="5" s="1"/>
  <c r="I391" i="5" s="1"/>
  <c r="H394" i="5"/>
  <c r="H393" i="5" s="1"/>
  <c r="H392" i="5" s="1"/>
  <c r="H391" i="5" s="1"/>
  <c r="G394" i="5"/>
  <c r="G393" i="5" s="1"/>
  <c r="G392" i="5" s="1"/>
  <c r="G391" i="5" s="1"/>
  <c r="I389" i="5"/>
  <c r="H389" i="5"/>
  <c r="G389" i="5"/>
  <c r="I388" i="5"/>
  <c r="I387" i="5" s="1"/>
  <c r="H388" i="5"/>
  <c r="H387" i="5" s="1"/>
  <c r="G388" i="5"/>
  <c r="G387" i="5" s="1"/>
  <c r="I380" i="5"/>
  <c r="I379" i="5" s="1"/>
  <c r="I378" i="5" s="1"/>
  <c r="H380" i="5"/>
  <c r="H379" i="5" s="1"/>
  <c r="H378" i="5" s="1"/>
  <c r="G380" i="5"/>
  <c r="G379" i="5" s="1"/>
  <c r="G378" i="5" s="1"/>
  <c r="I376" i="5"/>
  <c r="I375" i="5" s="1"/>
  <c r="I374" i="5" s="1"/>
  <c r="I373" i="5" s="1"/>
  <c r="I372" i="5" s="1"/>
  <c r="H376" i="5"/>
  <c r="H375" i="5" s="1"/>
  <c r="H374" i="5" s="1"/>
  <c r="H373" i="5" s="1"/>
  <c r="H372" i="5" s="1"/>
  <c r="G375" i="5"/>
  <c r="G374" i="5" s="1"/>
  <c r="G373" i="5" s="1"/>
  <c r="G372" i="5" s="1"/>
  <c r="I370" i="5"/>
  <c r="I369" i="5" s="1"/>
  <c r="I368" i="5" s="1"/>
  <c r="H370" i="5"/>
  <c r="H369" i="5" s="1"/>
  <c r="H368" i="5" s="1"/>
  <c r="G370" i="5"/>
  <c r="G369" i="5" s="1"/>
  <c r="G368" i="5" s="1"/>
  <c r="I366" i="5"/>
  <c r="H366" i="5"/>
  <c r="G366" i="5"/>
  <c r="I364" i="5"/>
  <c r="H364" i="5"/>
  <c r="G364" i="5"/>
  <c r="I363" i="5"/>
  <c r="I362" i="5" s="1"/>
  <c r="H363" i="5"/>
  <c r="H362" i="5" s="1"/>
  <c r="G363" i="5"/>
  <c r="G362" i="5" s="1"/>
  <c r="I358" i="5"/>
  <c r="I357" i="5" s="1"/>
  <c r="I356" i="5" s="1"/>
  <c r="H358" i="5"/>
  <c r="H357" i="5" s="1"/>
  <c r="H356" i="5" s="1"/>
  <c r="G358" i="5"/>
  <c r="G357" i="5" s="1"/>
  <c r="G356" i="5" s="1"/>
  <c r="I351" i="5"/>
  <c r="I350" i="5" s="1"/>
  <c r="I349" i="5" s="1"/>
  <c r="I348" i="5" s="1"/>
  <c r="H351" i="5"/>
  <c r="H350" i="5" s="1"/>
  <c r="H349" i="5" s="1"/>
  <c r="H348" i="5" s="1"/>
  <c r="G351" i="5"/>
  <c r="G350" i="5" s="1"/>
  <c r="G349" i="5" s="1"/>
  <c r="G348" i="5" s="1"/>
  <c r="I346" i="5"/>
  <c r="I345" i="5" s="1"/>
  <c r="I344" i="5" s="1"/>
  <c r="H346" i="5"/>
  <c r="H345" i="5" s="1"/>
  <c r="H344" i="5" s="1"/>
  <c r="G346" i="5"/>
  <c r="G345" i="5" s="1"/>
  <c r="G344" i="5" s="1"/>
  <c r="I342" i="5"/>
  <c r="I341" i="5" s="1"/>
  <c r="I340" i="5" s="1"/>
  <c r="H342" i="5"/>
  <c r="H341" i="5" s="1"/>
  <c r="H340" i="5" s="1"/>
  <c r="G342" i="5"/>
  <c r="G341" i="5" s="1"/>
  <c r="G340" i="5" s="1"/>
  <c r="I339" i="5"/>
  <c r="I338" i="5" s="1"/>
  <c r="I337" i="5" s="1"/>
  <c r="I336" i="5" s="1"/>
  <c r="H339" i="5"/>
  <c r="H338" i="5" s="1"/>
  <c r="H337" i="5" s="1"/>
  <c r="H336" i="5" s="1"/>
  <c r="G339" i="5"/>
  <c r="G338" i="5" s="1"/>
  <c r="G337" i="5" s="1"/>
  <c r="G336" i="5" s="1"/>
  <c r="I333" i="5"/>
  <c r="I332" i="5" s="1"/>
  <c r="I331" i="5" s="1"/>
  <c r="I330" i="5" s="1"/>
  <c r="H333" i="5"/>
  <c r="H332" i="5" s="1"/>
  <c r="H331" i="5" s="1"/>
  <c r="H330" i="5" s="1"/>
  <c r="G333" i="5"/>
  <c r="G332" i="5" s="1"/>
  <c r="G331" i="5" s="1"/>
  <c r="G330" i="5" s="1"/>
  <c r="I327" i="5"/>
  <c r="I326" i="5" s="1"/>
  <c r="I325" i="5" s="1"/>
  <c r="I324" i="5" s="1"/>
  <c r="H327" i="5"/>
  <c r="H326" i="5" s="1"/>
  <c r="H325" i="5" s="1"/>
  <c r="H324" i="5" s="1"/>
  <c r="G327" i="5"/>
  <c r="G326" i="5" s="1"/>
  <c r="G325" i="5" s="1"/>
  <c r="G324" i="5" s="1"/>
  <c r="G322" i="5"/>
  <c r="G321" i="5" s="1"/>
  <c r="G320" i="5" s="1"/>
  <c r="G319" i="5" s="1"/>
  <c r="I318" i="5"/>
  <c r="I317" i="5" s="1"/>
  <c r="I316" i="5" s="1"/>
  <c r="I315" i="5" s="1"/>
  <c r="H318" i="5"/>
  <c r="H317" i="5" s="1"/>
  <c r="H316" i="5" s="1"/>
  <c r="H315" i="5" s="1"/>
  <c r="G318" i="5"/>
  <c r="G317" i="5" s="1"/>
  <c r="G316" i="5" s="1"/>
  <c r="G315" i="5" s="1"/>
  <c r="G308" i="5"/>
  <c r="G307" i="5" s="1"/>
  <c r="G306" i="5" s="1"/>
  <c r="I304" i="5"/>
  <c r="I303" i="5" s="1"/>
  <c r="I302" i="5" s="1"/>
  <c r="I301" i="5" s="1"/>
  <c r="H304" i="5"/>
  <c r="H303" i="5" s="1"/>
  <c r="H302" i="5" s="1"/>
  <c r="H301" i="5" s="1"/>
  <c r="G304" i="5"/>
  <c r="G303" i="5" s="1"/>
  <c r="G302" i="5" s="1"/>
  <c r="G299" i="5"/>
  <c r="G298" i="5" s="1"/>
  <c r="I295" i="5"/>
  <c r="I294" i="5" s="1"/>
  <c r="I290" i="5" s="1"/>
  <c r="I289" i="5" s="1"/>
  <c r="I288" i="5" s="1"/>
  <c r="H295" i="5"/>
  <c r="H294" i="5" s="1"/>
  <c r="H290" i="5" s="1"/>
  <c r="H289" i="5" s="1"/>
  <c r="H288" i="5" s="1"/>
  <c r="G295" i="5"/>
  <c r="G294" i="5" s="1"/>
  <c r="G290" i="5" s="1"/>
  <c r="G289" i="5" s="1"/>
  <c r="G288" i="5" s="1"/>
  <c r="I292" i="5"/>
  <c r="I291" i="5" s="1"/>
  <c r="H292" i="5"/>
  <c r="H291" i="5" s="1"/>
  <c r="G292" i="5"/>
  <c r="G291" i="5" s="1"/>
  <c r="G276" i="5"/>
  <c r="G275" i="5" s="1"/>
  <c r="G274" i="5" s="1"/>
  <c r="I272" i="5"/>
  <c r="I271" i="5" s="1"/>
  <c r="I270" i="5" s="1"/>
  <c r="H272" i="5"/>
  <c r="H271" i="5" s="1"/>
  <c r="H270" i="5" s="1"/>
  <c r="G272" i="5"/>
  <c r="G271" i="5" s="1"/>
  <c r="G270" i="5" s="1"/>
  <c r="G267" i="5"/>
  <c r="G266" i="5" s="1"/>
  <c r="G264" i="5"/>
  <c r="G263" i="5" s="1"/>
  <c r="G260" i="5"/>
  <c r="G259" i="5" s="1"/>
  <c r="G258" i="5" s="1"/>
  <c r="I256" i="5"/>
  <c r="I255" i="5" s="1"/>
  <c r="I254" i="5" s="1"/>
  <c r="H256" i="5"/>
  <c r="H255" i="5" s="1"/>
  <c r="H254" i="5" s="1"/>
  <c r="G256" i="5"/>
  <c r="G255" i="5" s="1"/>
  <c r="G254" i="5" s="1"/>
  <c r="I252" i="5"/>
  <c r="H252" i="5"/>
  <c r="G252" i="5"/>
  <c r="I244" i="5"/>
  <c r="H244" i="5"/>
  <c r="G244" i="5"/>
  <c r="I241" i="5"/>
  <c r="I240" i="5" s="1"/>
  <c r="H241" i="5"/>
  <c r="H240" i="5" s="1"/>
  <c r="G241" i="5"/>
  <c r="G240" i="5" s="1"/>
  <c r="G236" i="5"/>
  <c r="G235" i="5" s="1"/>
  <c r="G234" i="5" s="1"/>
  <c r="I228" i="5"/>
  <c r="I227" i="5" s="1"/>
  <c r="I226" i="5" s="1"/>
  <c r="I225" i="5" s="1"/>
  <c r="I224" i="5" s="1"/>
  <c r="I223" i="5" s="1"/>
  <c r="H228" i="5"/>
  <c r="H227" i="5" s="1"/>
  <c r="H226" i="5" s="1"/>
  <c r="H225" i="5" s="1"/>
  <c r="H224" i="5" s="1"/>
  <c r="H223" i="5" s="1"/>
  <c r="G228" i="5"/>
  <c r="G227" i="5" s="1"/>
  <c r="G226" i="5" s="1"/>
  <c r="G225" i="5" s="1"/>
  <c r="G224" i="5" s="1"/>
  <c r="G223" i="5" s="1"/>
  <c r="I221" i="5"/>
  <c r="H221" i="5"/>
  <c r="G221" i="5"/>
  <c r="I213" i="5"/>
  <c r="H213" i="5"/>
  <c r="G213" i="5"/>
  <c r="I210" i="5"/>
  <c r="I209" i="5" s="1"/>
  <c r="H210" i="5"/>
  <c r="H209" i="5" s="1"/>
  <c r="G210" i="5"/>
  <c r="G209" i="5" s="1"/>
  <c r="I206" i="5"/>
  <c r="I205" i="5" s="1"/>
  <c r="I204" i="5" s="1"/>
  <c r="H206" i="5"/>
  <c r="H205" i="5" s="1"/>
  <c r="H204" i="5" s="1"/>
  <c r="G206" i="5"/>
  <c r="G205" i="5" s="1"/>
  <c r="G204" i="5" s="1"/>
  <c r="I203" i="5"/>
  <c r="I202" i="5" s="1"/>
  <c r="I201" i="5" s="1"/>
  <c r="I200" i="5" s="1"/>
  <c r="H203" i="5"/>
  <c r="H202" i="5" s="1"/>
  <c r="H201" i="5" s="1"/>
  <c r="H200" i="5" s="1"/>
  <c r="G202" i="5"/>
  <c r="G201" i="5" s="1"/>
  <c r="G200" i="5" s="1"/>
  <c r="I194" i="5"/>
  <c r="I193" i="5" s="1"/>
  <c r="H194" i="5"/>
  <c r="H193" i="5" s="1"/>
  <c r="G194" i="5"/>
  <c r="G193" i="5" s="1"/>
  <c r="I191" i="5"/>
  <c r="I190" i="5" s="1"/>
  <c r="I189" i="5" s="1"/>
  <c r="H191" i="5"/>
  <c r="H190" i="5" s="1"/>
  <c r="H189" i="5" s="1"/>
  <c r="G191" i="5"/>
  <c r="G190" i="5" s="1"/>
  <c r="G189" i="5" s="1"/>
  <c r="I186" i="5"/>
  <c r="I185" i="5" s="1"/>
  <c r="I184" i="5" s="1"/>
  <c r="I183" i="5" s="1"/>
  <c r="I182" i="5" s="1"/>
  <c r="H186" i="5"/>
  <c r="H185" i="5" s="1"/>
  <c r="H184" i="5" s="1"/>
  <c r="H183" i="5" s="1"/>
  <c r="H182" i="5" s="1"/>
  <c r="G186" i="5"/>
  <c r="G185" i="5" s="1"/>
  <c r="G184" i="5" s="1"/>
  <c r="G183" i="5" s="1"/>
  <c r="G182" i="5" s="1"/>
  <c r="G175" i="5"/>
  <c r="G174" i="5" s="1"/>
  <c r="G173" i="5" s="1"/>
  <c r="G172" i="5" s="1"/>
  <c r="I171" i="5"/>
  <c r="I170" i="5" s="1"/>
  <c r="I169" i="5" s="1"/>
  <c r="I168" i="5" s="1"/>
  <c r="I167" i="5" s="1"/>
  <c r="H171" i="5"/>
  <c r="H170" i="5" s="1"/>
  <c r="H169" i="5" s="1"/>
  <c r="H168" i="5" s="1"/>
  <c r="H167" i="5" s="1"/>
  <c r="G171" i="5"/>
  <c r="G170" i="5" s="1"/>
  <c r="G169" i="5" s="1"/>
  <c r="G168" i="5" s="1"/>
  <c r="G167" i="5" s="1"/>
  <c r="I165" i="5"/>
  <c r="I164" i="5" s="1"/>
  <c r="I163" i="5" s="1"/>
  <c r="H165" i="5"/>
  <c r="H164" i="5" s="1"/>
  <c r="H163" i="5" s="1"/>
  <c r="G165" i="5"/>
  <c r="G164" i="5" s="1"/>
  <c r="G163" i="5" s="1"/>
  <c r="I162" i="5"/>
  <c r="I161" i="5" s="1"/>
  <c r="I160" i="5" s="1"/>
  <c r="I159" i="5" s="1"/>
  <c r="H162" i="5"/>
  <c r="H161" i="5" s="1"/>
  <c r="H160" i="5" s="1"/>
  <c r="H159" i="5" s="1"/>
  <c r="G161" i="5"/>
  <c r="G160" i="5" s="1"/>
  <c r="G159" i="5" s="1"/>
  <c r="I157" i="5"/>
  <c r="I156" i="5" s="1"/>
  <c r="I155" i="5" s="1"/>
  <c r="H157" i="5"/>
  <c r="H156" i="5" s="1"/>
  <c r="H155" i="5" s="1"/>
  <c r="G157" i="5"/>
  <c r="G156" i="5" s="1"/>
  <c r="G155" i="5" s="1"/>
  <c r="G149" i="5"/>
  <c r="G148" i="5" s="1"/>
  <c r="G147" i="5" s="1"/>
  <c r="I145" i="5"/>
  <c r="I142" i="5" s="1"/>
  <c r="I141" i="5" s="1"/>
  <c r="H145" i="5"/>
  <c r="H142" i="5" s="1"/>
  <c r="H141" i="5" s="1"/>
  <c r="G145" i="5"/>
  <c r="I143" i="5"/>
  <c r="H143" i="5"/>
  <c r="G143" i="5"/>
  <c r="G142" i="5"/>
  <c r="G141" i="5" s="1"/>
  <c r="G133" i="5"/>
  <c r="G132" i="5" s="1"/>
  <c r="G131" i="5" s="1"/>
  <c r="G130" i="5" s="1"/>
  <c r="G127" i="5"/>
  <c r="G126" i="5" s="1"/>
  <c r="G125" i="5" s="1"/>
  <c r="G124" i="5" s="1"/>
  <c r="G122" i="5"/>
  <c r="G121" i="5" s="1"/>
  <c r="G120" i="5" s="1"/>
  <c r="G119" i="5" s="1"/>
  <c r="G118" i="5" s="1"/>
  <c r="I116" i="5"/>
  <c r="I115" i="5" s="1"/>
  <c r="H116" i="5"/>
  <c r="H115" i="5" s="1"/>
  <c r="G116" i="5"/>
  <c r="G115" i="5" s="1"/>
  <c r="G113" i="5"/>
  <c r="G112" i="5" s="1"/>
  <c r="G111" i="5" s="1"/>
  <c r="H110" i="5"/>
  <c r="H109" i="5" s="1"/>
  <c r="G110" i="5"/>
  <c r="G109" i="5" s="1"/>
  <c r="I109" i="5"/>
  <c r="I107" i="5"/>
  <c r="H107" i="5"/>
  <c r="G107" i="5"/>
  <c r="G104" i="5"/>
  <c r="G103" i="5" s="1"/>
  <c r="I101" i="5"/>
  <c r="I100" i="5" s="1"/>
  <c r="H101" i="5"/>
  <c r="H100" i="5" s="1"/>
  <c r="G101" i="5"/>
  <c r="G100" i="5" s="1"/>
  <c r="I99" i="5"/>
  <c r="I98" i="5" s="1"/>
  <c r="H99" i="5"/>
  <c r="H98" i="5" s="1"/>
  <c r="G99" i="5"/>
  <c r="G98" i="5" s="1"/>
  <c r="I97" i="5"/>
  <c r="I96" i="5" s="1"/>
  <c r="H97" i="5"/>
  <c r="H96" i="5" s="1"/>
  <c r="G97" i="5"/>
  <c r="G96" i="5" s="1"/>
  <c r="I94" i="5"/>
  <c r="I93" i="5" s="1"/>
  <c r="H94" i="5"/>
  <c r="H93" i="5" s="1"/>
  <c r="G94" i="5"/>
  <c r="G93" i="5" s="1"/>
  <c r="I92" i="5"/>
  <c r="I91" i="5" s="1"/>
  <c r="H92" i="5"/>
  <c r="H91" i="5" s="1"/>
  <c r="G92" i="5"/>
  <c r="G91" i="5" s="1"/>
  <c r="G89" i="5"/>
  <c r="G88" i="5"/>
  <c r="I86" i="5"/>
  <c r="I85" i="5" s="1"/>
  <c r="H86" i="5"/>
  <c r="H85" i="5" s="1"/>
  <c r="G86" i="5"/>
  <c r="I84" i="5"/>
  <c r="I83" i="5" s="1"/>
  <c r="H84" i="5"/>
  <c r="H83" i="5" s="1"/>
  <c r="G84" i="5"/>
  <c r="G83" i="5" s="1"/>
  <c r="I82" i="5"/>
  <c r="I81" i="5" s="1"/>
  <c r="I80" i="5" s="1"/>
  <c r="H82" i="5"/>
  <c r="H81" i="5" s="1"/>
  <c r="G82" i="5"/>
  <c r="G81" i="5" s="1"/>
  <c r="I79" i="5"/>
  <c r="I78" i="5" s="1"/>
  <c r="H79" i="5"/>
  <c r="G79" i="5"/>
  <c r="G78" i="5" s="1"/>
  <c r="H78" i="5"/>
  <c r="I77" i="5"/>
  <c r="I76" i="5" s="1"/>
  <c r="H77" i="5"/>
  <c r="G77" i="5"/>
  <c r="G76" i="5" s="1"/>
  <c r="H76" i="5"/>
  <c r="I73" i="5"/>
  <c r="H73" i="5"/>
  <c r="G73" i="5"/>
  <c r="I71" i="5"/>
  <c r="H71" i="5"/>
  <c r="G71" i="5"/>
  <c r="I70" i="5"/>
  <c r="H70" i="5"/>
  <c r="H69" i="5" s="1"/>
  <c r="I69" i="5"/>
  <c r="G69" i="5"/>
  <c r="I63" i="5"/>
  <c r="I62" i="5" s="1"/>
  <c r="H63" i="5"/>
  <c r="H62" i="5" s="1"/>
  <c r="G63" i="5"/>
  <c r="G62" i="5" s="1"/>
  <c r="G60" i="5"/>
  <c r="G59" i="5" s="1"/>
  <c r="I55" i="5"/>
  <c r="I54" i="5" s="1"/>
  <c r="I53" i="5" s="1"/>
  <c r="I52" i="5" s="1"/>
  <c r="I51" i="5" s="1"/>
  <c r="I44" i="5" s="1"/>
  <c r="I43" i="5" s="1"/>
  <c r="H55" i="5"/>
  <c r="H54" i="5" s="1"/>
  <c r="H53" i="5" s="1"/>
  <c r="H52" i="5" s="1"/>
  <c r="H51" i="5" s="1"/>
  <c r="H44" i="5" s="1"/>
  <c r="H43" i="5" s="1"/>
  <c r="G55" i="5"/>
  <c r="G54" i="5" s="1"/>
  <c r="G53" i="5" s="1"/>
  <c r="G52" i="5" s="1"/>
  <c r="G51" i="5" s="1"/>
  <c r="G44" i="5" s="1"/>
  <c r="G43" i="5" s="1"/>
  <c r="I49" i="5"/>
  <c r="I48" i="5" s="1"/>
  <c r="I47" i="5" s="1"/>
  <c r="I46" i="5" s="1"/>
  <c r="I45" i="5" s="1"/>
  <c r="H49" i="5"/>
  <c r="H48" i="5" s="1"/>
  <c r="H47" i="5" s="1"/>
  <c r="H46" i="5" s="1"/>
  <c r="H45" i="5" s="1"/>
  <c r="G49" i="5"/>
  <c r="G48" i="5"/>
  <c r="G47" i="5" s="1"/>
  <c r="G46" i="5" s="1"/>
  <c r="G45" i="5" s="1"/>
  <c r="G41" i="5"/>
  <c r="G40" i="5" s="1"/>
  <c r="G39" i="5" s="1"/>
  <c r="G38" i="5" s="1"/>
  <c r="I36" i="5"/>
  <c r="I35" i="5" s="1"/>
  <c r="I34" i="5" s="1"/>
  <c r="I33" i="5" s="1"/>
  <c r="I32" i="5" s="1"/>
  <c r="H36" i="5"/>
  <c r="H35" i="5" s="1"/>
  <c r="H34" i="5" s="1"/>
  <c r="H33" i="5" s="1"/>
  <c r="H32" i="5" s="1"/>
  <c r="G36" i="5"/>
  <c r="G35" i="5" s="1"/>
  <c r="G34" i="5" s="1"/>
  <c r="G33" i="5" s="1"/>
  <c r="G32" i="5" s="1"/>
  <c r="G31" i="5"/>
  <c r="G30" i="5" s="1"/>
  <c r="G29" i="5" s="1"/>
  <c r="G28" i="5" s="1"/>
  <c r="G27" i="5" s="1"/>
  <c r="G26" i="5" s="1"/>
  <c r="I24" i="5"/>
  <c r="H24" i="5"/>
  <c r="G24" i="5"/>
  <c r="I23" i="5"/>
  <c r="I22" i="5" s="1"/>
  <c r="H23" i="5"/>
  <c r="H22" i="5" s="1"/>
  <c r="G22" i="5"/>
  <c r="I18" i="5"/>
  <c r="H18" i="5"/>
  <c r="G18" i="5"/>
  <c r="I17" i="5"/>
  <c r="H17" i="5"/>
  <c r="G17" i="5"/>
  <c r="I16" i="5"/>
  <c r="H16" i="5"/>
  <c r="G16" i="5"/>
  <c r="H721" i="4"/>
  <c r="H720" i="4" s="1"/>
  <c r="H719" i="4" s="1"/>
  <c r="H718" i="4" s="1"/>
  <c r="G721" i="4"/>
  <c r="G720" i="4" s="1"/>
  <c r="G719" i="4" s="1"/>
  <c r="G718" i="4" s="1"/>
  <c r="F721" i="4"/>
  <c r="F720" i="4" s="1"/>
  <c r="F719" i="4" s="1"/>
  <c r="F718" i="4" s="1"/>
  <c r="H716" i="4"/>
  <c r="H715" i="4" s="1"/>
  <c r="G716" i="4"/>
  <c r="G715" i="4" s="1"/>
  <c r="F716" i="4"/>
  <c r="F715" i="4" s="1"/>
  <c r="H714" i="4"/>
  <c r="H713" i="4" s="1"/>
  <c r="H712" i="4" s="1"/>
  <c r="H711" i="4" s="1"/>
  <c r="G714" i="4"/>
  <c r="F714" i="4"/>
  <c r="F713" i="4" s="1"/>
  <c r="F712" i="4" s="1"/>
  <c r="F711" i="4" s="1"/>
  <c r="G713" i="4"/>
  <c r="G712" i="4" s="1"/>
  <c r="G711" i="4" s="1"/>
  <c r="H709" i="4"/>
  <c r="H708" i="4" s="1"/>
  <c r="G709" i="4"/>
  <c r="G708" i="4" s="1"/>
  <c r="F709" i="4"/>
  <c r="F708" i="4" s="1"/>
  <c r="H706" i="4"/>
  <c r="H705" i="4" s="1"/>
  <c r="G706" i="4"/>
  <c r="G705" i="4" s="1"/>
  <c r="F706" i="4"/>
  <c r="F705" i="4" s="1"/>
  <c r="H704" i="4"/>
  <c r="H703" i="4" s="1"/>
  <c r="H702" i="4" s="1"/>
  <c r="G704" i="4"/>
  <c r="G703" i="4" s="1"/>
  <c r="G702" i="4" s="1"/>
  <c r="H699" i="4"/>
  <c r="H698" i="4" s="1"/>
  <c r="H697" i="4" s="1"/>
  <c r="H696" i="4" s="1"/>
  <c r="H695" i="4" s="1"/>
  <c r="G699" i="4"/>
  <c r="G698" i="4" s="1"/>
  <c r="G697" i="4" s="1"/>
  <c r="G696" i="4" s="1"/>
  <c r="G695" i="4" s="1"/>
  <c r="F699" i="4"/>
  <c r="F698" i="4" s="1"/>
  <c r="F697" i="4" s="1"/>
  <c r="F696" i="4" s="1"/>
  <c r="F695" i="4" s="1"/>
  <c r="H691" i="4"/>
  <c r="G691" i="4"/>
  <c r="G690" i="4" s="1"/>
  <c r="G689" i="4" s="1"/>
  <c r="F691" i="4"/>
  <c r="F690" i="4" s="1"/>
  <c r="F689" i="4" s="1"/>
  <c r="H690" i="4"/>
  <c r="H689" i="4" s="1"/>
  <c r="H687" i="4"/>
  <c r="H686" i="4" s="1"/>
  <c r="H685" i="4" s="1"/>
  <c r="G687" i="4"/>
  <c r="G686" i="4" s="1"/>
  <c r="G685" i="4" s="1"/>
  <c r="F687" i="4"/>
  <c r="F686" i="4" s="1"/>
  <c r="F685" i="4" s="1"/>
  <c r="H683" i="4"/>
  <c r="G683" i="4"/>
  <c r="F683" i="4"/>
  <c r="H681" i="4"/>
  <c r="G681" i="4"/>
  <c r="G680" i="4" s="1"/>
  <c r="G679" i="4" s="1"/>
  <c r="F681" i="4"/>
  <c r="H677" i="4"/>
  <c r="H676" i="4" s="1"/>
  <c r="H675" i="4" s="1"/>
  <c r="G677" i="4"/>
  <c r="G676" i="4" s="1"/>
  <c r="G675" i="4" s="1"/>
  <c r="F677" i="4"/>
  <c r="F676" i="4" s="1"/>
  <c r="F675" i="4" s="1"/>
  <c r="H670" i="4"/>
  <c r="H669" i="4" s="1"/>
  <c r="H668" i="4" s="1"/>
  <c r="H667" i="4" s="1"/>
  <c r="G670" i="4"/>
  <c r="G669" i="4" s="1"/>
  <c r="G668" i="4" s="1"/>
  <c r="G667" i="4" s="1"/>
  <c r="F670" i="4"/>
  <c r="F669" i="4" s="1"/>
  <c r="F668" i="4" s="1"/>
  <c r="F667" i="4" s="1"/>
  <c r="H665" i="4"/>
  <c r="H664" i="4" s="1"/>
  <c r="G665" i="4"/>
  <c r="G664" i="4" s="1"/>
  <c r="F665" i="4"/>
  <c r="F664" i="4" s="1"/>
  <c r="H663" i="4"/>
  <c r="H662" i="4" s="1"/>
  <c r="H661" i="4" s="1"/>
  <c r="G663" i="4"/>
  <c r="G662" i="4" s="1"/>
  <c r="G661" i="4" s="1"/>
  <c r="G660" i="4" s="1"/>
  <c r="G659" i="4" s="1"/>
  <c r="F663" i="4"/>
  <c r="F662" i="4" s="1"/>
  <c r="F661" i="4" s="1"/>
  <c r="H658" i="4"/>
  <c r="G658" i="4" s="1"/>
  <c r="F658" i="4" s="1"/>
  <c r="H656" i="4"/>
  <c r="G656" i="4"/>
  <c r="F656" i="4"/>
  <c r="H654" i="4"/>
  <c r="G654" i="4"/>
  <c r="F654" i="4"/>
  <c r="G653" i="4"/>
  <c r="F653" i="4"/>
  <c r="F652" i="4" s="1"/>
  <c r="F651" i="4" s="1"/>
  <c r="H652" i="4"/>
  <c r="H651" i="4" s="1"/>
  <c r="G652" i="4"/>
  <c r="G651" i="4" s="1"/>
  <c r="H649" i="4"/>
  <c r="H648" i="4" s="1"/>
  <c r="H647" i="4" s="1"/>
  <c r="H646" i="4" s="1"/>
  <c r="G649" i="4"/>
  <c r="G648" i="4" s="1"/>
  <c r="G647" i="4" s="1"/>
  <c r="G646" i="4" s="1"/>
  <c r="F649" i="4"/>
  <c r="F648" i="4" s="1"/>
  <c r="F647" i="4" s="1"/>
  <c r="F646" i="4" s="1"/>
  <c r="H643" i="4"/>
  <c r="G643" i="4"/>
  <c r="G642" i="4" s="1"/>
  <c r="G641" i="4" s="1"/>
  <c r="G640" i="4" s="1"/>
  <c r="G639" i="4" s="1"/>
  <c r="F643" i="4"/>
  <c r="F642" i="4" s="1"/>
  <c r="F641" i="4" s="1"/>
  <c r="F640" i="4" s="1"/>
  <c r="F639" i="4" s="1"/>
  <c r="H642" i="4"/>
  <c r="H641" i="4" s="1"/>
  <c r="H640" i="4" s="1"/>
  <c r="H639" i="4" s="1"/>
  <c r="H637" i="4"/>
  <c r="H636" i="4" s="1"/>
  <c r="H635" i="4" s="1"/>
  <c r="G637" i="4"/>
  <c r="G636" i="4" s="1"/>
  <c r="G635" i="4" s="1"/>
  <c r="F637" i="4"/>
  <c r="F636" i="4" s="1"/>
  <c r="F635" i="4" s="1"/>
  <c r="H633" i="4"/>
  <c r="H632" i="4" s="1"/>
  <c r="G633" i="4"/>
  <c r="G632" i="4" s="1"/>
  <c r="F633" i="4"/>
  <c r="F632" i="4" s="1"/>
  <c r="H630" i="4"/>
  <c r="H629" i="4" s="1"/>
  <c r="G630" i="4"/>
  <c r="G629" i="4" s="1"/>
  <c r="F630" i="4"/>
  <c r="F629" i="4"/>
  <c r="H624" i="4"/>
  <c r="G624" i="4"/>
  <c r="F624" i="4"/>
  <c r="H622" i="4"/>
  <c r="G622" i="4"/>
  <c r="G621" i="4" s="1"/>
  <c r="F622" i="4"/>
  <c r="F621" i="4" s="1"/>
  <c r="H618" i="4"/>
  <c r="G618" i="4"/>
  <c r="G617" i="4" s="1"/>
  <c r="G616" i="4" s="1"/>
  <c r="G615" i="4" s="1"/>
  <c r="G614" i="4" s="1"/>
  <c r="F618" i="4"/>
  <c r="F617" i="4" s="1"/>
  <c r="F616" i="4" s="1"/>
  <c r="F615" i="4" s="1"/>
  <c r="F614" i="4" s="1"/>
  <c r="H617" i="4"/>
  <c r="H616" i="4" s="1"/>
  <c r="H615" i="4" s="1"/>
  <c r="H614" i="4" s="1"/>
  <c r="H613" i="4"/>
  <c r="H612" i="4" s="1"/>
  <c r="H611" i="4" s="1"/>
  <c r="H610" i="4" s="1"/>
  <c r="H609" i="4" s="1"/>
  <c r="G613" i="4"/>
  <c r="G612" i="4" s="1"/>
  <c r="G611" i="4" s="1"/>
  <c r="G610" i="4" s="1"/>
  <c r="G609" i="4" s="1"/>
  <c r="F613" i="4"/>
  <c r="F612" i="4" s="1"/>
  <c r="F611" i="4" s="1"/>
  <c r="F610" i="4" s="1"/>
  <c r="F609" i="4" s="1"/>
  <c r="H605" i="4"/>
  <c r="H604" i="4" s="1"/>
  <c r="H603" i="4" s="1"/>
  <c r="G605" i="4"/>
  <c r="G604" i="4" s="1"/>
  <c r="G603" i="4" s="1"/>
  <c r="F605" i="4"/>
  <c r="F604" i="4" s="1"/>
  <c r="F603" i="4" s="1"/>
  <c r="H602" i="4"/>
  <c r="G602" i="4" s="1"/>
  <c r="F602" i="4" s="1"/>
  <c r="H601" i="4"/>
  <c r="G601" i="4" s="1"/>
  <c r="F601" i="4" s="1"/>
  <c r="H599" i="4"/>
  <c r="H598" i="4" s="1"/>
  <c r="H597" i="4" s="1"/>
  <c r="G599" i="4"/>
  <c r="G598" i="4" s="1"/>
  <c r="G597" i="4" s="1"/>
  <c r="F599" i="4"/>
  <c r="F598" i="4" s="1"/>
  <c r="F597" i="4" s="1"/>
  <c r="H593" i="4"/>
  <c r="H592" i="4" s="1"/>
  <c r="H591" i="4" s="1"/>
  <c r="H590" i="4" s="1"/>
  <c r="H589" i="4" s="1"/>
  <c r="G593" i="4"/>
  <c r="G592" i="4" s="1"/>
  <c r="G591" i="4" s="1"/>
  <c r="G590" i="4" s="1"/>
  <c r="G589" i="4" s="1"/>
  <c r="F593" i="4"/>
  <c r="F592" i="4" s="1"/>
  <c r="F591" i="4" s="1"/>
  <c r="F590" i="4" s="1"/>
  <c r="F589" i="4" s="1"/>
  <c r="H587" i="4"/>
  <c r="H586" i="4" s="1"/>
  <c r="G587" i="4"/>
  <c r="G586" i="4" s="1"/>
  <c r="F587" i="4"/>
  <c r="F586" i="4" s="1"/>
  <c r="H584" i="4"/>
  <c r="H583" i="4" s="1"/>
  <c r="G584" i="4"/>
  <c r="G583" i="4" s="1"/>
  <c r="F584" i="4"/>
  <c r="F583" i="4" s="1"/>
  <c r="H580" i="4"/>
  <c r="H579" i="4" s="1"/>
  <c r="H578" i="4" s="1"/>
  <c r="G580" i="4"/>
  <c r="G579" i="4" s="1"/>
  <c r="G578" i="4" s="1"/>
  <c r="F580" i="4"/>
  <c r="F579" i="4" s="1"/>
  <c r="F578" i="4" s="1"/>
  <c r="H570" i="4"/>
  <c r="G570" i="4"/>
  <c r="F570" i="4"/>
  <c r="H568" i="4"/>
  <c r="G568" i="4"/>
  <c r="F568" i="4"/>
  <c r="H563" i="4"/>
  <c r="H562" i="4" s="1"/>
  <c r="H561" i="4" s="1"/>
  <c r="H560" i="4" s="1"/>
  <c r="G563" i="4"/>
  <c r="G562" i="4" s="1"/>
  <c r="G561" i="4" s="1"/>
  <c r="G560" i="4" s="1"/>
  <c r="F563" i="4"/>
  <c r="F562" i="4" s="1"/>
  <c r="F561" i="4" s="1"/>
  <c r="F560" i="4" s="1"/>
  <c r="H557" i="4"/>
  <c r="H556" i="4" s="1"/>
  <c r="G557" i="4"/>
  <c r="G556" i="4" s="1"/>
  <c r="F557" i="4"/>
  <c r="F556" i="4" s="1"/>
  <c r="H554" i="4"/>
  <c r="H553" i="4" s="1"/>
  <c r="G554" i="4"/>
  <c r="G553" i="4" s="1"/>
  <c r="F554" i="4"/>
  <c r="F553" i="4" s="1"/>
  <c r="H551" i="4"/>
  <c r="H550" i="4" s="1"/>
  <c r="G551" i="4"/>
  <c r="G550" i="4" s="1"/>
  <c r="F551" i="4"/>
  <c r="F550" i="4" s="1"/>
  <c r="H548" i="4"/>
  <c r="H547" i="4" s="1"/>
  <c r="G548" i="4"/>
  <c r="G547" i="4" s="1"/>
  <c r="F548" i="4"/>
  <c r="F547" i="4" s="1"/>
  <c r="H537" i="4"/>
  <c r="H536" i="4" s="1"/>
  <c r="G537" i="4"/>
  <c r="G536" i="4" s="1"/>
  <c r="F537" i="4"/>
  <c r="F536" i="4" s="1"/>
  <c r="H534" i="4"/>
  <c r="H533" i="4" s="1"/>
  <c r="G534" i="4"/>
  <c r="G533" i="4" s="1"/>
  <c r="F534" i="4"/>
  <c r="F533" i="4" s="1"/>
  <c r="H530" i="4"/>
  <c r="H529" i="4" s="1"/>
  <c r="H528" i="4" s="1"/>
  <c r="G530" i="4"/>
  <c r="G529" i="4" s="1"/>
  <c r="G528" i="4" s="1"/>
  <c r="F530" i="4"/>
  <c r="F529" i="4" s="1"/>
  <c r="F528" i="4" s="1"/>
  <c r="H526" i="4"/>
  <c r="G526" i="4"/>
  <c r="F526" i="4"/>
  <c r="H524" i="4"/>
  <c r="G524" i="4"/>
  <c r="F524" i="4"/>
  <c r="F523" i="4" s="1"/>
  <c r="F522" i="4" s="1"/>
  <c r="H519" i="4"/>
  <c r="H518" i="4" s="1"/>
  <c r="H517" i="4" s="1"/>
  <c r="H516" i="4" s="1"/>
  <c r="G519" i="4"/>
  <c r="G518" i="4" s="1"/>
  <c r="G517" i="4" s="1"/>
  <c r="G516" i="4" s="1"/>
  <c r="F519" i="4"/>
  <c r="F518" i="4" s="1"/>
  <c r="F517" i="4" s="1"/>
  <c r="F516" i="4" s="1"/>
  <c r="H515" i="4"/>
  <c r="H514" i="4" s="1"/>
  <c r="H513" i="4" s="1"/>
  <c r="H512" i="4" s="1"/>
  <c r="H511" i="4" s="1"/>
  <c r="G515" i="4"/>
  <c r="F515" i="4"/>
  <c r="F514" i="4" s="1"/>
  <c r="F513" i="4" s="1"/>
  <c r="F512" i="4" s="1"/>
  <c r="F511" i="4" s="1"/>
  <c r="G514" i="4"/>
  <c r="G513" i="4" s="1"/>
  <c r="G512" i="4" s="1"/>
  <c r="G511" i="4" s="1"/>
  <c r="H508" i="4"/>
  <c r="H507" i="4" s="1"/>
  <c r="G508" i="4"/>
  <c r="G507" i="4" s="1"/>
  <c r="F508" i="4"/>
  <c r="F507" i="4" s="1"/>
  <c r="H505" i="4"/>
  <c r="H504" i="4" s="1"/>
  <c r="G505" i="4"/>
  <c r="G504" i="4" s="1"/>
  <c r="F505" i="4"/>
  <c r="F504" i="4" s="1"/>
  <c r="H502" i="4"/>
  <c r="H501" i="4" s="1"/>
  <c r="G502" i="4"/>
  <c r="G501" i="4" s="1"/>
  <c r="F502" i="4"/>
  <c r="F501" i="4" s="1"/>
  <c r="H493" i="4"/>
  <c r="H492" i="4" s="1"/>
  <c r="G493" i="4"/>
  <c r="G492" i="4" s="1"/>
  <c r="F493" i="4"/>
  <c r="F492" i="4" s="1"/>
  <c r="H489" i="4"/>
  <c r="H488" i="4" s="1"/>
  <c r="H487" i="4" s="1"/>
  <c r="H486" i="4" s="1"/>
  <c r="H485" i="4" s="1"/>
  <c r="G489" i="4"/>
  <c r="G488" i="4" s="1"/>
  <c r="G487" i="4" s="1"/>
  <c r="G486" i="4" s="1"/>
  <c r="G485" i="4" s="1"/>
  <c r="F489" i="4"/>
  <c r="F488" i="4" s="1"/>
  <c r="F487" i="4" s="1"/>
  <c r="F486" i="4" s="1"/>
  <c r="F485" i="4" s="1"/>
  <c r="H481" i="4"/>
  <c r="H480" i="4" s="1"/>
  <c r="H479" i="4" s="1"/>
  <c r="H478" i="4" s="1"/>
  <c r="H477" i="4" s="1"/>
  <c r="G481" i="4"/>
  <c r="G480" i="4" s="1"/>
  <c r="G479" i="4" s="1"/>
  <c r="G478" i="4" s="1"/>
  <c r="G477" i="4" s="1"/>
  <c r="F481" i="4"/>
  <c r="F480" i="4" s="1"/>
  <c r="F479" i="4" s="1"/>
  <c r="F478" i="4" s="1"/>
  <c r="F477" i="4" s="1"/>
  <c r="H475" i="4"/>
  <c r="H474" i="4" s="1"/>
  <c r="H473" i="4" s="1"/>
  <c r="G475" i="4"/>
  <c r="G474" i="4" s="1"/>
  <c r="G473" i="4" s="1"/>
  <c r="F475" i="4"/>
  <c r="F474" i="4" s="1"/>
  <c r="F473" i="4" s="1"/>
  <c r="H471" i="4"/>
  <c r="H470" i="4" s="1"/>
  <c r="H469" i="4" s="1"/>
  <c r="H468" i="4" s="1"/>
  <c r="G471" i="4"/>
  <c r="G470" i="4" s="1"/>
  <c r="G469" i="4" s="1"/>
  <c r="G468" i="4" s="1"/>
  <c r="F471" i="4"/>
  <c r="F470" i="4" s="1"/>
  <c r="F469" i="4" s="1"/>
  <c r="F468" i="4" s="1"/>
  <c r="H467" i="4"/>
  <c r="H466" i="4" s="1"/>
  <c r="H465" i="4" s="1"/>
  <c r="H464" i="4" s="1"/>
  <c r="G467" i="4"/>
  <c r="G466" i="4" s="1"/>
  <c r="G465" i="4" s="1"/>
  <c r="G464" i="4" s="1"/>
  <c r="F467" i="4"/>
  <c r="F466" i="4"/>
  <c r="F465" i="4" s="1"/>
  <c r="F464" i="4" s="1"/>
  <c r="H463" i="4"/>
  <c r="H462" i="4" s="1"/>
  <c r="G463" i="4"/>
  <c r="G462" i="4" s="1"/>
  <c r="F463" i="4"/>
  <c r="F462" i="4"/>
  <c r="F461" i="4" s="1"/>
  <c r="H458" i="4"/>
  <c r="H457" i="4" s="1"/>
  <c r="H456" i="4" s="1"/>
  <c r="G458" i="4"/>
  <c r="G457" i="4" s="1"/>
  <c r="G456" i="4" s="1"/>
  <c r="F458" i="4"/>
  <c r="F457" i="4" s="1"/>
  <c r="F456" i="4" s="1"/>
  <c r="H454" i="4"/>
  <c r="H453" i="4" s="1"/>
  <c r="H452" i="4" s="1"/>
  <c r="G454" i="4"/>
  <c r="G453" i="4" s="1"/>
  <c r="G452" i="4" s="1"/>
  <c r="F454" i="4"/>
  <c r="F453" i="4" s="1"/>
  <c r="F452" i="4" s="1"/>
  <c r="H450" i="4"/>
  <c r="H449" i="4" s="1"/>
  <c r="H448" i="4" s="1"/>
  <c r="G450" i="4"/>
  <c r="G449" i="4" s="1"/>
  <c r="G448" i="4" s="1"/>
  <c r="F450" i="4"/>
  <c r="F449" i="4" s="1"/>
  <c r="F448" i="4" s="1"/>
  <c r="H446" i="4"/>
  <c r="H445" i="4" s="1"/>
  <c r="H444" i="4" s="1"/>
  <c r="G446" i="4"/>
  <c r="G445" i="4" s="1"/>
  <c r="G444" i="4" s="1"/>
  <c r="F446" i="4"/>
  <c r="F445" i="4" s="1"/>
  <c r="F444" i="4" s="1"/>
  <c r="H442" i="4"/>
  <c r="H441" i="4" s="1"/>
  <c r="H440" i="4" s="1"/>
  <c r="G442" i="4"/>
  <c r="G441" i="4" s="1"/>
  <c r="G440" i="4" s="1"/>
  <c r="F442" i="4"/>
  <c r="F441" i="4" s="1"/>
  <c r="F440" i="4" s="1"/>
  <c r="H436" i="4"/>
  <c r="G436" i="4"/>
  <c r="F436" i="4"/>
  <c r="H434" i="4"/>
  <c r="G434" i="4"/>
  <c r="G433" i="4" s="1"/>
  <c r="G432" i="4" s="1"/>
  <c r="F434" i="4"/>
  <c r="H422" i="4"/>
  <c r="H421" i="4" s="1"/>
  <c r="G422" i="4"/>
  <c r="G421" i="4" s="1"/>
  <c r="F422" i="4"/>
  <c r="F421" i="4" s="1"/>
  <c r="H419" i="4"/>
  <c r="H418" i="4" s="1"/>
  <c r="H417" i="4" s="1"/>
  <c r="G419" i="4"/>
  <c r="G418" i="4" s="1"/>
  <c r="G417" i="4" s="1"/>
  <c r="F419" i="4"/>
  <c r="F418" i="4" s="1"/>
  <c r="F417" i="4" s="1"/>
  <c r="H415" i="4"/>
  <c r="H414" i="4" s="1"/>
  <c r="H413" i="4" s="1"/>
  <c r="H412" i="4" s="1"/>
  <c r="G415" i="4"/>
  <c r="G414" i="4" s="1"/>
  <c r="G413" i="4" s="1"/>
  <c r="G412" i="4" s="1"/>
  <c r="F415" i="4"/>
  <c r="F414" i="4" s="1"/>
  <c r="F413" i="4" s="1"/>
  <c r="F412" i="4" s="1"/>
  <c r="H410" i="4"/>
  <c r="H409" i="4" s="1"/>
  <c r="H408" i="4" s="1"/>
  <c r="H403" i="4" s="1"/>
  <c r="G410" i="4"/>
  <c r="G409" i="4" s="1"/>
  <c r="G408" i="4" s="1"/>
  <c r="G403" i="4" s="1"/>
  <c r="F410" i="4"/>
  <c r="F409" i="4" s="1"/>
  <c r="F408" i="4" s="1"/>
  <c r="F403" i="4" s="1"/>
  <c r="H406" i="4"/>
  <c r="H405" i="4" s="1"/>
  <c r="H404" i="4" s="1"/>
  <c r="G406" i="4"/>
  <c r="G405" i="4" s="1"/>
  <c r="G404" i="4" s="1"/>
  <c r="F406" i="4"/>
  <c r="F405" i="4" s="1"/>
  <c r="F404" i="4" s="1"/>
  <c r="H401" i="4"/>
  <c r="H400" i="4" s="1"/>
  <c r="G401" i="4"/>
  <c r="G400" i="4" s="1"/>
  <c r="F401" i="4"/>
  <c r="F400" i="4" s="1"/>
  <c r="H398" i="4"/>
  <c r="H397" i="4" s="1"/>
  <c r="G398" i="4"/>
  <c r="G397" i="4" s="1"/>
  <c r="F398" i="4"/>
  <c r="F397" i="4" s="1"/>
  <c r="H392" i="4"/>
  <c r="H391" i="4" s="1"/>
  <c r="H390" i="4" s="1"/>
  <c r="G392" i="4"/>
  <c r="G391" i="4" s="1"/>
  <c r="G390" i="4" s="1"/>
  <c r="F392" i="4"/>
  <c r="F391" i="4" s="1"/>
  <c r="F390" i="4" s="1"/>
  <c r="H388" i="4"/>
  <c r="H387" i="4" s="1"/>
  <c r="H386" i="4" s="1"/>
  <c r="G388" i="4"/>
  <c r="G387" i="4" s="1"/>
  <c r="G386" i="4" s="1"/>
  <c r="F388" i="4"/>
  <c r="F387" i="4" s="1"/>
  <c r="F386" i="4" s="1"/>
  <c r="H384" i="4"/>
  <c r="H383" i="4" s="1"/>
  <c r="H382" i="4" s="1"/>
  <c r="G384" i="4"/>
  <c r="G383" i="4" s="1"/>
  <c r="G382" i="4" s="1"/>
  <c r="F384" i="4"/>
  <c r="F383" i="4" s="1"/>
  <c r="F382" i="4" s="1"/>
  <c r="H381" i="4"/>
  <c r="H380" i="4" s="1"/>
  <c r="H379" i="4" s="1"/>
  <c r="H378" i="4" s="1"/>
  <c r="H377" i="4" s="1"/>
  <c r="G381" i="4"/>
  <c r="G380" i="4" s="1"/>
  <c r="G379" i="4" s="1"/>
  <c r="G378" i="4" s="1"/>
  <c r="G377" i="4" s="1"/>
  <c r="F381" i="4"/>
  <c r="F380" i="4" s="1"/>
  <c r="F379" i="4" s="1"/>
  <c r="F378" i="4" s="1"/>
  <c r="F377" i="4" s="1"/>
  <c r="H374" i="4"/>
  <c r="G374" i="4"/>
  <c r="F374" i="4"/>
  <c r="H373" i="4"/>
  <c r="H372" i="4" s="1"/>
  <c r="G373" i="4"/>
  <c r="G372" i="4" s="1"/>
  <c r="F373" i="4"/>
  <c r="F372" i="4" s="1"/>
  <c r="H367" i="4"/>
  <c r="H366" i="4" s="1"/>
  <c r="H365" i="4" s="1"/>
  <c r="G367" i="4"/>
  <c r="G366" i="4" s="1"/>
  <c r="G365" i="4" s="1"/>
  <c r="F367" i="4"/>
  <c r="F366" i="4" s="1"/>
  <c r="F365" i="4" s="1"/>
  <c r="H362" i="4"/>
  <c r="H361" i="4" s="1"/>
  <c r="H360" i="4" s="1"/>
  <c r="H359" i="4" s="1"/>
  <c r="G362" i="4"/>
  <c r="G361" i="4" s="1"/>
  <c r="G360" i="4" s="1"/>
  <c r="G359" i="4" s="1"/>
  <c r="F362" i="4"/>
  <c r="F361" i="4" s="1"/>
  <c r="F360" i="4" s="1"/>
  <c r="F359" i="4" s="1"/>
  <c r="H357" i="4"/>
  <c r="H356" i="4" s="1"/>
  <c r="H355" i="4" s="1"/>
  <c r="G357" i="4"/>
  <c r="G356" i="4" s="1"/>
  <c r="G355" i="4" s="1"/>
  <c r="F357" i="4"/>
  <c r="F356" i="4" s="1"/>
  <c r="F355" i="4" s="1"/>
  <c r="H353" i="4"/>
  <c r="H352" i="4" s="1"/>
  <c r="H351" i="4" s="1"/>
  <c r="G353" i="4"/>
  <c r="G352" i="4" s="1"/>
  <c r="G351" i="4" s="1"/>
  <c r="F353" i="4"/>
  <c r="F352" i="4" s="1"/>
  <c r="F351" i="4" s="1"/>
  <c r="H349" i="4"/>
  <c r="G349" i="4"/>
  <c r="F349" i="4"/>
  <c r="H347" i="4"/>
  <c r="G347" i="4"/>
  <c r="F347" i="4"/>
  <c r="H346" i="4"/>
  <c r="H345" i="4" s="1"/>
  <c r="G346" i="4"/>
  <c r="G345" i="4" s="1"/>
  <c r="G344" i="4" s="1"/>
  <c r="G343" i="4" s="1"/>
  <c r="F346" i="4"/>
  <c r="F345" i="4" s="1"/>
  <c r="H341" i="4"/>
  <c r="H340" i="4" s="1"/>
  <c r="H339" i="4" s="1"/>
  <c r="G341" i="4"/>
  <c r="G340" i="4" s="1"/>
  <c r="G339" i="4" s="1"/>
  <c r="F341" i="4"/>
  <c r="F340" i="4" s="1"/>
  <c r="F339" i="4" s="1"/>
  <c r="H334" i="4"/>
  <c r="G334" i="4"/>
  <c r="F334" i="4"/>
  <c r="H332" i="4"/>
  <c r="G332" i="4"/>
  <c r="F332" i="4"/>
  <c r="H330" i="4"/>
  <c r="H329" i="4" s="1"/>
  <c r="H328" i="4" s="1"/>
  <c r="H327" i="4" s="1"/>
  <c r="G330" i="4"/>
  <c r="G329" i="4" s="1"/>
  <c r="G328" i="4" s="1"/>
  <c r="G327" i="4" s="1"/>
  <c r="F330" i="4"/>
  <c r="F329" i="4" s="1"/>
  <c r="F328" i="4" s="1"/>
  <c r="F327" i="4" s="1"/>
  <c r="H325" i="4"/>
  <c r="H324" i="4" s="1"/>
  <c r="H323" i="4" s="1"/>
  <c r="G325" i="4"/>
  <c r="G324" i="4" s="1"/>
  <c r="G323" i="4" s="1"/>
  <c r="F325" i="4"/>
  <c r="F324" i="4" s="1"/>
  <c r="F323" i="4" s="1"/>
  <c r="H321" i="4"/>
  <c r="H320" i="4" s="1"/>
  <c r="H319" i="4" s="1"/>
  <c r="G321" i="4"/>
  <c r="G320" i="4" s="1"/>
  <c r="G319" i="4" s="1"/>
  <c r="F321" i="4"/>
  <c r="F320" i="4" s="1"/>
  <c r="F319" i="4" s="1"/>
  <c r="H318" i="4"/>
  <c r="H317" i="4" s="1"/>
  <c r="H316" i="4" s="1"/>
  <c r="H315" i="4" s="1"/>
  <c r="G318" i="4"/>
  <c r="G317" i="4" s="1"/>
  <c r="G316" i="4" s="1"/>
  <c r="G315" i="4" s="1"/>
  <c r="F318" i="4"/>
  <c r="F317" i="4" s="1"/>
  <c r="F316" i="4" s="1"/>
  <c r="F315" i="4" s="1"/>
  <c r="H311" i="4"/>
  <c r="H310" i="4" s="1"/>
  <c r="H309" i="4" s="1"/>
  <c r="H308" i="4" s="1"/>
  <c r="G311" i="4"/>
  <c r="G310" i="4" s="1"/>
  <c r="G309" i="4" s="1"/>
  <c r="G308" i="4" s="1"/>
  <c r="F311" i="4"/>
  <c r="F310" i="4" s="1"/>
  <c r="F309" i="4" s="1"/>
  <c r="F308" i="4" s="1"/>
  <c r="H305" i="4"/>
  <c r="H304" i="4" s="1"/>
  <c r="H303" i="4" s="1"/>
  <c r="H302" i="4" s="1"/>
  <c r="G305" i="4"/>
  <c r="G304" i="4" s="1"/>
  <c r="G303" i="4" s="1"/>
  <c r="G302" i="4" s="1"/>
  <c r="F305" i="4"/>
  <c r="F304" i="4" s="1"/>
  <c r="F303" i="4" s="1"/>
  <c r="F302" i="4" s="1"/>
  <c r="H300" i="4"/>
  <c r="H299" i="4" s="1"/>
  <c r="H298" i="4" s="1"/>
  <c r="H297" i="4" s="1"/>
  <c r="G300" i="4"/>
  <c r="G299" i="4" s="1"/>
  <c r="G298" i="4" s="1"/>
  <c r="G297" i="4" s="1"/>
  <c r="F300" i="4"/>
  <c r="F299" i="4" s="1"/>
  <c r="F298" i="4" s="1"/>
  <c r="F297" i="4" s="1"/>
  <c r="H295" i="4"/>
  <c r="H294" i="4" s="1"/>
  <c r="H293" i="4" s="1"/>
  <c r="G295" i="4"/>
  <c r="G294" i="4" s="1"/>
  <c r="G293" i="4" s="1"/>
  <c r="F295" i="4"/>
  <c r="F294" i="4" s="1"/>
  <c r="F293" i="4" s="1"/>
  <c r="H291" i="4"/>
  <c r="H290" i="4" s="1"/>
  <c r="H289" i="4" s="1"/>
  <c r="F291" i="4"/>
  <c r="F290" i="4" s="1"/>
  <c r="F289" i="4" s="1"/>
  <c r="H286" i="4"/>
  <c r="H285" i="4" s="1"/>
  <c r="H284" i="4" s="1"/>
  <c r="G286" i="4"/>
  <c r="G285" i="4" s="1"/>
  <c r="G284" i="4" s="1"/>
  <c r="F286" i="4"/>
  <c r="F285" i="4" s="1"/>
  <c r="F284" i="4" s="1"/>
  <c r="H283" i="4"/>
  <c r="H282" i="4" s="1"/>
  <c r="H281" i="4" s="1"/>
  <c r="H280" i="4" s="1"/>
  <c r="G283" i="4"/>
  <c r="G282" i="4" s="1"/>
  <c r="G281" i="4" s="1"/>
  <c r="G280" i="4" s="1"/>
  <c r="F283" i="4"/>
  <c r="F282" i="4" s="1"/>
  <c r="F281" i="4" s="1"/>
  <c r="F280" i="4" s="1"/>
  <c r="H277" i="4"/>
  <c r="H276" i="4" s="1"/>
  <c r="G277" i="4"/>
  <c r="G276" i="4" s="1"/>
  <c r="F277" i="4"/>
  <c r="F276" i="4" s="1"/>
  <c r="H273" i="4"/>
  <c r="H272" i="4" s="1"/>
  <c r="H268" i="4" s="1"/>
  <c r="H267" i="4" s="1"/>
  <c r="H266" i="4" s="1"/>
  <c r="G273" i="4"/>
  <c r="G272" i="4" s="1"/>
  <c r="G268" i="4" s="1"/>
  <c r="G267" i="4" s="1"/>
  <c r="G266" i="4" s="1"/>
  <c r="F273" i="4"/>
  <c r="F272" i="4" s="1"/>
  <c r="F268" i="4" s="1"/>
  <c r="F267" i="4" s="1"/>
  <c r="F266" i="4" s="1"/>
  <c r="H270" i="4"/>
  <c r="H269" i="4" s="1"/>
  <c r="G270" i="4"/>
  <c r="G269" i="4" s="1"/>
  <c r="F270" i="4"/>
  <c r="F269" i="4" s="1"/>
  <c r="H254" i="4"/>
  <c r="H253" i="4" s="1"/>
  <c r="H252" i="4" s="1"/>
  <c r="G254" i="4"/>
  <c r="G253" i="4" s="1"/>
  <c r="G252" i="4" s="1"/>
  <c r="F254" i="4"/>
  <c r="F253" i="4" s="1"/>
  <c r="F252" i="4" s="1"/>
  <c r="H250" i="4"/>
  <c r="H249" i="4" s="1"/>
  <c r="H248" i="4" s="1"/>
  <c r="G250" i="4"/>
  <c r="G249" i="4" s="1"/>
  <c r="G248" i="4" s="1"/>
  <c r="F250" i="4"/>
  <c r="F249" i="4" s="1"/>
  <c r="F248" i="4" s="1"/>
  <c r="H246" i="4"/>
  <c r="H245" i="4" s="1"/>
  <c r="H244" i="4" s="1"/>
  <c r="G246" i="4"/>
  <c r="G245" i="4" s="1"/>
  <c r="G244" i="4" s="1"/>
  <c r="F246" i="4"/>
  <c r="F245" i="4" s="1"/>
  <c r="F244" i="4" s="1"/>
  <c r="H242" i="4"/>
  <c r="H241" i="4" s="1"/>
  <c r="G242" i="4"/>
  <c r="G241" i="4" s="1"/>
  <c r="F242" i="4"/>
  <c r="F241" i="4" s="1"/>
  <c r="H238" i="4"/>
  <c r="H237" i="4" s="1"/>
  <c r="G238" i="4"/>
  <c r="G237" i="4" s="1"/>
  <c r="F238" i="4"/>
  <c r="F237" i="4" s="1"/>
  <c r="H235" i="4"/>
  <c r="H234" i="4" s="1"/>
  <c r="H233" i="4" s="1"/>
  <c r="G235" i="4"/>
  <c r="G234" i="4" s="1"/>
  <c r="G233" i="4" s="1"/>
  <c r="F235" i="4"/>
  <c r="F234" i="4" s="1"/>
  <c r="F233" i="4" s="1"/>
  <c r="H231" i="4"/>
  <c r="H230" i="4" s="1"/>
  <c r="H229" i="4" s="1"/>
  <c r="G231" i="4"/>
  <c r="G230" i="4" s="1"/>
  <c r="G229" i="4" s="1"/>
  <c r="F231" i="4"/>
  <c r="F230" i="4" s="1"/>
  <c r="F229" i="4" s="1"/>
  <c r="H227" i="4"/>
  <c r="G227" i="4"/>
  <c r="F227" i="4"/>
  <c r="F218" i="4" s="1"/>
  <c r="H219" i="4"/>
  <c r="G219" i="4"/>
  <c r="F219" i="4"/>
  <c r="H216" i="4"/>
  <c r="H215" i="4" s="1"/>
  <c r="G216" i="4"/>
  <c r="G215" i="4" s="1"/>
  <c r="F216" i="4"/>
  <c r="F215" i="4" s="1"/>
  <c r="H208" i="4"/>
  <c r="H207" i="4" s="1"/>
  <c r="H206" i="4" s="1"/>
  <c r="H205" i="4" s="1"/>
  <c r="H204" i="4" s="1"/>
  <c r="H203" i="4" s="1"/>
  <c r="G208" i="4"/>
  <c r="G207" i="4" s="1"/>
  <c r="G206" i="4" s="1"/>
  <c r="G205" i="4" s="1"/>
  <c r="G204" i="4" s="1"/>
  <c r="G203" i="4" s="1"/>
  <c r="F208" i="4"/>
  <c r="F207" i="4" s="1"/>
  <c r="F206" i="4" s="1"/>
  <c r="F205" i="4" s="1"/>
  <c r="F204" i="4" s="1"/>
  <c r="F203" i="4" s="1"/>
  <c r="H201" i="4"/>
  <c r="G201" i="4"/>
  <c r="G192" i="4" s="1"/>
  <c r="F201" i="4"/>
  <c r="H193" i="4"/>
  <c r="G193" i="4"/>
  <c r="F193" i="4"/>
  <c r="H190" i="4"/>
  <c r="H189" i="4" s="1"/>
  <c r="G190" i="4"/>
  <c r="G189" i="4" s="1"/>
  <c r="F190" i="4"/>
  <c r="F189" i="4" s="1"/>
  <c r="H186" i="4"/>
  <c r="H185" i="4" s="1"/>
  <c r="H184" i="4" s="1"/>
  <c r="G186" i="4"/>
  <c r="G185" i="4" s="1"/>
  <c r="G184" i="4" s="1"/>
  <c r="F186" i="4"/>
  <c r="F185" i="4" s="1"/>
  <c r="F184" i="4" s="1"/>
  <c r="H182" i="4"/>
  <c r="H181" i="4" s="1"/>
  <c r="H180" i="4" s="1"/>
  <c r="G182" i="4"/>
  <c r="G181" i="4" s="1"/>
  <c r="G180" i="4" s="1"/>
  <c r="F182" i="4"/>
  <c r="F181" i="4" s="1"/>
  <c r="F180" i="4" s="1"/>
  <c r="H178" i="4"/>
  <c r="H177" i="4" s="1"/>
  <c r="H176" i="4" s="1"/>
  <c r="G178" i="4"/>
  <c r="G177" i="4" s="1"/>
  <c r="G176" i="4" s="1"/>
  <c r="F178" i="4"/>
  <c r="F177" i="4" s="1"/>
  <c r="F176" i="4" s="1"/>
  <c r="H170" i="4"/>
  <c r="H169" i="4" s="1"/>
  <c r="G170" i="4"/>
  <c r="G169" i="4" s="1"/>
  <c r="F170" i="4"/>
  <c r="F169" i="4" s="1"/>
  <c r="H167" i="4"/>
  <c r="H166" i="4" s="1"/>
  <c r="H165" i="4" s="1"/>
  <c r="G167" i="4"/>
  <c r="G166" i="4" s="1"/>
  <c r="G165" i="4" s="1"/>
  <c r="F167" i="4"/>
  <c r="F166" i="4" s="1"/>
  <c r="F165" i="4" s="1"/>
  <c r="H162" i="4"/>
  <c r="H161" i="4" s="1"/>
  <c r="H160" i="4" s="1"/>
  <c r="H159" i="4" s="1"/>
  <c r="H158" i="4" s="1"/>
  <c r="G162" i="4"/>
  <c r="G161" i="4" s="1"/>
  <c r="G160" i="4" s="1"/>
  <c r="G159" i="4" s="1"/>
  <c r="G158" i="4" s="1"/>
  <c r="F162" i="4"/>
  <c r="F161" i="4" s="1"/>
  <c r="F160" i="4" s="1"/>
  <c r="F159" i="4" s="1"/>
  <c r="F158" i="4" s="1"/>
  <c r="H151" i="4"/>
  <c r="H150" i="4" s="1"/>
  <c r="H149" i="4" s="1"/>
  <c r="H148" i="4" s="1"/>
  <c r="G151" i="4"/>
  <c r="G150" i="4" s="1"/>
  <c r="G149" i="4" s="1"/>
  <c r="G148" i="4" s="1"/>
  <c r="F151" i="4"/>
  <c r="F150" i="4" s="1"/>
  <c r="F149" i="4" s="1"/>
  <c r="F148" i="4" s="1"/>
  <c r="H146" i="4"/>
  <c r="H145" i="4" s="1"/>
  <c r="H144" i="4" s="1"/>
  <c r="G146" i="4"/>
  <c r="G145" i="4" s="1"/>
  <c r="G144" i="4" s="1"/>
  <c r="F146" i="4"/>
  <c r="F145" i="4" s="1"/>
  <c r="F144" i="4" s="1"/>
  <c r="H143" i="4"/>
  <c r="H142" i="4" s="1"/>
  <c r="H141" i="4" s="1"/>
  <c r="H140" i="4" s="1"/>
  <c r="G143" i="4"/>
  <c r="G142" i="4" s="1"/>
  <c r="G141" i="4" s="1"/>
  <c r="G140" i="4" s="1"/>
  <c r="F142" i="4"/>
  <c r="F141" i="4" s="1"/>
  <c r="F140" i="4" s="1"/>
  <c r="H138" i="4"/>
  <c r="H137" i="4" s="1"/>
  <c r="H136" i="4" s="1"/>
  <c r="G138" i="4"/>
  <c r="G137" i="4" s="1"/>
  <c r="G136" i="4" s="1"/>
  <c r="F138" i="4"/>
  <c r="F137" i="4" s="1"/>
  <c r="F136" i="4" s="1"/>
  <c r="H130" i="4"/>
  <c r="H129" i="4" s="1"/>
  <c r="H128" i="4" s="1"/>
  <c r="G130" i="4"/>
  <c r="G129" i="4" s="1"/>
  <c r="G128" i="4" s="1"/>
  <c r="F130" i="4"/>
  <c r="F129" i="4" s="1"/>
  <c r="F128" i="4" s="1"/>
  <c r="H126" i="4"/>
  <c r="H123" i="4" s="1"/>
  <c r="H122" i="4" s="1"/>
  <c r="G126" i="4"/>
  <c r="G123" i="4" s="1"/>
  <c r="G122" i="4" s="1"/>
  <c r="F126" i="4"/>
  <c r="F123" i="4" s="1"/>
  <c r="H125" i="4"/>
  <c r="H124" i="4" s="1"/>
  <c r="G125" i="4"/>
  <c r="G124" i="4" s="1"/>
  <c r="F125" i="4"/>
  <c r="F124" i="4" s="1"/>
  <c r="F122" i="4"/>
  <c r="H110" i="4"/>
  <c r="H109" i="4" s="1"/>
  <c r="H108" i="4" s="1"/>
  <c r="H107" i="4" s="1"/>
  <c r="G110" i="4"/>
  <c r="G109" i="4" s="1"/>
  <c r="G108" i="4" s="1"/>
  <c r="G107" i="4" s="1"/>
  <c r="F110" i="4"/>
  <c r="F109" i="4" s="1"/>
  <c r="F108" i="4" s="1"/>
  <c r="F107" i="4" s="1"/>
  <c r="H104" i="4"/>
  <c r="H103" i="4" s="1"/>
  <c r="H102" i="4" s="1"/>
  <c r="H101" i="4" s="1"/>
  <c r="H100" i="4" s="1"/>
  <c r="G104" i="4"/>
  <c r="G103" i="4" s="1"/>
  <c r="G102" i="4" s="1"/>
  <c r="G101" i="4" s="1"/>
  <c r="G100" i="4" s="1"/>
  <c r="F104" i="4"/>
  <c r="F103" i="4" s="1"/>
  <c r="F102" i="4" s="1"/>
  <c r="F101" i="4" s="1"/>
  <c r="F100" i="4" s="1"/>
  <c r="H98" i="4"/>
  <c r="H97" i="4" s="1"/>
  <c r="H96" i="4" s="1"/>
  <c r="H95" i="4" s="1"/>
  <c r="G98" i="4"/>
  <c r="G97" i="4" s="1"/>
  <c r="G96" i="4" s="1"/>
  <c r="G95" i="4" s="1"/>
  <c r="F98" i="4"/>
  <c r="F97" i="4" s="1"/>
  <c r="F96" i="4" s="1"/>
  <c r="F95" i="4" s="1"/>
  <c r="H93" i="4"/>
  <c r="H92" i="4" s="1"/>
  <c r="G93" i="4"/>
  <c r="G92" i="4" s="1"/>
  <c r="F93" i="4"/>
  <c r="F92" i="4" s="1"/>
  <c r="H90" i="4"/>
  <c r="G90" i="4"/>
  <c r="F90" i="4"/>
  <c r="H88" i="4"/>
  <c r="G88" i="4"/>
  <c r="F88" i="4"/>
  <c r="F87" i="4"/>
  <c r="H82" i="4"/>
  <c r="H81" i="4" s="1"/>
  <c r="H80" i="4" s="1"/>
  <c r="H79" i="4" s="1"/>
  <c r="H78" i="4" s="1"/>
  <c r="G82" i="4"/>
  <c r="G81" i="4" s="1"/>
  <c r="G80" i="4" s="1"/>
  <c r="G79" i="4" s="1"/>
  <c r="G78" i="4" s="1"/>
  <c r="F82" i="4"/>
  <c r="F81" i="4" s="1"/>
  <c r="F80" i="4" s="1"/>
  <c r="F79" i="4" s="1"/>
  <c r="F78" i="4" s="1"/>
  <c r="H76" i="4"/>
  <c r="H75" i="4" s="1"/>
  <c r="G76" i="4"/>
  <c r="G75" i="4" s="1"/>
  <c r="F76" i="4"/>
  <c r="F75" i="4" s="1"/>
  <c r="H73" i="4"/>
  <c r="H72" i="4" s="1"/>
  <c r="H71" i="4" s="1"/>
  <c r="G73" i="4"/>
  <c r="G72" i="4" s="1"/>
  <c r="G71" i="4" s="1"/>
  <c r="F73" i="4"/>
  <c r="F72" i="4" s="1"/>
  <c r="F71" i="4" s="1"/>
  <c r="H69" i="4"/>
  <c r="G69" i="4"/>
  <c r="F69" i="4"/>
  <c r="H67" i="4"/>
  <c r="H66" i="4" s="1"/>
  <c r="G67" i="4"/>
  <c r="F67" i="4"/>
  <c r="F66" i="4"/>
  <c r="H64" i="4"/>
  <c r="H63" i="4" s="1"/>
  <c r="G64" i="4"/>
  <c r="G63" i="4" s="1"/>
  <c r="F64" i="4"/>
  <c r="F63" i="4" s="1"/>
  <c r="H61" i="4"/>
  <c r="H60" i="4" s="1"/>
  <c r="G61" i="4"/>
  <c r="G60" i="4" s="1"/>
  <c r="F61" i="4"/>
  <c r="F60" i="4" s="1"/>
  <c r="H59" i="4"/>
  <c r="H58" i="4" s="1"/>
  <c r="G59" i="4"/>
  <c r="G58" i="4" s="1"/>
  <c r="F59" i="4"/>
  <c r="F58" i="4" s="1"/>
  <c r="H56" i="4"/>
  <c r="H55" i="4" s="1"/>
  <c r="G56" i="4"/>
  <c r="F56" i="4"/>
  <c r="H54" i="4"/>
  <c r="H53" i="4" s="1"/>
  <c r="G54" i="4"/>
  <c r="G53" i="4" s="1"/>
  <c r="F54" i="4"/>
  <c r="F53" i="4" s="1"/>
  <c r="H51" i="4"/>
  <c r="G51" i="4"/>
  <c r="F51" i="4"/>
  <c r="F50" i="4" s="1"/>
  <c r="H49" i="4"/>
  <c r="H48" i="4" s="1"/>
  <c r="G49" i="4"/>
  <c r="G48" i="4" s="1"/>
  <c r="F49" i="4"/>
  <c r="F48" i="4" s="1"/>
  <c r="F43" i="4" s="1"/>
  <c r="H47" i="4"/>
  <c r="H46" i="4" s="1"/>
  <c r="G47" i="4"/>
  <c r="G46" i="4" s="1"/>
  <c r="F47" i="4"/>
  <c r="F46" i="4" s="1"/>
  <c r="H44" i="4"/>
  <c r="G44" i="4"/>
  <c r="F44" i="4"/>
  <c r="H42" i="4"/>
  <c r="H41" i="4" s="1"/>
  <c r="G42" i="4"/>
  <c r="G41" i="4" s="1"/>
  <c r="G38" i="4" s="1"/>
  <c r="F42" i="4"/>
  <c r="F41" i="4" s="1"/>
  <c r="H39" i="4"/>
  <c r="G39" i="4"/>
  <c r="F39" i="4"/>
  <c r="H37" i="4"/>
  <c r="H36" i="4" s="1"/>
  <c r="G37" i="4"/>
  <c r="G36" i="4" s="1"/>
  <c r="F37" i="4"/>
  <c r="F36" i="4" s="1"/>
  <c r="F33" i="4" s="1"/>
  <c r="H34" i="4"/>
  <c r="G34" i="4"/>
  <c r="F34" i="4"/>
  <c r="H31" i="4"/>
  <c r="G31" i="4"/>
  <c r="F31" i="4"/>
  <c r="H29" i="4"/>
  <c r="G29" i="4"/>
  <c r="F29" i="4"/>
  <c r="H27" i="4"/>
  <c r="G27" i="4"/>
  <c r="F27" i="4"/>
  <c r="G26" i="4"/>
  <c r="H24" i="4"/>
  <c r="H23" i="4" s="1"/>
  <c r="G24" i="4"/>
  <c r="G23" i="4" s="1"/>
  <c r="F24" i="4"/>
  <c r="F23" i="4" s="1"/>
  <c r="H18" i="4"/>
  <c r="H17" i="4" s="1"/>
  <c r="H16" i="4" s="1"/>
  <c r="H15" i="4" s="1"/>
  <c r="H14" i="4" s="1"/>
  <c r="G18" i="4"/>
  <c r="G17" i="4" s="1"/>
  <c r="G16" i="4" s="1"/>
  <c r="G15" i="4" s="1"/>
  <c r="G14" i="4" s="1"/>
  <c r="F18" i="4"/>
  <c r="F17" i="4" s="1"/>
  <c r="F16" i="4" s="1"/>
  <c r="F15" i="4" s="1"/>
  <c r="F14" i="4" s="1"/>
  <c r="F21" i="1"/>
  <c r="E21" i="1"/>
  <c r="F43" i="1"/>
  <c r="F42" i="1" s="1"/>
  <c r="E43" i="1"/>
  <c r="E42" i="1" s="1"/>
  <c r="D43" i="1"/>
  <c r="D42" i="1" s="1"/>
  <c r="F36" i="1"/>
  <c r="E36" i="1"/>
  <c r="D36" i="1"/>
  <c r="F33" i="1"/>
  <c r="E33" i="1"/>
  <c r="D33" i="1"/>
  <c r="H50" i="4" l="1"/>
  <c r="G371" i="4"/>
  <c r="G370" i="4" s="1"/>
  <c r="G369" i="4" s="1"/>
  <c r="G364" i="4" s="1"/>
  <c r="G55" i="4"/>
  <c r="F214" i="4"/>
  <c r="F433" i="4"/>
  <c r="F432" i="4" s="1"/>
  <c r="G567" i="4"/>
  <c r="G566" i="4" s="1"/>
  <c r="F55" i="4"/>
  <c r="F567" i="4"/>
  <c r="F566" i="4" s="1"/>
  <c r="G43" i="4"/>
  <c r="G188" i="4"/>
  <c r="G523" i="4"/>
  <c r="G522" i="4" s="1"/>
  <c r="H680" i="4"/>
  <c r="H679" i="4" s="1"/>
  <c r="E158" i="6"/>
  <c r="E157" i="6" s="1"/>
  <c r="F168" i="6"/>
  <c r="F167" i="6" s="1"/>
  <c r="E299" i="6"/>
  <c r="E298" i="6" s="1"/>
  <c r="F432" i="6"/>
  <c r="F158" i="6"/>
  <c r="F157" i="6" s="1"/>
  <c r="F483" i="6"/>
  <c r="F482" i="6" s="1"/>
  <c r="D359" i="6"/>
  <c r="D358" i="6" s="1"/>
  <c r="D349" i="6" s="1"/>
  <c r="F437" i="6"/>
  <c r="F349" i="6"/>
  <c r="D321" i="6"/>
  <c r="E234" i="6"/>
  <c r="D268" i="6"/>
  <c r="D94" i="6"/>
  <c r="D93" i="6" s="1"/>
  <c r="D332" i="6"/>
  <c r="E349" i="6"/>
  <c r="G495" i="5"/>
  <c r="G494" i="5" s="1"/>
  <c r="G493" i="5" s="1"/>
  <c r="H676" i="5"/>
  <c r="G85" i="5"/>
  <c r="I90" i="5"/>
  <c r="G95" i="5"/>
  <c r="G661" i="5"/>
  <c r="G660" i="5" s="1"/>
  <c r="G659" i="5" s="1"/>
  <c r="I106" i="5"/>
  <c r="G188" i="5"/>
  <c r="H239" i="5"/>
  <c r="G562" i="5"/>
  <c r="G106" i="5"/>
  <c r="I239" i="5"/>
  <c r="I238" i="5" s="1"/>
  <c r="I232" i="5" s="1"/>
  <c r="I231" i="5" s="1"/>
  <c r="I230" i="5" s="1"/>
  <c r="I617" i="5"/>
  <c r="I616" i="5" s="1"/>
  <c r="I615" i="5" s="1"/>
  <c r="I614" i="5" s="1"/>
  <c r="I613" i="5" s="1"/>
  <c r="I612" i="5" s="1"/>
  <c r="G239" i="5"/>
  <c r="H188" i="5"/>
  <c r="I188" i="5"/>
  <c r="H540" i="4"/>
  <c r="H539" i="4" s="1"/>
  <c r="H510" i="4" s="1"/>
  <c r="F620" i="4"/>
  <c r="F540" i="4"/>
  <c r="F539" i="4" s="1"/>
  <c r="F510" i="4" s="1"/>
  <c r="F582" i="4"/>
  <c r="F565" i="4" s="1"/>
  <c r="F559" i="4" s="1"/>
  <c r="G620" i="4"/>
  <c r="G619" i="4" s="1"/>
  <c r="G608" i="4" s="1"/>
  <c r="G607" i="4" s="1"/>
  <c r="G540" i="4"/>
  <c r="G491" i="4"/>
  <c r="G490" i="4" s="1"/>
  <c r="G484" i="4" s="1"/>
  <c r="F491" i="4"/>
  <c r="F490" i="4" s="1"/>
  <c r="F484" i="4" s="1"/>
  <c r="H491" i="4"/>
  <c r="H490" i="4" s="1"/>
  <c r="H484" i="4" s="1"/>
  <c r="G164" i="4"/>
  <c r="H164" i="4"/>
  <c r="F164" i="4"/>
  <c r="E333" i="6"/>
  <c r="E332" i="6" s="1"/>
  <c r="F333" i="6"/>
  <c r="F332" i="6" s="1"/>
  <c r="E322" i="6"/>
  <c r="E321" i="6" s="1"/>
  <c r="F322" i="6"/>
  <c r="F321" i="6" s="1"/>
  <c r="H563" i="5"/>
  <c r="H562" i="5" s="1"/>
  <c r="H561" i="5" s="1"/>
  <c r="H560" i="5" s="1"/>
  <c r="I563" i="5"/>
  <c r="I562" i="5" s="1"/>
  <c r="I561" i="5" s="1"/>
  <c r="I560" i="5" s="1"/>
  <c r="F700" i="4"/>
  <c r="F694" i="4" s="1"/>
  <c r="F693" i="4" s="1"/>
  <c r="H701" i="4"/>
  <c r="H700" i="4" s="1"/>
  <c r="H694" i="4" s="1"/>
  <c r="H693" i="4" s="1"/>
  <c r="G701" i="4"/>
  <c r="G700" i="4" s="1"/>
  <c r="G694" i="4" s="1"/>
  <c r="G693" i="4" s="1"/>
  <c r="G724" i="5"/>
  <c r="G720" i="5" s="1"/>
  <c r="G719" i="5" s="1"/>
  <c r="G718" i="5" s="1"/>
  <c r="G717" i="5" s="1"/>
  <c r="G716" i="5" s="1"/>
  <c r="G715" i="5" s="1"/>
  <c r="G90" i="5"/>
  <c r="I243" i="5"/>
  <c r="I424" i="5"/>
  <c r="I423" i="5" s="1"/>
  <c r="G617" i="5"/>
  <c r="G616" i="5" s="1"/>
  <c r="G615" i="5" s="1"/>
  <c r="G614" i="5" s="1"/>
  <c r="G613" i="5" s="1"/>
  <c r="G612" i="5" s="1"/>
  <c r="H386" i="5"/>
  <c r="H383" i="5" s="1"/>
  <c r="H90" i="5"/>
  <c r="I386" i="5"/>
  <c r="I383" i="5" s="1"/>
  <c r="I382" i="5" s="1"/>
  <c r="H212" i="5"/>
  <c r="H208" i="5" s="1"/>
  <c r="G243" i="5"/>
  <c r="I702" i="5"/>
  <c r="I701" i="5" s="1"/>
  <c r="I696" i="5" s="1"/>
  <c r="I694" i="5" s="1"/>
  <c r="I693" i="5" s="1"/>
  <c r="G68" i="5"/>
  <c r="G522" i="5"/>
  <c r="G521" i="5" s="1"/>
  <c r="G541" i="5"/>
  <c r="G540" i="5" s="1"/>
  <c r="G539" i="5" s="1"/>
  <c r="H495" i="5"/>
  <c r="H494" i="5" s="1"/>
  <c r="H493" i="5" s="1"/>
  <c r="I495" i="5"/>
  <c r="I494" i="5" s="1"/>
  <c r="I493" i="5" s="1"/>
  <c r="F94" i="6"/>
  <c r="F93" i="6" s="1"/>
  <c r="E94" i="6"/>
  <c r="E93" i="6" s="1"/>
  <c r="D432" i="6"/>
  <c r="D382" i="6"/>
  <c r="D381" i="6" s="1"/>
  <c r="D38" i="6"/>
  <c r="D471" i="6"/>
  <c r="F471" i="6"/>
  <c r="D437" i="6"/>
  <c r="D483" i="6"/>
  <c r="D482" i="6" s="1"/>
  <c r="F115" i="6"/>
  <c r="F192" i="4"/>
  <c r="F188" i="4" s="1"/>
  <c r="D114" i="6"/>
  <c r="D113" i="6" s="1"/>
  <c r="F114" i="6"/>
  <c r="F113" i="6" s="1"/>
  <c r="E133" i="6"/>
  <c r="E233" i="6"/>
  <c r="H548" i="5"/>
  <c r="H547" i="5" s="1"/>
  <c r="G473" i="5"/>
  <c r="G467" i="5" s="1"/>
  <c r="H473" i="5"/>
  <c r="H467" i="5" s="1"/>
  <c r="I473" i="5"/>
  <c r="I467" i="5" s="1"/>
  <c r="H288" i="4"/>
  <c r="H396" i="4"/>
  <c r="H395" i="4" s="1"/>
  <c r="H394" i="4" s="1"/>
  <c r="E38" i="6"/>
  <c r="F52" i="6"/>
  <c r="F70" i="6"/>
  <c r="H522" i="5"/>
  <c r="H521" i="5" s="1"/>
  <c r="I310" i="5"/>
  <c r="I297" i="5" s="1"/>
  <c r="G582" i="4"/>
  <c r="G565" i="4" s="1"/>
  <c r="G559" i="4" s="1"/>
  <c r="F376" i="4"/>
  <c r="G596" i="4"/>
  <c r="G595" i="4" s="1"/>
  <c r="H279" i="4"/>
  <c r="F288" i="4"/>
  <c r="H240" i="4"/>
  <c r="F279" i="4"/>
  <c r="G376" i="4"/>
  <c r="G33" i="4"/>
  <c r="H460" i="4"/>
  <c r="H461" i="4"/>
  <c r="G50" i="4"/>
  <c r="G121" i="4"/>
  <c r="F26" i="4"/>
  <c r="F314" i="4"/>
  <c r="F307" i="4" s="1"/>
  <c r="H371" i="4"/>
  <c r="H370" i="4" s="1"/>
  <c r="H369" i="4" s="1"/>
  <c r="H364" i="4" s="1"/>
  <c r="H361" i="5"/>
  <c r="H360" i="5" s="1"/>
  <c r="H355" i="5" s="1"/>
  <c r="H354" i="5" s="1"/>
  <c r="H192" i="4"/>
  <c r="H188" i="4" s="1"/>
  <c r="H247" i="4"/>
  <c r="F460" i="4"/>
  <c r="H567" i="4"/>
  <c r="H566" i="4" s="1"/>
  <c r="G645" i="4"/>
  <c r="G21" i="5"/>
  <c r="G20" i="5" s="1"/>
  <c r="G19" i="5" s="1"/>
  <c r="G15" i="5" s="1"/>
  <c r="G14" i="5" s="1"/>
  <c r="G13" i="5" s="1"/>
  <c r="I541" i="5"/>
  <c r="I540" i="5" s="1"/>
  <c r="I539" i="5" s="1"/>
  <c r="I659" i="5"/>
  <c r="I653" i="5" s="1"/>
  <c r="I652" i="5" s="1"/>
  <c r="D427" i="6"/>
  <c r="F462" i="6"/>
  <c r="H38" i="4"/>
  <c r="H218" i="4"/>
  <c r="F344" i="4"/>
  <c r="F343" i="4" s="1"/>
  <c r="F338" i="4" s="1"/>
  <c r="F337" i="4" s="1"/>
  <c r="H621" i="4"/>
  <c r="H620" i="4" s="1"/>
  <c r="H619" i="4" s="1"/>
  <c r="H608" i="4" s="1"/>
  <c r="H607" i="4" s="1"/>
  <c r="H659" i="5"/>
  <c r="H653" i="5" s="1"/>
  <c r="H652" i="5" s="1"/>
  <c r="F38" i="6"/>
  <c r="D261" i="6"/>
  <c r="D32" i="1"/>
  <c r="H87" i="4"/>
  <c r="H86" i="4" s="1"/>
  <c r="H85" i="4" s="1"/>
  <c r="H84" i="4" s="1"/>
  <c r="G218" i="4"/>
  <c r="H344" i="4"/>
  <c r="H343" i="4" s="1"/>
  <c r="H338" i="4" s="1"/>
  <c r="H337" i="4" s="1"/>
  <c r="F371" i="4"/>
  <c r="F370" i="4" s="1"/>
  <c r="F369" i="4" s="1"/>
  <c r="F364" i="4" s="1"/>
  <c r="G532" i="4"/>
  <c r="G521" i="4" s="1"/>
  <c r="I68" i="5"/>
  <c r="H702" i="5"/>
  <c r="H701" i="5" s="1"/>
  <c r="H696" i="5" s="1"/>
  <c r="H694" i="5" s="1"/>
  <c r="H693" i="5" s="1"/>
  <c r="E408" i="6"/>
  <c r="H523" i="4"/>
  <c r="H522" i="4" s="1"/>
  <c r="H674" i="4"/>
  <c r="H673" i="4" s="1"/>
  <c r="H672" i="4" s="1"/>
  <c r="H21" i="5"/>
  <c r="H20" i="5" s="1"/>
  <c r="H19" i="5" s="1"/>
  <c r="H15" i="5" s="1"/>
  <c r="H14" i="5" s="1"/>
  <c r="H13" i="5" s="1"/>
  <c r="I95" i="5"/>
  <c r="H310" i="5"/>
  <c r="H297" i="5" s="1"/>
  <c r="G653" i="5"/>
  <c r="G652" i="5" s="1"/>
  <c r="F382" i="6"/>
  <c r="F381" i="6" s="1"/>
  <c r="E483" i="6"/>
  <c r="E482" i="6" s="1"/>
  <c r="H582" i="4"/>
  <c r="F619" i="4"/>
  <c r="F608" i="4" s="1"/>
  <c r="F607" i="4" s="1"/>
  <c r="F680" i="4"/>
  <c r="F679" i="4" s="1"/>
  <c r="F674" i="4" s="1"/>
  <c r="F673" i="4" s="1"/>
  <c r="F672" i="4" s="1"/>
  <c r="H243" i="5"/>
  <c r="H424" i="5"/>
  <c r="H423" i="5" s="1"/>
  <c r="H617" i="5"/>
  <c r="H616" i="5" s="1"/>
  <c r="H615" i="5" s="1"/>
  <c r="H614" i="5" s="1"/>
  <c r="H613" i="5" s="1"/>
  <c r="H612" i="5" s="1"/>
  <c r="G702" i="5"/>
  <c r="G701" i="5" s="1"/>
  <c r="G696" i="5" s="1"/>
  <c r="G694" i="5" s="1"/>
  <c r="G693" i="5" s="1"/>
  <c r="F152" i="6"/>
  <c r="F533" i="6" s="1"/>
  <c r="F261" i="6"/>
  <c r="F427" i="6"/>
  <c r="E437" i="6"/>
  <c r="D462" i="6"/>
  <c r="E471" i="6"/>
  <c r="E115" i="6"/>
  <c r="E114" i="6" s="1"/>
  <c r="E32" i="1"/>
  <c r="E31" i="1" s="1"/>
  <c r="E30" i="1" s="1"/>
  <c r="E61" i="1" s="1"/>
  <c r="F32" i="1"/>
  <c r="F31" i="1" s="1"/>
  <c r="F30" i="1" s="1"/>
  <c r="F61" i="1" s="1"/>
  <c r="H26" i="4"/>
  <c r="H33" i="4"/>
  <c r="F38" i="4"/>
  <c r="H43" i="4"/>
  <c r="H22" i="4" s="1"/>
  <c r="H21" i="4" s="1"/>
  <c r="H20" i="4" s="1"/>
  <c r="G66" i="4"/>
  <c r="G87" i="4"/>
  <c r="G86" i="4" s="1"/>
  <c r="G85" i="4" s="1"/>
  <c r="G84" i="4" s="1"/>
  <c r="F121" i="4"/>
  <c r="H121" i="4"/>
  <c r="F240" i="4"/>
  <c r="G288" i="4"/>
  <c r="F660" i="4"/>
  <c r="F659" i="4" s="1"/>
  <c r="F645" i="4" s="1"/>
  <c r="H660" i="4"/>
  <c r="H659" i="4" s="1"/>
  <c r="H645" i="4" s="1"/>
  <c r="F213" i="4"/>
  <c r="G279" i="4"/>
  <c r="G314" i="4"/>
  <c r="G307" i="4" s="1"/>
  <c r="G396" i="4"/>
  <c r="G395" i="4" s="1"/>
  <c r="G394" i="4" s="1"/>
  <c r="H433" i="4"/>
  <c r="H432" i="4" s="1"/>
  <c r="F596" i="4"/>
  <c r="F595" i="4" s="1"/>
  <c r="D220" i="6"/>
  <c r="D219" i="6"/>
  <c r="F396" i="4"/>
  <c r="F395" i="4" s="1"/>
  <c r="F394" i="4" s="1"/>
  <c r="H439" i="4"/>
  <c r="H438" i="4" s="1"/>
  <c r="G439" i="4"/>
  <c r="G438" i="4" s="1"/>
  <c r="H532" i="4"/>
  <c r="H521" i="4" s="1"/>
  <c r="F532" i="4"/>
  <c r="F521" i="4" s="1"/>
  <c r="H596" i="4"/>
  <c r="H595" i="4" s="1"/>
  <c r="G75" i="5"/>
  <c r="I75" i="5"/>
  <c r="I140" i="5"/>
  <c r="G674" i="4"/>
  <c r="G673" i="4" s="1"/>
  <c r="G672" i="4" s="1"/>
  <c r="I21" i="5"/>
  <c r="I20" i="5" s="1"/>
  <c r="I19" i="5" s="1"/>
  <c r="I15" i="5" s="1"/>
  <c r="I14" i="5" s="1"/>
  <c r="I13" i="5" s="1"/>
  <c r="H68" i="5"/>
  <c r="H75" i="5"/>
  <c r="G80" i="5"/>
  <c r="H95" i="5"/>
  <c r="H140" i="5"/>
  <c r="G212" i="5"/>
  <c r="G208" i="5" s="1"/>
  <c r="I212" i="5"/>
  <c r="I208" i="5" s="1"/>
  <c r="G269" i="5"/>
  <c r="H335" i="5"/>
  <c r="H329" i="5" s="1"/>
  <c r="G361" i="5"/>
  <c r="G360" i="5" s="1"/>
  <c r="G355" i="5" s="1"/>
  <c r="G354" i="5" s="1"/>
  <c r="I361" i="5"/>
  <c r="I360" i="5" s="1"/>
  <c r="I355" i="5" s="1"/>
  <c r="I354" i="5" s="1"/>
  <c r="G386" i="5"/>
  <c r="G383" i="5" s="1"/>
  <c r="G382" i="5" s="1"/>
  <c r="H430" i="5"/>
  <c r="H429" i="5" s="1"/>
  <c r="G570" i="5"/>
  <c r="G569" i="5"/>
  <c r="G568" i="5" s="1"/>
  <c r="G567" i="5" s="1"/>
  <c r="G561" i="5" s="1"/>
  <c r="G560" i="5" s="1"/>
  <c r="F387" i="6"/>
  <c r="F220" i="6"/>
  <c r="F219" i="6"/>
  <c r="F314" i="6"/>
  <c r="D387" i="6"/>
  <c r="G424" i="5"/>
  <c r="G423" i="5" s="1"/>
  <c r="H541" i="5"/>
  <c r="H540" i="5" s="1"/>
  <c r="H539" i="5" s="1"/>
  <c r="G582" i="5"/>
  <c r="G578" i="5" s="1"/>
  <c r="D13" i="6"/>
  <c r="E61" i="6"/>
  <c r="E70" i="6"/>
  <c r="D139" i="6"/>
  <c r="D138" i="6" s="1"/>
  <c r="D133" i="6" s="1"/>
  <c r="F139" i="6"/>
  <c r="F138" i="6" s="1"/>
  <c r="F133" i="6" s="1"/>
  <c r="D158" i="6"/>
  <c r="D157" i="6" s="1"/>
  <c r="D152" i="6" s="1"/>
  <c r="D533" i="6" s="1"/>
  <c r="E168" i="6"/>
  <c r="E167" i="6" s="1"/>
  <c r="E152" i="6" s="1"/>
  <c r="E533" i="6" s="1"/>
  <c r="D198" i="6"/>
  <c r="D238" i="6"/>
  <c r="D234" i="6" s="1"/>
  <c r="F238" i="6"/>
  <c r="E261" i="6"/>
  <c r="F268" i="6"/>
  <c r="D299" i="6"/>
  <c r="D298" i="6" s="1"/>
  <c r="F299" i="6"/>
  <c r="F298" i="6" s="1"/>
  <c r="D314" i="6"/>
  <c r="E382" i="6"/>
  <c r="E381" i="6" s="1"/>
  <c r="E387" i="6"/>
  <c r="D408" i="6"/>
  <c r="F408" i="6"/>
  <c r="E427" i="6"/>
  <c r="E432" i="6"/>
  <c r="E462" i="6"/>
  <c r="E13" i="6"/>
  <c r="D61" i="6"/>
  <c r="D70" i="6"/>
  <c r="E198" i="6"/>
  <c r="E444" i="6"/>
  <c r="F13" i="6"/>
  <c r="D52" i="6"/>
  <c r="F61" i="6"/>
  <c r="F198" i="6"/>
  <c r="E268" i="6"/>
  <c r="E314" i="6"/>
  <c r="E449" i="6"/>
  <c r="E220" i="6"/>
  <c r="E219" i="6"/>
  <c r="E52" i="6"/>
  <c r="H106" i="5"/>
  <c r="G233" i="5"/>
  <c r="I335" i="5"/>
  <c r="I329" i="5" s="1"/>
  <c r="H382" i="5"/>
  <c r="H377" i="5" s="1"/>
  <c r="G430" i="5"/>
  <c r="G429" i="5" s="1"/>
  <c r="I522" i="5"/>
  <c r="I521" i="5" s="1"/>
  <c r="G587" i="5"/>
  <c r="I548" i="5"/>
  <c r="I547" i="5" s="1"/>
  <c r="H80" i="5"/>
  <c r="G140" i="5"/>
  <c r="G262" i="5"/>
  <c r="G301" i="5"/>
  <c r="G297" i="5" s="1"/>
  <c r="G335" i="5"/>
  <c r="G329" i="5" s="1"/>
  <c r="I430" i="5"/>
  <c r="I429" i="5" s="1"/>
  <c r="G548" i="5"/>
  <c r="G547" i="5" s="1"/>
  <c r="G247" i="4"/>
  <c r="H376" i="4"/>
  <c r="G539" i="4"/>
  <c r="G510" i="4" s="1"/>
  <c r="H314" i="4"/>
  <c r="H307" i="4" s="1"/>
  <c r="G240" i="4"/>
  <c r="F247" i="4"/>
  <c r="G338" i="4"/>
  <c r="G337" i="4" s="1"/>
  <c r="F439" i="4"/>
  <c r="F438" i="4" s="1"/>
  <c r="G461" i="4"/>
  <c r="G460" i="4"/>
  <c r="F86" i="4"/>
  <c r="F85" i="4" s="1"/>
  <c r="F84" i="4" s="1"/>
  <c r="D31" i="1"/>
  <c r="D30" i="1" s="1"/>
  <c r="D61" i="1" s="1"/>
  <c r="F22" i="4" l="1"/>
  <c r="F21" i="4" s="1"/>
  <c r="F20" i="4" s="1"/>
  <c r="G213" i="4"/>
  <c r="G212" i="4" s="1"/>
  <c r="G211" i="4" s="1"/>
  <c r="G210" i="4" s="1"/>
  <c r="G214" i="4"/>
  <c r="H214" i="4"/>
  <c r="H213" i="4" s="1"/>
  <c r="H212" i="4" s="1"/>
  <c r="H211" i="4" s="1"/>
  <c r="H210" i="4" s="1"/>
  <c r="D401" i="6"/>
  <c r="D400" i="6" s="1"/>
  <c r="E297" i="6"/>
  <c r="F234" i="6"/>
  <c r="F233" i="6" s="1"/>
  <c r="F232" i="6" s="1"/>
  <c r="D233" i="6"/>
  <c r="D232" i="6" s="1"/>
  <c r="G377" i="5"/>
  <c r="G353" i="5" s="1"/>
  <c r="G238" i="5"/>
  <c r="G232" i="5" s="1"/>
  <c r="G231" i="5" s="1"/>
  <c r="G230" i="5" s="1"/>
  <c r="H238" i="5"/>
  <c r="H232" i="5" s="1"/>
  <c r="H231" i="5" s="1"/>
  <c r="H230" i="5" s="1"/>
  <c r="I377" i="5"/>
  <c r="I353" i="5" s="1"/>
  <c r="F212" i="4"/>
  <c r="F211" i="4" s="1"/>
  <c r="F210" i="4" s="1"/>
  <c r="F13" i="4"/>
  <c r="H13" i="4"/>
  <c r="G577" i="5"/>
  <c r="G576" i="5" s="1"/>
  <c r="G575" i="5" s="1"/>
  <c r="H67" i="5"/>
  <c r="H66" i="5" s="1"/>
  <c r="H65" i="5" s="1"/>
  <c r="G67" i="5"/>
  <c r="G66" i="5" s="1"/>
  <c r="G65" i="5" s="1"/>
  <c r="I651" i="5"/>
  <c r="F401" i="6"/>
  <c r="F400" i="6" s="1"/>
  <c r="E232" i="6"/>
  <c r="E113" i="6"/>
  <c r="H533" i="5"/>
  <c r="H353" i="5"/>
  <c r="G466" i="5"/>
  <c r="I466" i="5"/>
  <c r="H275" i="4"/>
  <c r="H265" i="4" s="1"/>
  <c r="H466" i="5"/>
  <c r="H287" i="5"/>
  <c r="I533" i="5"/>
  <c r="F275" i="4"/>
  <c r="F265" i="4" s="1"/>
  <c r="H336" i="4"/>
  <c r="I67" i="5"/>
  <c r="I66" i="5" s="1"/>
  <c r="I65" i="5" s="1"/>
  <c r="G336" i="4"/>
  <c r="G651" i="5"/>
  <c r="F336" i="4"/>
  <c r="E401" i="6"/>
  <c r="E400" i="6" s="1"/>
  <c r="F297" i="6"/>
  <c r="G22" i="4"/>
  <c r="G21" i="4" s="1"/>
  <c r="G20" i="4" s="1"/>
  <c r="H565" i="4"/>
  <c r="H559" i="4" s="1"/>
  <c r="H483" i="4" s="1"/>
  <c r="G287" i="5"/>
  <c r="G275" i="4"/>
  <c r="G265" i="4" s="1"/>
  <c r="F483" i="4"/>
  <c r="D297" i="6"/>
  <c r="H651" i="5"/>
  <c r="I287" i="5"/>
  <c r="G533" i="5"/>
  <c r="G483" i="4"/>
  <c r="H58" i="5" l="1"/>
  <c r="H57" i="5" s="1"/>
  <c r="H729" i="5" s="1"/>
  <c r="G58" i="5"/>
  <c r="G57" i="5" s="1"/>
  <c r="G729" i="5" s="1"/>
  <c r="G13" i="4"/>
  <c r="G729" i="4" s="1"/>
  <c r="H729" i="4"/>
  <c r="F729" i="4"/>
  <c r="I58" i="5"/>
  <c r="I57" i="5" s="1"/>
  <c r="I729" i="5" s="1"/>
</calcChain>
</file>

<file path=xl/sharedStrings.xml><?xml version="1.0" encoding="utf-8"?>
<sst xmlns="http://schemas.openxmlformats.org/spreadsheetml/2006/main" count="9536" uniqueCount="657">
  <si>
    <t>(тыс. рублей)</t>
  </si>
  <si>
    <t>Сумма</t>
  </si>
  <si>
    <t>по кодам классификации  доходов бюджетов на 2018 год и на плановый период 2019 и 2020 годов</t>
  </si>
  <si>
    <t>2018 год</t>
  </si>
  <si>
    <t>2019 год</t>
  </si>
  <si>
    <t>2020 год</t>
  </si>
  <si>
    <t>1 00 00000 00 0000 000</t>
  </si>
  <si>
    <t>Код бюджетной классификации</t>
  </si>
  <si>
    <t xml:space="preserve">Наименование доходов 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</si>
  <si>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</si>
  <si>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</si>
  <si>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</si>
  <si>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</si>
  <si>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</si>
  <si>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</si>
  <si>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</si>
  <si>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</si>
  <si>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</si>
  <si>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</si>
  <si>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</si>
  <si>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</si>
  <si>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</si>
  <si>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</si>
  <si>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</si>
  <si>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</si>
  <si>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</si>
  <si>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</si>
  <si>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</si>
  <si>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Дотации бюджетам бюджетной системы Российской Федерации</t>
  </si>
  <si>
    <t>2 02 10000 00 0000 151</t>
  </si>
  <si>
    <t>2 02 15001 00 0000 151</t>
  </si>
  <si>
    <t>Дотации на выравнивание бюджетной обеспеченности</t>
  </si>
  <si>
    <t>2 02 15001 04 0001 151</t>
  </si>
  <si>
    <t>Дотации бюджетам городских округов на выравнивание бюджетной обеспеченности поселений области</t>
  </si>
  <si>
    <t>Дотации бюджетам городских округов на выравнивание бюджетной обеспеченности муниципальных районов (городских округов) области</t>
  </si>
  <si>
    <t>2 02 15001 04 0002 151</t>
  </si>
  <si>
    <t>2 02 15010 00 0000 151</t>
  </si>
  <si>
    <t>2 02 15010 04 0000 151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</si>
  <si>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</si>
  <si>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</si>
  <si>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бюджетной системы Российской Федерации (межбюджетные субсидии)</t>
  </si>
  <si>
    <t>2 02 20000 00 0000 151</t>
  </si>
  <si>
    <t>2 02 29999 00 0000 151</t>
  </si>
  <si>
    <t>Прочие субсидии</t>
  </si>
  <si>
    <t>Cубсидии бюджетам городских округов области на выравнивание возможностей местных бюджетов по обеспечению повышения оплаты труда отдельным категориям работников бюджетной сферы</t>
  </si>
  <si>
    <t>2 02 29999 04 0069 151</t>
  </si>
  <si>
    <t>2 02 30000 00 0000 151</t>
  </si>
  <si>
    <t>Субвенции бюджетам бюджетной системы Российской Федерации</t>
  </si>
  <si>
    <t>2 02 30024 00 0000 151</t>
  </si>
  <si>
    <t>Субвенции местным бюджетам на выполнение передаваемых полномочий субъектов Российской Федерации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</si>
  <si>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</si>
  <si>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2 02 30024 04 0027 151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</si>
  <si>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</si>
  <si>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2 02 30024 04 0028 151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</si>
  <si>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</si>
  <si>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2 02 30024 04 0029 151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</si>
  <si>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</si>
  <si>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2 02 30024 04 0014 151</t>
  </si>
  <si>
    <t>2 02 30024 04 0012 151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</si>
  <si>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</si>
  <si>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</si>
  <si>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2 02 30024 04 0001 151</t>
  </si>
  <si>
    <t>2 02 30024 04 0037 151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</si>
  <si>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</si>
  <si>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 обеспечение деятельности штатных работников</t>
  </si>
  <si>
    <t>2 02 30024 04 0009 151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</si>
  <si>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</si>
  <si>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2 02 30024 04 0010 151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</si>
  <si>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</si>
  <si>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2 02 30024 04 0016 151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</si>
  <si>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</si>
  <si>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2 02 30024 04 0003 151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</si>
  <si>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</si>
  <si>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2 02 30024 04 0008 151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</si>
  <si>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</si>
  <si>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2 02 35118 04 0000 151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</si>
  <si>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</si>
  <si>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2 02 30024 04 0015 151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</si>
  <si>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</si>
  <si>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2 02 30024 04 0011 151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</si>
  <si>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</si>
  <si>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2 02 30024 04 0039 151</t>
  </si>
  <si>
    <t>2 02 30024 04 0040 151</t>
  </si>
  <si>
    <t>Субвенции бюджетам городских округов области на проведение мероприятий по отлову и содержанию безнадзорных животных</t>
  </si>
  <si>
    <t>Всего</t>
  </si>
  <si>
    <t>1 14 00000 00 0000 000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</si>
  <si>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</si>
  <si>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</si>
  <si>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</si>
  <si>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</si>
  <si>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</si>
  <si>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</si>
  <si>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</si>
  <si>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2018 год</t>
  </si>
  <si>
    <t>Сумма на 2019 год</t>
  </si>
  <si>
    <t>Сумма на 2020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</si>
  <si>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</si>
  <si>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</si>
  <si>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</si>
  <si>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</si>
  <si>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</si>
  <si>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</si>
  <si>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</si>
  <si>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</si>
  <si>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</si>
  <si>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</si>
  <si>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</si>
  <si>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</si>
  <si>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</si>
  <si>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</si>
  <si>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</si>
  <si>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</si>
  <si>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</si>
  <si>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</si>
  <si>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</si>
  <si>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</si>
  <si>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</si>
  <si>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</si>
  <si>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</si>
  <si>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</si>
  <si>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</si>
  <si>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</si>
  <si>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</si>
  <si>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</si>
  <si>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</si>
  <si>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</si>
  <si>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</si>
  <si>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</si>
  <si>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</si>
  <si>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</si>
  <si>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Осуществление государственных полномочий по организации предос-тавления гражданам субсидий на оплату жилого помещения и комму-нальных услуг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</si>
  <si>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</si>
  <si>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</si>
  <si>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</si>
  <si>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</si>
  <si>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</si>
  <si>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</si>
  <si>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</si>
  <si>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</si>
  <si>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</si>
  <si>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</si>
  <si>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</si>
  <si>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</si>
  <si>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</si>
  <si>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</si>
  <si>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</si>
  <si>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</si>
  <si>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</si>
  <si>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</si>
  <si>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</si>
  <si>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Осуществление отдельных государственных полномочий на организацию проведения мероприятий по отлову и содержанию безнадзорных животных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</si>
  <si>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</si>
  <si>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</si>
  <si>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</si>
  <si>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</si>
  <si>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</si>
  <si>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</si>
  <si>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</si>
  <si>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</si>
  <si>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</si>
  <si>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</si>
  <si>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</si>
  <si>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</si>
  <si>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</si>
  <si>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</si>
  <si>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</si>
  <si>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</si>
  <si>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</si>
  <si>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</si>
  <si>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</si>
  <si>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</si>
  <si>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</si>
  <si>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</si>
  <si>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</si>
  <si>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</si>
  <si>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</si>
  <si>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</si>
  <si>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</si>
  <si>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</si>
  <si>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</si>
  <si>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</si>
  <si>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Муниципальная программа  "Развитие местного самоуправления в ЗАТО Михайловский Саратовской области на 2018-2020г.г."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</si>
  <si>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</si>
  <si>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</si>
  <si>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</si>
  <si>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</si>
  <si>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</si>
  <si>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</si>
  <si>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</si>
  <si>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</si>
  <si>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</si>
  <si>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</si>
  <si>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</si>
  <si>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</si>
  <si>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</si>
  <si>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</si>
  <si>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</si>
  <si>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</si>
  <si>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</si>
  <si>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</si>
  <si>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</si>
  <si>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</si>
  <si>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</si>
  <si>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</si>
  <si>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</si>
  <si>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</si>
  <si>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</si>
  <si>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</si>
  <si>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</si>
  <si>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</si>
  <si>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Муниципальная программа «Управление имуществом ЗАТО Михайловский на 2018-2020 годы»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</si>
  <si>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</si>
  <si>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</si>
  <si>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</si>
  <si>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</si>
  <si>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</si>
  <si>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</si>
  <si>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</si>
  <si>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</si>
  <si>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</si>
  <si>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</si>
  <si>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</si>
  <si>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</si>
  <si>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</si>
  <si>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</si>
  <si>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</si>
  <si>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</si>
  <si>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</si>
  <si>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</si>
  <si>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</si>
  <si>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</si>
  <si>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</si>
  <si>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</si>
  <si>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</si>
  <si>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</si>
  <si>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</si>
  <si>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</si>
  <si>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</si>
  <si>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</si>
  <si>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</si>
  <si>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</si>
  <si>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</si>
  <si>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</si>
  <si>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</si>
  <si>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</si>
  <si>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</si>
  <si>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</si>
  <si>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</si>
  <si>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</si>
  <si>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</si>
  <si>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</si>
  <si>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</si>
  <si>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</si>
  <si>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</si>
  <si>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</si>
  <si>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</si>
  <si>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</si>
  <si>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</si>
  <si>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</si>
  <si>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</si>
  <si>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</si>
  <si>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</si>
  <si>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</si>
  <si>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</si>
  <si>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</si>
  <si>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</si>
  <si>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</si>
  <si>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</si>
  <si>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</si>
  <si>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</si>
  <si>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</si>
  <si>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</si>
  <si>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</si>
  <si>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</si>
  <si>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</si>
  <si>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</si>
  <si>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</si>
  <si>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</si>
  <si>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</si>
  <si>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</si>
  <si>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</si>
  <si>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</si>
  <si>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</si>
  <si>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</si>
  <si>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Основное мероприятие "Развитие системы маршрутного ориентирования на улично-дорожной сети ЗАТО Михайловский"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</si>
  <si>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</si>
  <si>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</si>
  <si>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</si>
  <si>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</si>
  <si>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</si>
  <si>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</si>
  <si>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</si>
  <si>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</si>
  <si>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</si>
  <si>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</si>
  <si>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</si>
  <si>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</si>
  <si>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</si>
  <si>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</si>
  <si>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</si>
  <si>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</si>
  <si>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</si>
  <si>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</si>
  <si>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</si>
  <si>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</si>
  <si>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</si>
  <si>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</si>
  <si>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</si>
  <si>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</si>
  <si>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Основное мероприятие " Разработка проекта изменений в Правила землепользования и застройки, генерального плана городского округа ЗАТО Михайловский Саратовской области"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</si>
  <si>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</si>
  <si>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</si>
  <si>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</si>
  <si>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</si>
  <si>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</si>
  <si>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</si>
  <si>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</si>
  <si>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</si>
  <si>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</si>
  <si>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</si>
  <si>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</si>
  <si>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</si>
  <si>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</si>
  <si>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</si>
  <si>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</si>
  <si>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</si>
  <si>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</si>
  <si>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</si>
  <si>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</si>
  <si>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</si>
  <si>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</si>
  <si>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</si>
  <si>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</si>
  <si>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</si>
  <si>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</si>
  <si>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</si>
  <si>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</si>
  <si>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</si>
  <si>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</si>
  <si>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</si>
  <si>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</si>
  <si>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</si>
  <si>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</si>
  <si>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Муниципальная программа   "Строительство, реконструкция, капитальный ремонт жилого фонда, объектов социальной и инженерной инфраструктуры ЗАТО Михайловский Саратовской области на 2016-2018 годы"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</si>
  <si>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</si>
  <si>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</si>
  <si>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</si>
  <si>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</si>
  <si>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</si>
  <si>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</si>
  <si>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</si>
  <si>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Муниципальная программа "Обеспечение населения ЗАТО Михайловский Саратовской области питьевой водой на 2016-2018 годы". "Чистая вода".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</si>
  <si>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</si>
  <si>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</si>
  <si>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</si>
  <si>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</si>
  <si>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</si>
  <si>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</si>
  <si>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</si>
  <si>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</si>
  <si>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</si>
  <si>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</si>
  <si>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Муниципальная программа   "Благоустройство территории  ЗАТО Михайловский Саратовской области на 2016-2018 годы"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</si>
  <si>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</si>
  <si>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</si>
  <si>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</si>
  <si>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</si>
  <si>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</si>
  <si>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</si>
  <si>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</si>
  <si>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Основное мероприятие "Содержание (уборка) территории ЗАТО Михайловский"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</si>
  <si>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</si>
  <si>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</si>
  <si>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</si>
  <si>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</si>
  <si>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</si>
  <si>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Основное мероприятие "Дератизация территории ЗАТО Михайловский"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</si>
  <si>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</si>
  <si>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</si>
  <si>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</si>
  <si>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</si>
  <si>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</si>
  <si>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</si>
  <si>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</si>
  <si>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</si>
  <si>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</si>
  <si>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</si>
  <si>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</si>
  <si>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</si>
  <si>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</si>
  <si>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</si>
  <si>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</si>
  <si>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</si>
  <si>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</si>
  <si>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</si>
  <si>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</si>
  <si>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</si>
  <si>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</si>
  <si>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Муниципальная программа  "Развитие дошкольного образования ЗАТО Михайловский Саратовской области на 2018-2020 годы"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</si>
  <si>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</si>
  <si>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</si>
  <si>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</si>
  <si>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</si>
  <si>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</si>
  <si>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</si>
  <si>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</si>
  <si>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</si>
  <si>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</si>
  <si>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</si>
  <si>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</si>
  <si>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</si>
  <si>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</si>
  <si>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</si>
  <si>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</si>
  <si>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</si>
  <si>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</si>
  <si>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</si>
  <si>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</si>
  <si>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</si>
  <si>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</si>
  <si>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</si>
  <si>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</si>
  <si>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</si>
  <si>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</si>
  <si>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</si>
  <si>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</si>
  <si>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</si>
  <si>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</si>
  <si>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</si>
  <si>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</si>
  <si>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</si>
  <si>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</si>
  <si>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</si>
  <si>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</si>
  <si>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</si>
  <si>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</si>
  <si>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</si>
  <si>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</si>
  <si>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</si>
  <si>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</si>
  <si>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</si>
  <si>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</si>
  <si>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Муниципальная программа "Развитие дополнительного образования детей в ЗАТО Михайловский Саратовской области" на 2018 – 2020 годы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</si>
  <si>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</si>
  <si>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</si>
  <si>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</si>
  <si>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Муниципальная программа "Молодежная политика и оздоровление детей ЗАТО Михайловский на 2017-2019 годы"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</si>
  <si>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</si>
  <si>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</si>
  <si>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</si>
  <si>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</si>
  <si>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</si>
  <si>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</si>
  <si>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</si>
  <si>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</si>
  <si>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</si>
  <si>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</si>
  <si>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</si>
  <si>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</si>
  <si>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</si>
  <si>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</si>
  <si>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</si>
  <si>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</si>
  <si>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</si>
  <si>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</si>
  <si>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</si>
  <si>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</si>
  <si>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</si>
  <si>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</si>
  <si>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Муниципальная программа  "Развитие культуры в ЗАТО Михайловский Саратовской области на 2016-2018 годы"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</si>
  <si>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</si>
  <si>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</si>
  <si>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</si>
  <si>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</si>
  <si>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Обеспечение повышения оплаты труда отдельным категориям работников  бюджетной сферы</t>
  </si>
  <si>
    <t>1100171800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</si>
  <si>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</si>
  <si>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</si>
  <si>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</si>
  <si>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</si>
  <si>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</si>
  <si>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</si>
  <si>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</si>
  <si>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</si>
  <si>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</si>
  <si>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</si>
  <si>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</si>
  <si>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</si>
  <si>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</si>
  <si>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</si>
  <si>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</si>
  <si>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</si>
  <si>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</si>
  <si>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</si>
  <si>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</si>
  <si>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</si>
  <si>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</si>
  <si>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</si>
  <si>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</si>
  <si>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</si>
  <si>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</si>
  <si>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</si>
  <si>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</si>
  <si>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</si>
  <si>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</si>
  <si>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</si>
  <si>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</si>
  <si>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</si>
  <si>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</si>
  <si>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</si>
  <si>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</si>
  <si>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</si>
  <si>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</si>
  <si>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</si>
  <si>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</si>
  <si>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</si>
  <si>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</si>
  <si>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</si>
  <si>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</si>
  <si>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</si>
  <si>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</si>
  <si>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</si>
  <si>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</si>
  <si>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</si>
  <si>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</si>
  <si>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</si>
  <si>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</si>
  <si>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</si>
  <si>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</si>
  <si>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</si>
  <si>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</si>
  <si>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</si>
  <si>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</si>
  <si>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</si>
  <si>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</si>
  <si>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</si>
  <si>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</si>
  <si>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</si>
  <si>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</si>
  <si>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Ведомственная структура расходов бюджета ЗАТО Михайловский на 2018 год и на плановый период 2019 и 2020 годов </t>
  </si>
  <si>
    <t xml:space="preserve">Код </t>
  </si>
  <si>
    <t>7</t>
  </si>
  <si>
    <t>Финансовое управление администрации ЗАТО Михайловский Саратовской области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</si>
  <si>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</si>
  <si>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</si>
  <si>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Собрание депутатов ЗАТО Михайловский Саратовской области</t>
  </si>
  <si>
    <t>053</t>
  </si>
  <si>
    <t>Функционирование высшего должностного лица субъекта РФ и муниципального образования</t>
  </si>
  <si>
    <t>администрация ЗАТО Михайловский Саратовской области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</si>
  <si>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</si>
  <si>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</si>
  <si>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</si>
  <si>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</si>
  <si>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</si>
  <si>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</si>
  <si>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</si>
  <si>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</si>
  <si>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</si>
  <si>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2015 - 2017 годы"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</si>
  <si>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</si>
  <si>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</si>
  <si>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</si>
  <si>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МУДК ЗАТО Михайловский Саратовской обл.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</si>
  <si>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</si>
  <si>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</si>
  <si>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</si>
  <si>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</si>
  <si>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</si>
  <si>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</si>
  <si>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</si>
  <si>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Распределение бюджетных ассигнований по целевым статьям (муниципальным программам округа и непрограммным направлениям деятельности), группам и подгруппам видов расходов классификации расходов  бюджета ЗАТО Михайловский на 2018 год и на плановый период 2019 и 2020 годов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</si>
  <si>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</si>
  <si>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</si>
  <si>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</si>
  <si>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</si>
  <si>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Осуществление государственных полномочий по организации предоставления гражданам субсидий на оплату жилого помещения и коммунальных услуг</t>
  </si>
  <si>
    <t>9110077600</t>
  </si>
  <si>
    <t>ДОХОДЫ ОТ ПРОДАЖИ МАТЕРИАЛЬНЫХ И НЕМАТЕРИАЛЬНЫХ АКТИВОВ</t>
  </si>
  <si>
    <t xml:space="preserve">Поступление доходов в бюджет ЗАТО Михайловский </t>
  </si>
  <si>
    <t>Приложение 7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</si>
  <si>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</si>
  <si>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</si>
  <si>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</si>
  <si>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 xml:space="preserve">Распределение бюджетных ассигнований бюджета ЗАТО Михайловский 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бюджетов на 2018  год и плановый период 2019 и 2020  годов   </t>
  </si>
  <si>
    <t>от 14 декабря 2017 года №107</t>
  </si>
  <si>
    <t>от  14 декабря 2017 года №107</t>
  </si>
  <si>
    <t>2 02 29999 04 0075 151</t>
  </si>
  <si>
    <t>Субсидии бюджетам городских округов области на обеспечение повышения оплаты труда некоторых категорий работников муниципальных учреждений</t>
  </si>
  <si>
    <t>11001S1800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</si>
  <si>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</si>
  <si>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19001S2300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</si>
  <si>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</si>
  <si>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1900172300</t>
  </si>
  <si>
    <t>Обеспечение повышения оплаты труда некоторых категорий работников муниципальных учреждений</t>
  </si>
  <si>
    <t>9300072300</t>
  </si>
  <si>
    <t>1710172300</t>
  </si>
  <si>
    <t>1000172300</t>
  </si>
  <si>
    <t>2100172300</t>
  </si>
  <si>
    <t>2000172300</t>
  </si>
  <si>
    <t>93000S2300</t>
  </si>
  <si>
    <t>17101S2300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</si>
  <si>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</si>
  <si>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10001S2300</t>
  </si>
  <si>
    <t>21001S2300</t>
  </si>
  <si>
    <t>20001S2300</t>
  </si>
  <si>
    <t>244</t>
  </si>
  <si>
    <t>Уменьшение прочих остатков денежных средств бюджетов городских округов</t>
  </si>
  <si>
    <t xml:space="preserve"> 000 01 05 02 01 04 0000610</t>
  </si>
  <si>
    <t>Уменьшение прочих остатков средств бюджетов</t>
  </si>
  <si>
    <t xml:space="preserve"> 000 01 05 02 00 00 0000 600</t>
  </si>
  <si>
    <t>Увеличение прочих остатков денежных средств бюджетов городских округов</t>
  </si>
  <si>
    <t xml:space="preserve"> 000 01 05 02 01 04 0000 510</t>
  </si>
  <si>
    <t>Увеличение прочих остатков средств бюджетов</t>
  </si>
  <si>
    <t xml:space="preserve"> 000 01 05 02 00 00 0000 500</t>
  </si>
  <si>
    <t>Изменение остатков средств на счетах по учету средств бюджетов</t>
  </si>
  <si>
    <t xml:space="preserve"> 000 01 05 00 00 00 0000 000</t>
  </si>
  <si>
    <t>Получение кредитов от кредитных организаций бюджетами городских округов в валюте Российской Федерации</t>
  </si>
  <si>
    <t>000 01 02 00 00 04 0000 710</t>
  </si>
  <si>
    <t>Получение кредитов от кредитных организаций в валюте Российской Федерации</t>
  </si>
  <si>
    <t>000 01 02 00 00 00 0000 700</t>
  </si>
  <si>
    <t>Кредиты кредитных организаций в валюте Российской Федерации</t>
  </si>
  <si>
    <t>000 01 02 00 00 00 0000 000</t>
  </si>
  <si>
    <t>Предоставление бюджетных кредитов юридическим лицам из бюджетов городских округов в валюте Российской Федерации</t>
  </si>
  <si>
    <t>000 01 06 05 01 04 0000 540</t>
  </si>
  <si>
    <t>Предоставление бюджетных кредитов юридическим лицам в валюте Российской Федерации</t>
  </si>
  <si>
    <t>000 01 06 05 01 00 0000 500</t>
  </si>
  <si>
    <t>Предоставление бюджетных кредитов внутри страны в валюте Российской Федерации</t>
  </si>
  <si>
    <t>000 01 06 05 00 00 0000 500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</si>
  <si>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</si>
  <si>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000 01 06 05 01 04 0000 640</t>
  </si>
  <si>
    <t>Возврат бюджетных кредитов, предоставленных юридическим лицам в валюте Российской Федерации</t>
  </si>
  <si>
    <t>000 01 06 05 00 00 0000 600</t>
  </si>
  <si>
    <t>Бюджетные кредиты, предоставленные внутри страны в валюте Российской Федерации</t>
  </si>
  <si>
    <t>000 01 06 05 00 00 0000 000</t>
  </si>
  <si>
    <t>Иные источники внутреннего финансирования дефицитов бюджетов</t>
  </si>
  <si>
    <t>000 01 06 00 00 00 0000 000</t>
  </si>
  <si>
    <t>Изменение прочих остатков средств бюджетов</t>
  </si>
  <si>
    <t xml:space="preserve"> 000 01 05 02 00 00 0000 000</t>
  </si>
  <si>
    <t>Изменение остатков средств на счетах  по учету  средств бюджета</t>
  </si>
  <si>
    <t>ИСТОЧНИКИ ВНУТРЕННЕГО ФИНАНСИРОВАНИЯ ДЕФИЦИТОВ БЮДЖЕТОВ</t>
  </si>
  <si>
    <t>000 01 00 00 00 00 0000 000</t>
  </si>
  <si>
    <t>2</t>
  </si>
  <si>
    <t>Наименование</t>
  </si>
  <si>
    <t>Источники внутреннего финансирования дефицита бюджета ЗАТО Михайловский Саратовской области на 2018 год и на плановый период 2019 и 2020 годов</t>
  </si>
  <si>
    <t>Приложение 8</t>
  </si>
  <si>
    <t>Приложение 2</t>
  </si>
  <si>
    <t>Приложение 3</t>
  </si>
  <si>
    <t>Приложение 4</t>
  </si>
  <si>
    <t>от 06 марта 2018 года №124</t>
  </si>
  <si>
    <t xml:space="preserve"> </t>
  </si>
  <si>
    <t>1500000000</t>
  </si>
  <si>
    <t>1500100000</t>
  </si>
  <si>
    <t>15001Z0000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</si>
  <si>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</si>
  <si>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Приобретение коммунальной техники, спецтехники и оборудования</t>
  </si>
  <si>
    <t>5</t>
  </si>
  <si>
    <t>Сумма,тыс.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</si>
</sst>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3">
    <xf numFmtId="0" fontId="0" fillId="0" borderId="0"/>
    <xf numFmtId="0" fontId="18" fillId="0" borderId="0"/>
    <xf numFmtId="0" fontId="20" fillId="0" borderId="0"/>
    <xf numFmtId="0" fontId="2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9" fontId="44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 indent="15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1" fillId="0" borderId="0" xfId="0" applyFont="1" applyAlignment="1"/>
    <xf numFmtId="0" fontId="0" fillId="0" borderId="1" xfId="0" applyBorder="1"/>
    <xf numFmtId="0" fontId="6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12" fillId="0" borderId="1" xfId="0" applyNumberFormat="1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0" fontId="18" fillId="0" borderId="0" xfId="1"/>
    <xf numFmtId="0" fontId="22" fillId="0" borderId="0" xfId="1" applyFont="1" applyFill="1" applyAlignment="1">
      <alignment horizontal="center" wrapText="1"/>
    </xf>
    <xf numFmtId="0" fontId="18" fillId="0" borderId="0" xfId="1" applyFont="1"/>
    <xf numFmtId="0" fontId="23" fillId="0" borderId="0" xfId="1" applyFont="1" applyAlignment="1">
      <alignment horizontal="center"/>
    </xf>
    <xf numFmtId="0" fontId="24" fillId="0" borderId="2" xfId="1" applyFont="1" applyFill="1" applyBorder="1" applyAlignment="1">
      <alignment horizontal="center" vertical="center" wrapText="1"/>
    </xf>
    <xf numFmtId="49" fontId="24" fillId="0" borderId="2" xfId="1" applyNumberFormat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/>
    </xf>
    <xf numFmtId="0" fontId="20" fillId="0" borderId="0" xfId="1" applyFont="1" applyAlignment="1">
      <alignment horizontal="center"/>
    </xf>
    <xf numFmtId="49" fontId="26" fillId="0" borderId="2" xfId="1" applyNumberFormat="1" applyFont="1" applyFill="1" applyBorder="1" applyAlignment="1">
      <alignment horizontal="center"/>
    </xf>
    <xf numFmtId="164" fontId="26" fillId="0" borderId="2" xfId="1" applyNumberFormat="1" applyFont="1" applyFill="1" applyBorder="1" applyAlignment="1">
      <alignment horizontal="center"/>
    </xf>
    <xf numFmtId="49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wrapText="1"/>
    </xf>
    <xf numFmtId="164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horizontal="left" wrapText="1"/>
    </xf>
    <xf numFmtId="0" fontId="18" fillId="3" borderId="0" xfId="1" applyFill="1"/>
    <xf numFmtId="0" fontId="18" fillId="0" borderId="0" xfId="1" applyFill="1"/>
    <xf numFmtId="0" fontId="18" fillId="0" borderId="0" xfId="1" applyFont="1" applyFill="1"/>
    <xf numFmtId="49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29" fillId="0" borderId="0" xfId="1" applyFont="1" applyFill="1"/>
    <xf numFmtId="49" fontId="30" fillId="0" borderId="2" xfId="1" applyNumberFormat="1" applyFont="1" applyFill="1" applyBorder="1" applyAlignment="1">
      <alignment horizontal="center"/>
    </xf>
    <xf numFmtId="0" fontId="31" fillId="0" borderId="0" xfId="1" applyFont="1"/>
    <xf numFmtId="0" fontId="16" fillId="0" borderId="0" xfId="1" applyFont="1" applyFill="1" applyAlignment="1">
      <alignment wrapText="1"/>
    </xf>
    <xf numFmtId="0" fontId="16" fillId="0" borderId="0" xfId="1" applyFont="1" applyFill="1"/>
    <xf numFmtId="4" fontId="16" fillId="0" borderId="0" xfId="1" applyNumberFormat="1" applyFont="1" applyFill="1"/>
    <xf numFmtId="164" fontId="16" fillId="0" borderId="0" xfId="1" applyNumberFormat="1" applyFont="1" applyFill="1"/>
    <xf numFmtId="0" fontId="18" fillId="0" borderId="0" xfId="1" applyFont="1" applyFill="1" applyAlignment="1">
      <alignment wrapText="1"/>
    </xf>
    <xf numFmtId="4" fontId="18" fillId="0" borderId="0" xfId="1" applyNumberFormat="1" applyFill="1"/>
    <xf numFmtId="164" fontId="19" fillId="0" borderId="0" xfId="3" applyNumberFormat="1" applyFont="1" applyFill="1" applyAlignment="1">
      <alignment wrapText="1"/>
    </xf>
    <xf numFmtId="0" fontId="25" fillId="0" borderId="2" xfId="1" applyFont="1" applyFill="1" applyBorder="1" applyAlignment="1">
      <alignment horizontal="left" wrapText="1"/>
    </xf>
    <xf numFmtId="0" fontId="29" fillId="0" borderId="0" xfId="1" applyFont="1"/>
    <xf numFmtId="164" fontId="18" fillId="0" borderId="0" xfId="1" applyNumberFormat="1"/>
    <xf numFmtId="0" fontId="16" fillId="0" borderId="2" xfId="1" applyFont="1" applyFill="1" applyBorder="1" applyAlignment="1">
      <alignment horizontal="left"/>
    </xf>
    <xf numFmtId="164" fontId="34" fillId="0" borderId="2" xfId="1" applyNumberFormat="1" applyFont="1" applyFill="1" applyBorder="1" applyAlignment="1">
      <alignment horizontal="center"/>
    </xf>
    <xf numFmtId="0" fontId="18" fillId="2" borderId="0" xfId="1" applyFill="1"/>
    <xf numFmtId="0" fontId="28" fillId="0" borderId="2" xfId="1" applyFont="1" applyFill="1" applyBorder="1" applyAlignment="1">
      <alignment horizontal="left" wrapText="1"/>
    </xf>
    <xf numFmtId="0" fontId="6" fillId="0" borderId="2" xfId="1" applyFont="1" applyFill="1" applyBorder="1" applyAlignment="1">
      <alignment horizontal="left" wrapText="1"/>
    </xf>
    <xf numFmtId="164" fontId="18" fillId="0" borderId="0" xfId="1" applyNumberFormat="1" applyFill="1"/>
    <xf numFmtId="164" fontId="27" fillId="0" borderId="0" xfId="1" applyNumberFormat="1" applyFont="1" applyFill="1" applyAlignment="1">
      <alignment horizontal="center"/>
    </xf>
    <xf numFmtId="165" fontId="29" fillId="0" borderId="0" xfId="1" applyNumberFormat="1" applyFont="1" applyFill="1"/>
    <xf numFmtId="0" fontId="18" fillId="0" borderId="0" xfId="1" applyFill="1" applyBorder="1"/>
    <xf numFmtId="49" fontId="27" fillId="0" borderId="0" xfId="1" applyNumberFormat="1" applyFont="1" applyFill="1" applyBorder="1" applyAlignment="1">
      <alignment horizontal="center"/>
    </xf>
    <xf numFmtId="49" fontId="36" fillId="0" borderId="2" xfId="1" applyNumberFormat="1" applyFont="1" applyFill="1" applyBorder="1" applyAlignment="1">
      <alignment horizontal="center"/>
    </xf>
    <xf numFmtId="164" fontId="36" fillId="0" borderId="2" xfId="1" applyNumberFormat="1" applyFont="1" applyFill="1" applyBorder="1" applyAlignment="1">
      <alignment horizontal="center"/>
    </xf>
    <xf numFmtId="164" fontId="31" fillId="0" borderId="0" xfId="1" applyNumberFormat="1" applyFont="1"/>
    <xf numFmtId="0" fontId="37" fillId="0" borderId="0" xfId="0" applyFont="1" applyAlignment="1"/>
    <xf numFmtId="0" fontId="38" fillId="0" borderId="0" xfId="0" applyFont="1" applyAlignment="1"/>
    <xf numFmtId="0" fontId="39" fillId="0" borderId="0" xfId="0" applyFont="1" applyAlignment="1"/>
    <xf numFmtId="0" fontId="12" fillId="0" borderId="0" xfId="0" applyFont="1"/>
    <xf numFmtId="49" fontId="19" fillId="0" borderId="0" xfId="2" applyNumberFormat="1" applyFont="1" applyFill="1" applyAlignment="1">
      <alignment horizontal="right" vertical="center"/>
    </xf>
    <xf numFmtId="0" fontId="21" fillId="0" borderId="0" xfId="1" applyFont="1" applyFill="1" applyAlignment="1">
      <alignment horizontal="center" wrapText="1"/>
    </xf>
    <xf numFmtId="0" fontId="21" fillId="0" borderId="0" xfId="1" applyFont="1" applyFill="1" applyAlignment="1">
      <alignment wrapText="1"/>
    </xf>
    <xf numFmtId="0" fontId="14" fillId="0" borderId="2" xfId="1" applyFont="1" applyFill="1" applyBorder="1" applyAlignment="1">
      <alignment horizontal="left" wrapText="1"/>
    </xf>
    <xf numFmtId="164" fontId="27" fillId="0" borderId="3" xfId="1" applyNumberFormat="1" applyFont="1" applyFill="1" applyBorder="1" applyAlignment="1">
      <alignment horizontal="center"/>
    </xf>
    <xf numFmtId="4" fontId="18" fillId="0" borderId="3" xfId="1" applyNumberFormat="1" applyFill="1" applyBorder="1" applyAlignment="1">
      <alignment horizontal="center"/>
    </xf>
    <xf numFmtId="4" fontId="18" fillId="0" borderId="2" xfId="1" applyNumberFormat="1" applyFill="1" applyBorder="1" applyAlignment="1">
      <alignment horizontal="center"/>
    </xf>
    <xf numFmtId="164" fontId="18" fillId="0" borderId="4" xfId="1" applyNumberFormat="1" applyFill="1" applyBorder="1" applyAlignment="1">
      <alignment horizontal="center"/>
    </xf>
    <xf numFmtId="164" fontId="27" fillId="2" borderId="0" xfId="1" applyNumberFormat="1" applyFont="1" applyFill="1" applyBorder="1" applyAlignment="1">
      <alignment horizontal="center"/>
    </xf>
    <xf numFmtId="164" fontId="18" fillId="0" borderId="2" xfId="1" applyNumberFormat="1" applyFill="1" applyBorder="1" applyAlignment="1">
      <alignment horizontal="center"/>
    </xf>
    <xf numFmtId="0" fontId="16" fillId="0" borderId="2" xfId="0" applyFont="1" applyFill="1" applyBorder="1" applyAlignment="1">
      <alignment horizontal="left" wrapText="1"/>
    </xf>
    <xf numFmtId="164" fontId="28" fillId="0" borderId="2" xfId="1" applyNumberFormat="1" applyFont="1" applyBorder="1" applyAlignment="1">
      <alignment horizontal="right" wrapText="1"/>
    </xf>
    <xf numFmtId="0" fontId="16" fillId="0" borderId="2" xfId="1" applyFont="1" applyBorder="1" applyAlignment="1">
      <alignment wrapText="1"/>
    </xf>
    <xf numFmtId="49" fontId="6" fillId="0" borderId="2" xfId="10" applyNumberFormat="1" applyFont="1" applyBorder="1" applyAlignment="1">
      <alignment horizontal="center"/>
    </xf>
    <xf numFmtId="0" fontId="16" fillId="0" borderId="0" xfId="1" applyFont="1" applyAlignment="1">
      <alignment wrapText="1"/>
    </xf>
    <xf numFmtId="49" fontId="28" fillId="0" borderId="2" xfId="1" applyNumberFormat="1" applyFont="1" applyBorder="1" applyAlignment="1">
      <alignment wrapText="1"/>
    </xf>
    <xf numFmtId="49" fontId="28" fillId="0" borderId="2" xfId="1" applyNumberFormat="1" applyFont="1" applyBorder="1" applyAlignment="1">
      <alignment horizontal="left" wrapText="1"/>
    </xf>
    <xf numFmtId="0" fontId="28" fillId="0" borderId="2" xfId="1" applyFont="1" applyBorder="1" applyAlignment="1">
      <alignment horizontal="center" wrapText="1"/>
    </xf>
    <xf numFmtId="164" fontId="16" fillId="0" borderId="2" xfId="1" applyNumberFormat="1" applyFont="1" applyBorder="1"/>
    <xf numFmtId="0" fontId="6" fillId="0" borderId="2" xfId="11" applyFont="1" applyBorder="1" applyAlignment="1">
      <alignment wrapText="1"/>
    </xf>
    <xf numFmtId="49" fontId="40" fillId="0" borderId="0" xfId="1" applyNumberFormat="1" applyFont="1" applyBorder="1" applyAlignment="1">
      <alignment horizontal="center" wrapText="1"/>
    </xf>
    <xf numFmtId="49" fontId="41" fillId="0" borderId="0" xfId="1" applyNumberFormat="1" applyFont="1" applyBorder="1" applyAlignment="1">
      <alignment horizontal="center" wrapText="1"/>
    </xf>
    <xf numFmtId="164" fontId="42" fillId="0" borderId="2" xfId="1" applyNumberFormat="1" applyFont="1" applyBorder="1" applyAlignment="1">
      <alignment horizontal="right" wrapText="1"/>
    </xf>
    <xf numFmtId="49" fontId="42" fillId="0" borderId="2" xfId="1" applyNumberFormat="1" applyFont="1" applyBorder="1" applyAlignment="1">
      <alignment horizontal="left" wrapText="1"/>
    </xf>
    <xf numFmtId="0" fontId="42" fillId="0" borderId="2" xfId="1" applyFont="1" applyBorder="1" applyAlignment="1">
      <alignment horizontal="center" wrapText="1"/>
    </xf>
    <xf numFmtId="3" fontId="41" fillId="0" borderId="0" xfId="1" applyNumberFormat="1" applyFont="1" applyBorder="1" applyAlignment="1">
      <alignment horizontal="center" wrapText="1"/>
    </xf>
    <xf numFmtId="164" fontId="25" fillId="0" borderId="2" xfId="1" applyNumberFormat="1" applyFont="1" applyBorder="1"/>
    <xf numFmtId="49" fontId="42" fillId="0" borderId="2" xfId="1" applyNumberFormat="1" applyFont="1" applyBorder="1" applyAlignment="1">
      <alignment horizontal="center" wrapText="1"/>
    </xf>
    <xf numFmtId="3" fontId="43" fillId="0" borderId="2" xfId="1" applyNumberFormat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9" fontId="16" fillId="0" borderId="2" xfId="12" applyFont="1" applyFill="1" applyBorder="1" applyAlignment="1">
      <alignment horizontal="left" wrapText="1"/>
    </xf>
    <xf numFmtId="9" fontId="27" fillId="0" borderId="2" xfId="12" applyFont="1" applyFill="1" applyBorder="1" applyAlignment="1">
      <alignment horizontal="center"/>
    </xf>
    <xf numFmtId="9" fontId="18" fillId="0" borderId="0" xfId="12" applyFont="1"/>
    <xf numFmtId="164" fontId="27" fillId="0" borderId="2" xfId="12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/>
    <xf numFmtId="0" fontId="11" fillId="0" borderId="1" xfId="0" applyFont="1" applyBorder="1" applyAlignment="1">
      <alignment horizontal="center" wrapText="1"/>
    </xf>
    <xf numFmtId="0" fontId="37" fillId="0" borderId="0" xfId="0" applyFont="1" applyAlignment="1">
      <alignment horizontal="center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horizontal="right" vertical="center"/>
    </xf>
    <xf numFmtId="164" fontId="19" fillId="0" borderId="0" xfId="3" applyNumberFormat="1" applyFont="1" applyFill="1" applyAlignment="1">
      <alignment horizontal="right" wrapText="1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4" fontId="19" fillId="0" borderId="2" xfId="1" applyNumberFormat="1" applyFont="1" applyFill="1" applyBorder="1" applyAlignment="1">
      <alignment horizontal="center" vertical="center" wrapText="1"/>
    </xf>
    <xf numFmtId="0" fontId="18" fillId="0" borderId="2" xfId="1" applyFill="1" applyBorder="1"/>
    <xf numFmtId="0" fontId="21" fillId="0" borderId="0" xfId="1" applyFont="1" applyFill="1" applyAlignment="1">
      <alignment horizontal="center" wrapText="1"/>
    </xf>
    <xf numFmtId="0" fontId="16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49" fontId="19" fillId="0" borderId="0" xfId="2" applyNumberFormat="1" applyFont="1" applyFill="1" applyAlignment="1">
      <alignment horizontal="right"/>
    </xf>
    <xf numFmtId="4" fontId="43" fillId="0" borderId="2" xfId="1" applyNumberFormat="1" applyFont="1" applyBorder="1" applyAlignment="1">
      <alignment horizontal="center" wrapText="1"/>
    </xf>
    <xf numFmtId="0" fontId="40" fillId="0" borderId="0" xfId="1" applyFont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4" fontId="41" fillId="0" borderId="0" xfId="1" applyNumberFormat="1" applyFont="1" applyBorder="1" applyAlignment="1">
      <alignment horizontal="center" wrapText="1"/>
    </xf>
  </cellXfs>
  <cellStyles count="13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1"/>
    <cellStyle name="Обычный 3" xfId="10"/>
    <cellStyle name="Обычный 4" xfId="2"/>
    <cellStyle name="Обычный_Приложение1к реш.от25.03.08 №2" xfId="3"/>
    <cellStyle name="Процентный" xfId="1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view="pageBreakPreview" topLeftCell="A19" zoomScaleSheetLayoutView="100" workbookViewId="0">
      <selection activeCell="E23" sqref="E23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customHeight="1" x14ac:dyDescent="0.25">
      <c r="A1" s="117" t="s">
        <v>581</v>
      </c>
      <c r="B1" s="117"/>
      <c r="C1" s="117"/>
      <c r="D1" s="117"/>
      <c r="E1" s="117"/>
      <c r="F1" s="117"/>
      <c r="G1" s="117"/>
      <c r="H1" s="117"/>
    </row>
    <row r="2" spans="1:10" ht="15.75" x14ac:dyDescent="0.25">
      <c r="A2" s="118" t="s">
        <v>86</v>
      </c>
      <c r="B2" s="118"/>
      <c r="C2" s="118"/>
      <c r="D2" s="118"/>
      <c r="E2" s="118"/>
      <c r="F2" s="118"/>
      <c r="G2" s="118"/>
      <c r="H2" s="118"/>
    </row>
    <row r="3" spans="1:10" ht="15.75" x14ac:dyDescent="0.25">
      <c r="A3" s="119" t="s">
        <v>648</v>
      </c>
      <c r="B3" s="119"/>
      <c r="C3" s="119"/>
      <c r="D3" s="119"/>
      <c r="E3" s="119"/>
      <c r="F3" s="119"/>
      <c r="G3" s="119"/>
      <c r="H3" s="119"/>
    </row>
    <row r="4" spans="1:10" ht="15.75" x14ac:dyDescent="0.25">
      <c r="A4" s="117" t="s">
        <v>581</v>
      </c>
      <c r="B4" s="117"/>
      <c r="C4" s="117"/>
      <c r="D4" s="117"/>
      <c r="E4" s="117"/>
      <c r="F4" s="117"/>
      <c r="G4" s="117"/>
      <c r="H4" s="117"/>
      <c r="I4" s="6"/>
      <c r="J4" s="6"/>
    </row>
    <row r="5" spans="1:10" ht="15.75" x14ac:dyDescent="0.25">
      <c r="A5" s="118" t="s">
        <v>86</v>
      </c>
      <c r="B5" s="118"/>
      <c r="C5" s="118"/>
      <c r="D5" s="118"/>
      <c r="E5" s="118"/>
      <c r="F5" s="118"/>
      <c r="G5" s="118"/>
      <c r="H5" s="118"/>
      <c r="I5" s="6"/>
      <c r="J5" s="6"/>
    </row>
    <row r="6" spans="1:10" ht="15.75" x14ac:dyDescent="0.25">
      <c r="A6" s="119" t="s">
        <v>584</v>
      </c>
      <c r="B6" s="119"/>
      <c r="C6" s="119"/>
      <c r="D6" s="119"/>
      <c r="E6" s="119"/>
      <c r="F6" s="119"/>
      <c r="G6" s="119"/>
      <c r="H6" s="119"/>
      <c r="I6" s="6"/>
      <c r="J6" s="6"/>
    </row>
    <row r="7" spans="1:10" ht="15.75" x14ac:dyDescent="0.25">
      <c r="A7" s="120"/>
      <c r="B7" s="120"/>
      <c r="C7" s="120"/>
      <c r="D7" s="120"/>
      <c r="E7" s="120"/>
      <c r="F7" s="120"/>
      <c r="G7" s="120"/>
      <c r="H7" s="120"/>
      <c r="I7" s="6"/>
      <c r="J7" s="6"/>
    </row>
    <row r="8" spans="1:10" x14ac:dyDescent="0.25">
      <c r="A8" s="2"/>
    </row>
    <row r="9" spans="1:10" ht="0.75" customHeight="1" x14ac:dyDescent="0.25"/>
    <row r="10" spans="1:10" hidden="1" x14ac:dyDescent="0.25">
      <c r="A10" s="1"/>
    </row>
    <row r="11" spans="1:10" ht="18.75" hidden="1" x14ac:dyDescent="0.3">
      <c r="A11" s="4"/>
    </row>
    <row r="12" spans="1:10" ht="18.75" hidden="1" x14ac:dyDescent="0.3">
      <c r="A12" s="5"/>
    </row>
    <row r="13" spans="1:10" ht="18.75" x14ac:dyDescent="0.3">
      <c r="A13" s="116" t="s">
        <v>578</v>
      </c>
      <c r="B13" s="116"/>
      <c r="C13" s="116"/>
      <c r="D13" s="116"/>
      <c r="E13" s="116"/>
      <c r="F13" s="116"/>
      <c r="G13" s="8"/>
      <c r="H13" s="8"/>
      <c r="I13" s="8"/>
      <c r="J13" s="8"/>
    </row>
    <row r="14" spans="1:10" s="73" customFormat="1" ht="19.5" x14ac:dyDescent="0.35">
      <c r="A14" s="70" t="s">
        <v>2</v>
      </c>
      <c r="B14" s="71"/>
      <c r="C14" s="71"/>
      <c r="D14" s="71"/>
      <c r="E14" s="71"/>
      <c r="F14" s="71"/>
      <c r="G14" s="72"/>
      <c r="H14" s="72"/>
      <c r="I14" s="72"/>
      <c r="J14" s="72"/>
    </row>
    <row r="15" spans="1:10" ht="18.75" hidden="1" x14ac:dyDescent="0.3">
      <c r="A15" s="3"/>
      <c r="B15" s="7"/>
      <c r="C15" s="7"/>
      <c r="D15" s="7"/>
      <c r="E15" s="7"/>
      <c r="F15" s="7"/>
      <c r="G15" s="7"/>
      <c r="H15" s="7"/>
      <c r="I15" s="7"/>
      <c r="J15" s="7"/>
    </row>
    <row r="16" spans="1:10" ht="15.75" x14ac:dyDescent="0.25">
      <c r="A16" s="111" t="s">
        <v>0</v>
      </c>
      <c r="B16" s="111"/>
      <c r="C16" s="111"/>
      <c r="D16" s="111"/>
      <c r="E16" s="111"/>
      <c r="F16" s="111"/>
      <c r="G16" s="6"/>
      <c r="H16" s="6"/>
      <c r="I16" s="6"/>
      <c r="J16" s="6"/>
    </row>
    <row r="17" spans="1:8" ht="11.25" customHeight="1" x14ac:dyDescent="0.25">
      <c r="A17" s="113" t="s">
        <v>7</v>
      </c>
      <c r="B17" s="114"/>
      <c r="C17" s="113" t="s">
        <v>8</v>
      </c>
      <c r="D17" s="112" t="s">
        <v>1</v>
      </c>
      <c r="E17" s="112"/>
      <c r="F17" s="112"/>
    </row>
    <row r="18" spans="1:8" x14ac:dyDescent="0.25">
      <c r="A18" s="114"/>
      <c r="B18" s="114"/>
      <c r="C18" s="114"/>
      <c r="D18" s="112"/>
      <c r="E18" s="112"/>
      <c r="F18" s="112"/>
    </row>
    <row r="19" spans="1:8" ht="15.75" x14ac:dyDescent="0.25">
      <c r="A19" s="114"/>
      <c r="B19" s="114"/>
      <c r="C19" s="114"/>
      <c r="D19" s="15" t="s">
        <v>3</v>
      </c>
      <c r="E19" s="16" t="s">
        <v>4</v>
      </c>
      <c r="F19" s="16" t="s">
        <v>5</v>
      </c>
    </row>
    <row r="20" spans="1:8" ht="15.75" x14ac:dyDescent="0.25">
      <c r="A20" s="113">
        <v>1</v>
      </c>
      <c r="B20" s="113"/>
      <c r="C20" s="17">
        <v>2</v>
      </c>
      <c r="D20" s="18">
        <v>3</v>
      </c>
      <c r="E20" s="16">
        <v>4</v>
      </c>
      <c r="F20" s="16">
        <v>5</v>
      </c>
    </row>
    <row r="21" spans="1:8" ht="30.75" customHeight="1" x14ac:dyDescent="0.25">
      <c r="A21" s="115" t="s">
        <v>6</v>
      </c>
      <c r="B21" s="115"/>
      <c r="C21" s="19" t="s">
        <v>9</v>
      </c>
      <c r="D21" s="20">
        <f>D22+D23+D24+D25+D26+D27+D29+D28</f>
        <v>13018.1</v>
      </c>
      <c r="E21" s="20">
        <f>E22+E23+E24+E25+E26+E27+E29+E28</f>
        <v>20821.5</v>
      </c>
      <c r="F21" s="20">
        <f>F22+F23+F24+F25+F26+F27+F29+F28</f>
        <v>25121.1</v>
      </c>
    </row>
    <row r="22" spans="1:8" ht="19.5" customHeight="1" x14ac:dyDescent="0.25">
      <c r="A22" s="110" t="s">
        <v>10</v>
      </c>
      <c r="B22" s="110"/>
      <c r="C22" s="10" t="s">
        <v>11</v>
      </c>
      <c r="D22" s="11">
        <f>9210.4+50</f>
        <v>9260.4</v>
      </c>
      <c r="E22" s="11">
        <v>9671</v>
      </c>
      <c r="F22" s="11">
        <v>10145</v>
      </c>
    </row>
    <row r="23" spans="1:8" ht="41.25" customHeight="1" x14ac:dyDescent="0.25">
      <c r="A23" s="110" t="s">
        <v>12</v>
      </c>
      <c r="B23" s="110"/>
      <c r="C23" s="21" t="s">
        <v>13</v>
      </c>
      <c r="D23" s="11">
        <f>1680.6+77</f>
        <v>1757.6</v>
      </c>
      <c r="E23" s="11">
        <f>1794.9+187.8</f>
        <v>1982.7</v>
      </c>
      <c r="F23" s="11">
        <f>1794.9+226</f>
        <v>2020.9</v>
      </c>
    </row>
    <row r="24" spans="1:8" ht="21" customHeight="1" x14ac:dyDescent="0.25">
      <c r="A24" s="110" t="s">
        <v>14</v>
      </c>
      <c r="B24" s="110"/>
      <c r="C24" s="10" t="s">
        <v>15</v>
      </c>
      <c r="D24" s="11">
        <f>457-69.1</f>
        <v>387.9</v>
      </c>
      <c r="E24" s="11">
        <v>457</v>
      </c>
      <c r="F24" s="11">
        <v>457</v>
      </c>
    </row>
    <row r="25" spans="1:8" ht="22.5" customHeight="1" x14ac:dyDescent="0.25">
      <c r="A25" s="110" t="s">
        <v>16</v>
      </c>
      <c r="B25" s="110"/>
      <c r="C25" s="10" t="s">
        <v>17</v>
      </c>
      <c r="D25" s="11">
        <f>91.4+214.7+58.1+30</f>
        <v>394.20000000000005</v>
      </c>
      <c r="E25" s="11">
        <v>364.2</v>
      </c>
      <c r="F25" s="11">
        <v>364.2</v>
      </c>
    </row>
    <row r="26" spans="1:8" ht="41.25" customHeight="1" x14ac:dyDescent="0.25">
      <c r="A26" s="110" t="s">
        <v>18</v>
      </c>
      <c r="B26" s="110"/>
      <c r="C26" s="21" t="s">
        <v>19</v>
      </c>
      <c r="D26" s="11">
        <v>971.6</v>
      </c>
      <c r="E26" s="11">
        <v>976.6</v>
      </c>
      <c r="F26" s="11">
        <v>981.6</v>
      </c>
    </row>
    <row r="27" spans="1:8" ht="29.25" customHeight="1" x14ac:dyDescent="0.25">
      <c r="A27" s="110" t="s">
        <v>20</v>
      </c>
      <c r="B27" s="110"/>
      <c r="C27" s="21" t="s">
        <v>21</v>
      </c>
      <c r="D27" s="11">
        <f>52.3+69.1</f>
        <v>121.39999999999999</v>
      </c>
      <c r="E27" s="11">
        <v>52.3</v>
      </c>
      <c r="F27" s="11">
        <v>52.3</v>
      </c>
    </row>
    <row r="28" spans="1:8" ht="29.25" customHeight="1" x14ac:dyDescent="0.25">
      <c r="A28" s="110" t="s">
        <v>85</v>
      </c>
      <c r="B28" s="110"/>
      <c r="C28" s="21" t="s">
        <v>577</v>
      </c>
      <c r="D28" s="11"/>
      <c r="E28" s="11">
        <v>7167.7</v>
      </c>
      <c r="F28" s="11">
        <v>10940.1</v>
      </c>
      <c r="H28" s="21"/>
    </row>
    <row r="29" spans="1:8" ht="18" customHeight="1" x14ac:dyDescent="0.25">
      <c r="A29" s="110" t="s">
        <v>22</v>
      </c>
      <c r="B29" s="110"/>
      <c r="C29" s="10" t="s">
        <v>23</v>
      </c>
      <c r="D29" s="11">
        <v>125</v>
      </c>
      <c r="E29" s="11">
        <v>150</v>
      </c>
      <c r="F29" s="11">
        <v>160</v>
      </c>
    </row>
    <row r="30" spans="1:8" ht="20.25" customHeight="1" x14ac:dyDescent="0.25">
      <c r="A30" s="115" t="s">
        <v>24</v>
      </c>
      <c r="B30" s="115"/>
      <c r="C30" s="22" t="s">
        <v>25</v>
      </c>
      <c r="D30" s="13">
        <f>D31</f>
        <v>81400.3</v>
      </c>
      <c r="E30" s="13">
        <f t="shared" ref="E30:F30" si="0">E31</f>
        <v>68066</v>
      </c>
      <c r="F30" s="13">
        <f t="shared" si="0"/>
        <v>66276.3</v>
      </c>
    </row>
    <row r="31" spans="1:8" ht="54.75" customHeight="1" x14ac:dyDescent="0.25">
      <c r="A31" s="110" t="s">
        <v>26</v>
      </c>
      <c r="B31" s="110"/>
      <c r="C31" s="21" t="s">
        <v>27</v>
      </c>
      <c r="D31" s="12">
        <f>D32+D38+D42</f>
        <v>81400.3</v>
      </c>
      <c r="E31" s="12">
        <f t="shared" ref="E31:F31" si="1">E32+E38+E42</f>
        <v>68066</v>
      </c>
      <c r="F31" s="12">
        <f t="shared" si="1"/>
        <v>66276.3</v>
      </c>
    </row>
    <row r="32" spans="1:8" ht="33" customHeight="1" x14ac:dyDescent="0.25">
      <c r="A32" s="109" t="s">
        <v>29</v>
      </c>
      <c r="B32" s="109"/>
      <c r="C32" s="23" t="s">
        <v>28</v>
      </c>
      <c r="D32" s="13">
        <f>D33+D36</f>
        <v>51708.3</v>
      </c>
      <c r="E32" s="13">
        <f t="shared" ref="E32:F32" si="2">E33+E36</f>
        <v>45618.6</v>
      </c>
      <c r="F32" s="13">
        <f t="shared" si="2"/>
        <v>42940.800000000003</v>
      </c>
    </row>
    <row r="33" spans="1:6" ht="31.5" customHeight="1" x14ac:dyDescent="0.25">
      <c r="A33" s="110" t="s">
        <v>30</v>
      </c>
      <c r="B33" s="110"/>
      <c r="C33" s="21" t="s">
        <v>31</v>
      </c>
      <c r="D33" s="12">
        <f>D34+D35</f>
        <v>24369.3</v>
      </c>
      <c r="E33" s="12">
        <f t="shared" ref="E33:F33" si="3">E34+E35</f>
        <v>21129.599999999999</v>
      </c>
      <c r="F33" s="12">
        <f t="shared" si="3"/>
        <v>21067.8</v>
      </c>
    </row>
    <row r="34" spans="1:6" ht="39" customHeight="1" x14ac:dyDescent="0.25">
      <c r="A34" s="110" t="s">
        <v>32</v>
      </c>
      <c r="B34" s="110"/>
      <c r="C34" s="21" t="s">
        <v>33</v>
      </c>
      <c r="D34" s="12">
        <v>118.2</v>
      </c>
      <c r="E34" s="12">
        <v>123.3</v>
      </c>
      <c r="F34" s="12">
        <v>128.5</v>
      </c>
    </row>
    <row r="35" spans="1:6" ht="51.75" x14ac:dyDescent="0.25">
      <c r="A35" s="110" t="s">
        <v>35</v>
      </c>
      <c r="B35" s="110"/>
      <c r="C35" s="21" t="s">
        <v>34</v>
      </c>
      <c r="D35" s="12">
        <v>24251.1</v>
      </c>
      <c r="E35" s="12">
        <v>21006.3</v>
      </c>
      <c r="F35" s="12">
        <v>20939.3</v>
      </c>
    </row>
    <row r="36" spans="1:6" ht="51.75" x14ac:dyDescent="0.25">
      <c r="A36" s="110" t="s">
        <v>36</v>
      </c>
      <c r="B36" s="110"/>
      <c r="C36" s="21" t="s">
        <v>38</v>
      </c>
      <c r="D36" s="12">
        <f>D37</f>
        <v>27339</v>
      </c>
      <c r="E36" s="12">
        <f t="shared" ref="E36:F36" si="4">E37</f>
        <v>24489</v>
      </c>
      <c r="F36" s="12">
        <f t="shared" si="4"/>
        <v>21873</v>
      </c>
    </row>
    <row r="37" spans="1:6" ht="55.5" customHeight="1" x14ac:dyDescent="0.25">
      <c r="A37" s="110" t="s">
        <v>37</v>
      </c>
      <c r="B37" s="110"/>
      <c r="C37" s="21" t="s">
        <v>39</v>
      </c>
      <c r="D37" s="12">
        <v>27339</v>
      </c>
      <c r="E37" s="12">
        <v>24489</v>
      </c>
      <c r="F37" s="12">
        <v>21873</v>
      </c>
    </row>
    <row r="38" spans="1:6" ht="39" x14ac:dyDescent="0.25">
      <c r="A38" s="109" t="s">
        <v>41</v>
      </c>
      <c r="B38" s="109"/>
      <c r="C38" s="23" t="s">
        <v>40</v>
      </c>
      <c r="D38" s="13">
        <f>D39</f>
        <v>3095.3</v>
      </c>
      <c r="E38" s="13"/>
      <c r="F38" s="13"/>
    </row>
    <row r="39" spans="1:6" x14ac:dyDescent="0.25">
      <c r="A39" s="121" t="s">
        <v>42</v>
      </c>
      <c r="B39" s="121"/>
      <c r="C39" s="24" t="s">
        <v>43</v>
      </c>
      <c r="D39" s="12">
        <f>D40+D41</f>
        <v>3095.3</v>
      </c>
      <c r="E39" s="12"/>
      <c r="F39" s="12"/>
    </row>
    <row r="40" spans="1:6" ht="64.5" x14ac:dyDescent="0.25">
      <c r="A40" s="121" t="s">
        <v>45</v>
      </c>
      <c r="B40" s="121"/>
      <c r="C40" s="24" t="s">
        <v>44</v>
      </c>
      <c r="D40" s="12">
        <v>307</v>
      </c>
      <c r="E40" s="12"/>
      <c r="F40" s="12"/>
    </row>
    <row r="41" spans="1:6" ht="42" customHeight="1" x14ac:dyDescent="0.25">
      <c r="A41" s="121" t="s">
        <v>586</v>
      </c>
      <c r="B41" s="121"/>
      <c r="C41" s="24" t="s">
        <v>587</v>
      </c>
      <c r="D41" s="12">
        <v>2788.3</v>
      </c>
      <c r="E41" s="12"/>
      <c r="F41" s="12"/>
    </row>
    <row r="42" spans="1:6" ht="26.25" x14ac:dyDescent="0.25">
      <c r="A42" s="109" t="s">
        <v>46</v>
      </c>
      <c r="B42" s="109"/>
      <c r="C42" s="23" t="s">
        <v>47</v>
      </c>
      <c r="D42" s="13">
        <f>D43+D60</f>
        <v>26596.699999999997</v>
      </c>
      <c r="E42" s="13">
        <f t="shared" ref="E42:F42" si="5">E43+E60</f>
        <v>22447.399999999994</v>
      </c>
      <c r="F42" s="13">
        <f t="shared" si="5"/>
        <v>23335.5</v>
      </c>
    </row>
    <row r="43" spans="1:6" ht="39" x14ac:dyDescent="0.25">
      <c r="A43" s="110" t="s">
        <v>48</v>
      </c>
      <c r="B43" s="110"/>
      <c r="C43" s="24" t="s">
        <v>49</v>
      </c>
      <c r="D43" s="12">
        <f>D44+D45+D46+D47+D48+D49+D50+D51+D52+D53+D54+D55+D56+D57+D58+D59</f>
        <v>26529.599999999999</v>
      </c>
      <c r="E43" s="12">
        <f t="shared" ref="E43:F43" si="6">E44+E45+E46+E47+E48+E49+E50+E51+E52+E53+E54+E55+E56+E57+E58+E59</f>
        <v>22379.599999999995</v>
      </c>
      <c r="F43" s="12">
        <f t="shared" si="6"/>
        <v>23265.200000000001</v>
      </c>
    </row>
    <row r="44" spans="1:6" ht="90" x14ac:dyDescent="0.25">
      <c r="A44" s="110" t="s">
        <v>51</v>
      </c>
      <c r="B44" s="110"/>
      <c r="C44" s="24" t="s">
        <v>50</v>
      </c>
      <c r="D44" s="12">
        <v>294.39999999999998</v>
      </c>
      <c r="E44" s="12">
        <v>294.39999999999998</v>
      </c>
      <c r="F44" s="12">
        <v>304.5</v>
      </c>
    </row>
    <row r="45" spans="1:6" ht="77.25" x14ac:dyDescent="0.25">
      <c r="A45" s="110" t="s">
        <v>53</v>
      </c>
      <c r="B45" s="110"/>
      <c r="C45" s="24" t="s">
        <v>52</v>
      </c>
      <c r="D45" s="12">
        <v>88</v>
      </c>
      <c r="E45" s="12">
        <v>88</v>
      </c>
      <c r="F45" s="12">
        <v>88</v>
      </c>
    </row>
    <row r="46" spans="1:6" ht="179.25" x14ac:dyDescent="0.25">
      <c r="A46" s="110" t="s">
        <v>55</v>
      </c>
      <c r="B46" s="110"/>
      <c r="C46" s="24" t="s">
        <v>54</v>
      </c>
      <c r="D46" s="12">
        <v>46.4</v>
      </c>
      <c r="E46" s="12">
        <v>48</v>
      </c>
      <c r="F46" s="12">
        <v>49.6</v>
      </c>
    </row>
    <row r="47" spans="1:6" ht="77.25" x14ac:dyDescent="0.25">
      <c r="A47" s="110" t="s">
        <v>57</v>
      </c>
      <c r="B47" s="110"/>
      <c r="C47" s="24" t="s">
        <v>56</v>
      </c>
      <c r="D47" s="12">
        <v>273.39999999999998</v>
      </c>
      <c r="E47" s="12">
        <v>283.39999999999998</v>
      </c>
      <c r="F47" s="12">
        <v>283.39999999999998</v>
      </c>
    </row>
    <row r="48" spans="1:6" ht="106.5" customHeight="1" x14ac:dyDescent="0.25">
      <c r="A48" s="110" t="s">
        <v>58</v>
      </c>
      <c r="B48" s="110"/>
      <c r="C48" s="24" t="s">
        <v>59</v>
      </c>
      <c r="D48" s="12">
        <v>20.5</v>
      </c>
      <c r="E48" s="12">
        <v>20.5</v>
      </c>
      <c r="F48" s="12">
        <v>21</v>
      </c>
    </row>
    <row r="49" spans="1:6" ht="55.5" customHeight="1" x14ac:dyDescent="0.25">
      <c r="A49" s="110" t="s">
        <v>62</v>
      </c>
      <c r="B49" s="110"/>
      <c r="C49" s="24" t="s">
        <v>63</v>
      </c>
      <c r="D49" s="12">
        <f>7617.1+2060</f>
        <v>9677.1</v>
      </c>
      <c r="E49" s="12">
        <v>7700.9</v>
      </c>
      <c r="F49" s="12">
        <v>8104.8</v>
      </c>
    </row>
    <row r="50" spans="1:6" ht="56.25" customHeight="1" x14ac:dyDescent="0.25">
      <c r="A50" s="110" t="s">
        <v>61</v>
      </c>
      <c r="B50" s="110"/>
      <c r="C50" s="24" t="s">
        <v>60</v>
      </c>
      <c r="D50" s="12">
        <f>11524.7+2641</f>
        <v>14165.7</v>
      </c>
      <c r="E50" s="12">
        <v>11918.9</v>
      </c>
      <c r="F50" s="12">
        <v>12324.3</v>
      </c>
    </row>
    <row r="51" spans="1:6" ht="144" customHeight="1" x14ac:dyDescent="0.25">
      <c r="A51" s="110" t="s">
        <v>65</v>
      </c>
      <c r="B51" s="110"/>
      <c r="C51" s="24" t="s">
        <v>64</v>
      </c>
      <c r="D51" s="12">
        <v>185.5</v>
      </c>
      <c r="E51" s="12">
        <v>191.8</v>
      </c>
      <c r="F51" s="12">
        <v>198.4</v>
      </c>
    </row>
    <row r="52" spans="1:6" ht="79.5" customHeight="1" x14ac:dyDescent="0.25">
      <c r="A52" s="110" t="s">
        <v>67</v>
      </c>
      <c r="B52" s="110"/>
      <c r="C52" s="24" t="s">
        <v>66</v>
      </c>
      <c r="D52" s="12">
        <v>197.6</v>
      </c>
      <c r="E52" s="12">
        <v>203.8</v>
      </c>
      <c r="F52" s="12">
        <v>210.4</v>
      </c>
    </row>
    <row r="53" spans="1:6" ht="77.25" x14ac:dyDescent="0.25">
      <c r="A53" s="110" t="s">
        <v>69</v>
      </c>
      <c r="B53" s="110"/>
      <c r="C53" s="24" t="s">
        <v>68</v>
      </c>
      <c r="D53" s="12">
        <v>317.10000000000002</v>
      </c>
      <c r="E53" s="12">
        <v>328.5</v>
      </c>
      <c r="F53" s="12">
        <v>340</v>
      </c>
    </row>
    <row r="54" spans="1:6" ht="77.25" x14ac:dyDescent="0.25">
      <c r="A54" s="110" t="s">
        <v>71</v>
      </c>
      <c r="B54" s="110"/>
      <c r="C54" s="24" t="s">
        <v>70</v>
      </c>
      <c r="D54" s="12">
        <v>204.4</v>
      </c>
      <c r="E54" s="12">
        <v>210.6</v>
      </c>
      <c r="F54" s="12">
        <v>217.2</v>
      </c>
    </row>
    <row r="55" spans="1:6" ht="102.75" x14ac:dyDescent="0.25">
      <c r="A55" s="110" t="s">
        <v>73</v>
      </c>
      <c r="B55" s="110"/>
      <c r="C55" s="24" t="s">
        <v>72</v>
      </c>
      <c r="D55" s="12">
        <v>195.8</v>
      </c>
      <c r="E55" s="12">
        <v>202</v>
      </c>
      <c r="F55" s="12">
        <v>208.6</v>
      </c>
    </row>
    <row r="56" spans="1:6" ht="77.25" x14ac:dyDescent="0.25">
      <c r="A56" s="110" t="s">
        <v>79</v>
      </c>
      <c r="B56" s="110"/>
      <c r="C56" s="24" t="s">
        <v>78</v>
      </c>
      <c r="D56" s="12">
        <v>622.9</v>
      </c>
      <c r="E56" s="12">
        <v>641.70000000000005</v>
      </c>
      <c r="F56" s="12">
        <v>661.3</v>
      </c>
    </row>
    <row r="57" spans="1:6" ht="77.25" x14ac:dyDescent="0.25">
      <c r="A57" s="110" t="s">
        <v>81</v>
      </c>
      <c r="B57" s="110"/>
      <c r="C57" s="24" t="s">
        <v>80</v>
      </c>
      <c r="D57" s="12">
        <v>0.7</v>
      </c>
      <c r="E57" s="12">
        <v>0.7</v>
      </c>
      <c r="F57" s="12">
        <v>0.7</v>
      </c>
    </row>
    <row r="58" spans="1:6" ht="39" x14ac:dyDescent="0.25">
      <c r="A58" s="110" t="s">
        <v>82</v>
      </c>
      <c r="B58" s="110"/>
      <c r="C58" s="24" t="s">
        <v>83</v>
      </c>
      <c r="D58" s="12">
        <v>44.6</v>
      </c>
      <c r="E58" s="12">
        <v>44.6</v>
      </c>
      <c r="F58" s="12">
        <v>44.6</v>
      </c>
    </row>
    <row r="59" spans="1:6" ht="64.5" x14ac:dyDescent="0.25">
      <c r="A59" s="110" t="s">
        <v>77</v>
      </c>
      <c r="B59" s="110"/>
      <c r="C59" s="24" t="s">
        <v>76</v>
      </c>
      <c r="D59" s="12">
        <v>195.5</v>
      </c>
      <c r="E59" s="12">
        <v>201.8</v>
      </c>
      <c r="F59" s="12">
        <v>208.4</v>
      </c>
    </row>
    <row r="60" spans="1:6" ht="51.75" x14ac:dyDescent="0.25">
      <c r="A60" s="110" t="s">
        <v>75</v>
      </c>
      <c r="B60" s="110"/>
      <c r="C60" s="21" t="s">
        <v>74</v>
      </c>
      <c r="D60" s="12">
        <v>67.099999999999994</v>
      </c>
      <c r="E60" s="12">
        <v>67.8</v>
      </c>
      <c r="F60" s="12">
        <v>70.3</v>
      </c>
    </row>
    <row r="61" spans="1:6" x14ac:dyDescent="0.25">
      <c r="A61" s="123" t="s">
        <v>84</v>
      </c>
      <c r="B61" s="123"/>
      <c r="C61" s="9"/>
      <c r="D61" s="13">
        <f>D21+D30</f>
        <v>94418.400000000009</v>
      </c>
      <c r="E61" s="13">
        <f>E21+E30</f>
        <v>88887.5</v>
      </c>
      <c r="F61" s="13">
        <f>F21+F30</f>
        <v>91397.4</v>
      </c>
    </row>
    <row r="62" spans="1:6" x14ac:dyDescent="0.25">
      <c r="A62" s="124"/>
      <c r="B62" s="124"/>
      <c r="C62" s="14"/>
      <c r="D62" s="14"/>
      <c r="E62" s="14"/>
      <c r="F62" s="14"/>
    </row>
    <row r="63" spans="1:6" x14ac:dyDescent="0.25">
      <c r="A63" s="124"/>
      <c r="B63" s="124"/>
      <c r="C63" s="14"/>
      <c r="D63" s="14"/>
      <c r="E63" s="14"/>
      <c r="F63" s="14"/>
    </row>
    <row r="64" spans="1:6" x14ac:dyDescent="0.25">
      <c r="A64" s="122"/>
      <c r="B64" s="122"/>
    </row>
  </sheetData>
  <mergeCells count="57">
    <mergeCell ref="A1:H1"/>
    <mergeCell ref="A2:H2"/>
    <mergeCell ref="A3:H3"/>
    <mergeCell ref="A62:B62"/>
    <mergeCell ref="A63:B63"/>
    <mergeCell ref="A53:B53"/>
    <mergeCell ref="A54:B54"/>
    <mergeCell ref="A55:B55"/>
    <mergeCell ref="A48:B48"/>
    <mergeCell ref="A49:B49"/>
    <mergeCell ref="A50:B50"/>
    <mergeCell ref="A51:B51"/>
    <mergeCell ref="A52:B52"/>
    <mergeCell ref="A43:B43"/>
    <mergeCell ref="A44:B44"/>
    <mergeCell ref="A45:B45"/>
    <mergeCell ref="A64:B64"/>
    <mergeCell ref="A59:B59"/>
    <mergeCell ref="A56:B56"/>
    <mergeCell ref="A58:B58"/>
    <mergeCell ref="A57:B57"/>
    <mergeCell ref="A60:B60"/>
    <mergeCell ref="A61:B61"/>
    <mergeCell ref="A46:B46"/>
    <mergeCell ref="A47:B47"/>
    <mergeCell ref="A37:B37"/>
    <mergeCell ref="A38:B38"/>
    <mergeCell ref="A39:B39"/>
    <mergeCell ref="A40:B40"/>
    <mergeCell ref="A42:B42"/>
    <mergeCell ref="A41:B41"/>
    <mergeCell ref="A13:F13"/>
    <mergeCell ref="A4:H4"/>
    <mergeCell ref="A5:H5"/>
    <mergeCell ref="A6:H6"/>
    <mergeCell ref="A7:H7"/>
    <mergeCell ref="A31:B31"/>
    <mergeCell ref="A16:F16"/>
    <mergeCell ref="D17:F18"/>
    <mergeCell ref="A22:B22"/>
    <mergeCell ref="A23:B23"/>
    <mergeCell ref="A24:B24"/>
    <mergeCell ref="A17:B19"/>
    <mergeCell ref="A20:B20"/>
    <mergeCell ref="A21:B21"/>
    <mergeCell ref="C17:C19"/>
    <mergeCell ref="A30:B30"/>
    <mergeCell ref="A26:B26"/>
    <mergeCell ref="A27:B27"/>
    <mergeCell ref="A29:B29"/>
    <mergeCell ref="A25:B25"/>
    <mergeCell ref="A28:B28"/>
    <mergeCell ref="A32:B32"/>
    <mergeCell ref="A33:B33"/>
    <mergeCell ref="A34:B34"/>
    <mergeCell ref="A35:B35"/>
    <mergeCell ref="A36:B36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820"/>
  <sheetViews>
    <sheetView tabSelected="1" view="pageBreakPreview" topLeftCell="A684" zoomScaleSheetLayoutView="100" workbookViewId="0">
      <selection activeCell="H12" sqref="H12"/>
    </sheetView>
  </sheetViews>
  <sheetFormatPr defaultRowHeight="12.75" x14ac:dyDescent="0.2"/>
  <cols>
    <col min="1" max="1" width="44.85546875" style="51" customWidth="1"/>
    <col min="2" max="2" width="7.5703125" style="40" customWidth="1"/>
    <col min="3" max="3" width="8.28515625" style="40" customWidth="1"/>
    <col min="4" max="4" width="12.7109375" style="40" customWidth="1"/>
    <col min="5" max="5" width="9" style="40" customWidth="1"/>
    <col min="6" max="6" width="12.7109375" style="40" customWidth="1"/>
    <col min="7" max="7" width="13.85546875" style="52" customWidth="1"/>
    <col min="8" max="8" width="14.85546875" style="52" customWidth="1"/>
    <col min="9" max="256" width="9.140625" style="25"/>
    <col min="257" max="257" width="44.85546875" style="25" customWidth="1"/>
    <col min="258" max="258" width="7.5703125" style="25" customWidth="1"/>
    <col min="259" max="259" width="8.28515625" style="25" customWidth="1"/>
    <col min="260" max="260" width="12.7109375" style="25" customWidth="1"/>
    <col min="261" max="261" width="9" style="25" customWidth="1"/>
    <col min="262" max="262" width="13.7109375" style="25" customWidth="1"/>
    <col min="263" max="263" width="14.7109375" style="25" customWidth="1"/>
    <col min="264" max="264" width="14.85546875" style="25" customWidth="1"/>
    <col min="265" max="512" width="9.140625" style="25"/>
    <col min="513" max="513" width="44.85546875" style="25" customWidth="1"/>
    <col min="514" max="514" width="7.5703125" style="25" customWidth="1"/>
    <col min="515" max="515" width="8.28515625" style="25" customWidth="1"/>
    <col min="516" max="516" width="12.7109375" style="25" customWidth="1"/>
    <col min="517" max="517" width="9" style="25" customWidth="1"/>
    <col min="518" max="518" width="13.7109375" style="25" customWidth="1"/>
    <col min="519" max="519" width="14.7109375" style="25" customWidth="1"/>
    <col min="520" max="520" width="14.85546875" style="25" customWidth="1"/>
    <col min="521" max="768" width="9.140625" style="25"/>
    <col min="769" max="769" width="44.85546875" style="25" customWidth="1"/>
    <col min="770" max="770" width="7.5703125" style="25" customWidth="1"/>
    <col min="771" max="771" width="8.28515625" style="25" customWidth="1"/>
    <col min="772" max="772" width="12.7109375" style="25" customWidth="1"/>
    <col min="773" max="773" width="9" style="25" customWidth="1"/>
    <col min="774" max="774" width="13.7109375" style="25" customWidth="1"/>
    <col min="775" max="775" width="14.7109375" style="25" customWidth="1"/>
    <col min="776" max="776" width="14.85546875" style="25" customWidth="1"/>
    <col min="777" max="1024" width="9.140625" style="25"/>
    <col min="1025" max="1025" width="44.85546875" style="25" customWidth="1"/>
    <col min="1026" max="1026" width="7.5703125" style="25" customWidth="1"/>
    <col min="1027" max="1027" width="8.28515625" style="25" customWidth="1"/>
    <col min="1028" max="1028" width="12.7109375" style="25" customWidth="1"/>
    <col min="1029" max="1029" width="9" style="25" customWidth="1"/>
    <col min="1030" max="1030" width="13.7109375" style="25" customWidth="1"/>
    <col min="1031" max="1031" width="14.7109375" style="25" customWidth="1"/>
    <col min="1032" max="1032" width="14.85546875" style="25" customWidth="1"/>
    <col min="1033" max="1280" width="9.140625" style="25"/>
    <col min="1281" max="1281" width="44.85546875" style="25" customWidth="1"/>
    <col min="1282" max="1282" width="7.5703125" style="25" customWidth="1"/>
    <col min="1283" max="1283" width="8.28515625" style="25" customWidth="1"/>
    <col min="1284" max="1284" width="12.7109375" style="25" customWidth="1"/>
    <col min="1285" max="1285" width="9" style="25" customWidth="1"/>
    <col min="1286" max="1286" width="13.7109375" style="25" customWidth="1"/>
    <col min="1287" max="1287" width="14.7109375" style="25" customWidth="1"/>
    <col min="1288" max="1288" width="14.85546875" style="25" customWidth="1"/>
    <col min="1289" max="1536" width="9.140625" style="25"/>
    <col min="1537" max="1537" width="44.85546875" style="25" customWidth="1"/>
    <col min="1538" max="1538" width="7.5703125" style="25" customWidth="1"/>
    <col min="1539" max="1539" width="8.28515625" style="25" customWidth="1"/>
    <col min="1540" max="1540" width="12.7109375" style="25" customWidth="1"/>
    <col min="1541" max="1541" width="9" style="25" customWidth="1"/>
    <col min="1542" max="1542" width="13.7109375" style="25" customWidth="1"/>
    <col min="1543" max="1543" width="14.7109375" style="25" customWidth="1"/>
    <col min="1544" max="1544" width="14.85546875" style="25" customWidth="1"/>
    <col min="1545" max="1792" width="9.140625" style="25"/>
    <col min="1793" max="1793" width="44.85546875" style="25" customWidth="1"/>
    <col min="1794" max="1794" width="7.5703125" style="25" customWidth="1"/>
    <col min="1795" max="1795" width="8.28515625" style="25" customWidth="1"/>
    <col min="1796" max="1796" width="12.7109375" style="25" customWidth="1"/>
    <col min="1797" max="1797" width="9" style="25" customWidth="1"/>
    <col min="1798" max="1798" width="13.7109375" style="25" customWidth="1"/>
    <col min="1799" max="1799" width="14.7109375" style="25" customWidth="1"/>
    <col min="1800" max="1800" width="14.85546875" style="25" customWidth="1"/>
    <col min="1801" max="2048" width="9.140625" style="25"/>
    <col min="2049" max="2049" width="44.85546875" style="25" customWidth="1"/>
    <col min="2050" max="2050" width="7.5703125" style="25" customWidth="1"/>
    <col min="2051" max="2051" width="8.28515625" style="25" customWidth="1"/>
    <col min="2052" max="2052" width="12.7109375" style="25" customWidth="1"/>
    <col min="2053" max="2053" width="9" style="25" customWidth="1"/>
    <col min="2054" max="2054" width="13.7109375" style="25" customWidth="1"/>
    <col min="2055" max="2055" width="14.7109375" style="25" customWidth="1"/>
    <col min="2056" max="2056" width="14.85546875" style="25" customWidth="1"/>
    <col min="2057" max="2304" width="9.140625" style="25"/>
    <col min="2305" max="2305" width="44.85546875" style="25" customWidth="1"/>
    <col min="2306" max="2306" width="7.5703125" style="25" customWidth="1"/>
    <col min="2307" max="2307" width="8.28515625" style="25" customWidth="1"/>
    <col min="2308" max="2308" width="12.7109375" style="25" customWidth="1"/>
    <col min="2309" max="2309" width="9" style="25" customWidth="1"/>
    <col min="2310" max="2310" width="13.7109375" style="25" customWidth="1"/>
    <col min="2311" max="2311" width="14.7109375" style="25" customWidth="1"/>
    <col min="2312" max="2312" width="14.85546875" style="25" customWidth="1"/>
    <col min="2313" max="2560" width="9.140625" style="25"/>
    <col min="2561" max="2561" width="44.85546875" style="25" customWidth="1"/>
    <col min="2562" max="2562" width="7.5703125" style="25" customWidth="1"/>
    <col min="2563" max="2563" width="8.28515625" style="25" customWidth="1"/>
    <col min="2564" max="2564" width="12.7109375" style="25" customWidth="1"/>
    <col min="2565" max="2565" width="9" style="25" customWidth="1"/>
    <col min="2566" max="2566" width="13.7109375" style="25" customWidth="1"/>
    <col min="2567" max="2567" width="14.7109375" style="25" customWidth="1"/>
    <col min="2568" max="2568" width="14.85546875" style="25" customWidth="1"/>
    <col min="2569" max="2816" width="9.140625" style="25"/>
    <col min="2817" max="2817" width="44.85546875" style="25" customWidth="1"/>
    <col min="2818" max="2818" width="7.5703125" style="25" customWidth="1"/>
    <col min="2819" max="2819" width="8.28515625" style="25" customWidth="1"/>
    <col min="2820" max="2820" width="12.7109375" style="25" customWidth="1"/>
    <col min="2821" max="2821" width="9" style="25" customWidth="1"/>
    <col min="2822" max="2822" width="13.7109375" style="25" customWidth="1"/>
    <col min="2823" max="2823" width="14.7109375" style="25" customWidth="1"/>
    <col min="2824" max="2824" width="14.85546875" style="25" customWidth="1"/>
    <col min="2825" max="3072" width="9.140625" style="25"/>
    <col min="3073" max="3073" width="44.85546875" style="25" customWidth="1"/>
    <col min="3074" max="3074" width="7.5703125" style="25" customWidth="1"/>
    <col min="3075" max="3075" width="8.28515625" style="25" customWidth="1"/>
    <col min="3076" max="3076" width="12.7109375" style="25" customWidth="1"/>
    <col min="3077" max="3077" width="9" style="25" customWidth="1"/>
    <col min="3078" max="3078" width="13.7109375" style="25" customWidth="1"/>
    <col min="3079" max="3079" width="14.7109375" style="25" customWidth="1"/>
    <col min="3080" max="3080" width="14.85546875" style="25" customWidth="1"/>
    <col min="3081" max="3328" width="9.140625" style="25"/>
    <col min="3329" max="3329" width="44.85546875" style="25" customWidth="1"/>
    <col min="3330" max="3330" width="7.5703125" style="25" customWidth="1"/>
    <col min="3331" max="3331" width="8.28515625" style="25" customWidth="1"/>
    <col min="3332" max="3332" width="12.7109375" style="25" customWidth="1"/>
    <col min="3333" max="3333" width="9" style="25" customWidth="1"/>
    <col min="3334" max="3334" width="13.7109375" style="25" customWidth="1"/>
    <col min="3335" max="3335" width="14.7109375" style="25" customWidth="1"/>
    <col min="3336" max="3336" width="14.85546875" style="25" customWidth="1"/>
    <col min="3337" max="3584" width="9.140625" style="25"/>
    <col min="3585" max="3585" width="44.85546875" style="25" customWidth="1"/>
    <col min="3586" max="3586" width="7.5703125" style="25" customWidth="1"/>
    <col min="3587" max="3587" width="8.28515625" style="25" customWidth="1"/>
    <col min="3588" max="3588" width="12.7109375" style="25" customWidth="1"/>
    <col min="3589" max="3589" width="9" style="25" customWidth="1"/>
    <col min="3590" max="3590" width="13.7109375" style="25" customWidth="1"/>
    <col min="3591" max="3591" width="14.7109375" style="25" customWidth="1"/>
    <col min="3592" max="3592" width="14.85546875" style="25" customWidth="1"/>
    <col min="3593" max="3840" width="9.140625" style="25"/>
    <col min="3841" max="3841" width="44.85546875" style="25" customWidth="1"/>
    <col min="3842" max="3842" width="7.5703125" style="25" customWidth="1"/>
    <col min="3843" max="3843" width="8.28515625" style="25" customWidth="1"/>
    <col min="3844" max="3844" width="12.7109375" style="25" customWidth="1"/>
    <col min="3845" max="3845" width="9" style="25" customWidth="1"/>
    <col min="3846" max="3846" width="13.7109375" style="25" customWidth="1"/>
    <col min="3847" max="3847" width="14.7109375" style="25" customWidth="1"/>
    <col min="3848" max="3848" width="14.85546875" style="25" customWidth="1"/>
    <col min="3849" max="4096" width="9.140625" style="25"/>
    <col min="4097" max="4097" width="44.85546875" style="25" customWidth="1"/>
    <col min="4098" max="4098" width="7.5703125" style="25" customWidth="1"/>
    <col min="4099" max="4099" width="8.28515625" style="25" customWidth="1"/>
    <col min="4100" max="4100" width="12.7109375" style="25" customWidth="1"/>
    <col min="4101" max="4101" width="9" style="25" customWidth="1"/>
    <col min="4102" max="4102" width="13.7109375" style="25" customWidth="1"/>
    <col min="4103" max="4103" width="14.7109375" style="25" customWidth="1"/>
    <col min="4104" max="4104" width="14.85546875" style="25" customWidth="1"/>
    <col min="4105" max="4352" width="9.140625" style="25"/>
    <col min="4353" max="4353" width="44.85546875" style="25" customWidth="1"/>
    <col min="4354" max="4354" width="7.5703125" style="25" customWidth="1"/>
    <col min="4355" max="4355" width="8.28515625" style="25" customWidth="1"/>
    <col min="4356" max="4356" width="12.7109375" style="25" customWidth="1"/>
    <col min="4357" max="4357" width="9" style="25" customWidth="1"/>
    <col min="4358" max="4358" width="13.7109375" style="25" customWidth="1"/>
    <col min="4359" max="4359" width="14.7109375" style="25" customWidth="1"/>
    <col min="4360" max="4360" width="14.85546875" style="25" customWidth="1"/>
    <col min="4361" max="4608" width="9.140625" style="25"/>
    <col min="4609" max="4609" width="44.85546875" style="25" customWidth="1"/>
    <col min="4610" max="4610" width="7.5703125" style="25" customWidth="1"/>
    <col min="4611" max="4611" width="8.28515625" style="25" customWidth="1"/>
    <col min="4612" max="4612" width="12.7109375" style="25" customWidth="1"/>
    <col min="4613" max="4613" width="9" style="25" customWidth="1"/>
    <col min="4614" max="4614" width="13.7109375" style="25" customWidth="1"/>
    <col min="4615" max="4615" width="14.7109375" style="25" customWidth="1"/>
    <col min="4616" max="4616" width="14.85546875" style="25" customWidth="1"/>
    <col min="4617" max="4864" width="9.140625" style="25"/>
    <col min="4865" max="4865" width="44.85546875" style="25" customWidth="1"/>
    <col min="4866" max="4866" width="7.5703125" style="25" customWidth="1"/>
    <col min="4867" max="4867" width="8.28515625" style="25" customWidth="1"/>
    <col min="4868" max="4868" width="12.7109375" style="25" customWidth="1"/>
    <col min="4869" max="4869" width="9" style="25" customWidth="1"/>
    <col min="4870" max="4870" width="13.7109375" style="25" customWidth="1"/>
    <col min="4871" max="4871" width="14.7109375" style="25" customWidth="1"/>
    <col min="4872" max="4872" width="14.85546875" style="25" customWidth="1"/>
    <col min="4873" max="5120" width="9.140625" style="25"/>
    <col min="5121" max="5121" width="44.85546875" style="25" customWidth="1"/>
    <col min="5122" max="5122" width="7.5703125" style="25" customWidth="1"/>
    <col min="5123" max="5123" width="8.28515625" style="25" customWidth="1"/>
    <col min="5124" max="5124" width="12.7109375" style="25" customWidth="1"/>
    <col min="5125" max="5125" width="9" style="25" customWidth="1"/>
    <col min="5126" max="5126" width="13.7109375" style="25" customWidth="1"/>
    <col min="5127" max="5127" width="14.7109375" style="25" customWidth="1"/>
    <col min="5128" max="5128" width="14.85546875" style="25" customWidth="1"/>
    <col min="5129" max="5376" width="9.140625" style="25"/>
    <col min="5377" max="5377" width="44.85546875" style="25" customWidth="1"/>
    <col min="5378" max="5378" width="7.5703125" style="25" customWidth="1"/>
    <col min="5379" max="5379" width="8.28515625" style="25" customWidth="1"/>
    <col min="5380" max="5380" width="12.7109375" style="25" customWidth="1"/>
    <col min="5381" max="5381" width="9" style="25" customWidth="1"/>
    <col min="5382" max="5382" width="13.7109375" style="25" customWidth="1"/>
    <col min="5383" max="5383" width="14.7109375" style="25" customWidth="1"/>
    <col min="5384" max="5384" width="14.85546875" style="25" customWidth="1"/>
    <col min="5385" max="5632" width="9.140625" style="25"/>
    <col min="5633" max="5633" width="44.85546875" style="25" customWidth="1"/>
    <col min="5634" max="5634" width="7.5703125" style="25" customWidth="1"/>
    <col min="5635" max="5635" width="8.28515625" style="25" customWidth="1"/>
    <col min="5636" max="5636" width="12.7109375" style="25" customWidth="1"/>
    <col min="5637" max="5637" width="9" style="25" customWidth="1"/>
    <col min="5638" max="5638" width="13.7109375" style="25" customWidth="1"/>
    <col min="5639" max="5639" width="14.7109375" style="25" customWidth="1"/>
    <col min="5640" max="5640" width="14.85546875" style="25" customWidth="1"/>
    <col min="5641" max="5888" width="9.140625" style="25"/>
    <col min="5889" max="5889" width="44.85546875" style="25" customWidth="1"/>
    <col min="5890" max="5890" width="7.5703125" style="25" customWidth="1"/>
    <col min="5891" max="5891" width="8.28515625" style="25" customWidth="1"/>
    <col min="5892" max="5892" width="12.7109375" style="25" customWidth="1"/>
    <col min="5893" max="5893" width="9" style="25" customWidth="1"/>
    <col min="5894" max="5894" width="13.7109375" style="25" customWidth="1"/>
    <col min="5895" max="5895" width="14.7109375" style="25" customWidth="1"/>
    <col min="5896" max="5896" width="14.85546875" style="25" customWidth="1"/>
    <col min="5897" max="6144" width="9.140625" style="25"/>
    <col min="6145" max="6145" width="44.85546875" style="25" customWidth="1"/>
    <col min="6146" max="6146" width="7.5703125" style="25" customWidth="1"/>
    <col min="6147" max="6147" width="8.28515625" style="25" customWidth="1"/>
    <col min="6148" max="6148" width="12.7109375" style="25" customWidth="1"/>
    <col min="6149" max="6149" width="9" style="25" customWidth="1"/>
    <col min="6150" max="6150" width="13.7109375" style="25" customWidth="1"/>
    <col min="6151" max="6151" width="14.7109375" style="25" customWidth="1"/>
    <col min="6152" max="6152" width="14.85546875" style="25" customWidth="1"/>
    <col min="6153" max="6400" width="9.140625" style="25"/>
    <col min="6401" max="6401" width="44.85546875" style="25" customWidth="1"/>
    <col min="6402" max="6402" width="7.5703125" style="25" customWidth="1"/>
    <col min="6403" max="6403" width="8.28515625" style="25" customWidth="1"/>
    <col min="6404" max="6404" width="12.7109375" style="25" customWidth="1"/>
    <col min="6405" max="6405" width="9" style="25" customWidth="1"/>
    <col min="6406" max="6406" width="13.7109375" style="25" customWidth="1"/>
    <col min="6407" max="6407" width="14.7109375" style="25" customWidth="1"/>
    <col min="6408" max="6408" width="14.85546875" style="25" customWidth="1"/>
    <col min="6409" max="6656" width="9.140625" style="25"/>
    <col min="6657" max="6657" width="44.85546875" style="25" customWidth="1"/>
    <col min="6658" max="6658" width="7.5703125" style="25" customWidth="1"/>
    <col min="6659" max="6659" width="8.28515625" style="25" customWidth="1"/>
    <col min="6660" max="6660" width="12.7109375" style="25" customWidth="1"/>
    <col min="6661" max="6661" width="9" style="25" customWidth="1"/>
    <col min="6662" max="6662" width="13.7109375" style="25" customWidth="1"/>
    <col min="6663" max="6663" width="14.7109375" style="25" customWidth="1"/>
    <col min="6664" max="6664" width="14.85546875" style="25" customWidth="1"/>
    <col min="6665" max="6912" width="9.140625" style="25"/>
    <col min="6913" max="6913" width="44.85546875" style="25" customWidth="1"/>
    <col min="6914" max="6914" width="7.5703125" style="25" customWidth="1"/>
    <col min="6915" max="6915" width="8.28515625" style="25" customWidth="1"/>
    <col min="6916" max="6916" width="12.7109375" style="25" customWidth="1"/>
    <col min="6917" max="6917" width="9" style="25" customWidth="1"/>
    <col min="6918" max="6918" width="13.7109375" style="25" customWidth="1"/>
    <col min="6919" max="6919" width="14.7109375" style="25" customWidth="1"/>
    <col min="6920" max="6920" width="14.85546875" style="25" customWidth="1"/>
    <col min="6921" max="7168" width="9.140625" style="25"/>
    <col min="7169" max="7169" width="44.85546875" style="25" customWidth="1"/>
    <col min="7170" max="7170" width="7.5703125" style="25" customWidth="1"/>
    <col min="7171" max="7171" width="8.28515625" style="25" customWidth="1"/>
    <col min="7172" max="7172" width="12.7109375" style="25" customWidth="1"/>
    <col min="7173" max="7173" width="9" style="25" customWidth="1"/>
    <col min="7174" max="7174" width="13.7109375" style="25" customWidth="1"/>
    <col min="7175" max="7175" width="14.7109375" style="25" customWidth="1"/>
    <col min="7176" max="7176" width="14.85546875" style="25" customWidth="1"/>
    <col min="7177" max="7424" width="9.140625" style="25"/>
    <col min="7425" max="7425" width="44.85546875" style="25" customWidth="1"/>
    <col min="7426" max="7426" width="7.5703125" style="25" customWidth="1"/>
    <col min="7427" max="7427" width="8.28515625" style="25" customWidth="1"/>
    <col min="7428" max="7428" width="12.7109375" style="25" customWidth="1"/>
    <col min="7429" max="7429" width="9" style="25" customWidth="1"/>
    <col min="7430" max="7430" width="13.7109375" style="25" customWidth="1"/>
    <col min="7431" max="7431" width="14.7109375" style="25" customWidth="1"/>
    <col min="7432" max="7432" width="14.85546875" style="25" customWidth="1"/>
    <col min="7433" max="7680" width="9.140625" style="25"/>
    <col min="7681" max="7681" width="44.85546875" style="25" customWidth="1"/>
    <col min="7682" max="7682" width="7.5703125" style="25" customWidth="1"/>
    <col min="7683" max="7683" width="8.28515625" style="25" customWidth="1"/>
    <col min="7684" max="7684" width="12.7109375" style="25" customWidth="1"/>
    <col min="7685" max="7685" width="9" style="25" customWidth="1"/>
    <col min="7686" max="7686" width="13.7109375" style="25" customWidth="1"/>
    <col min="7687" max="7687" width="14.7109375" style="25" customWidth="1"/>
    <col min="7688" max="7688" width="14.85546875" style="25" customWidth="1"/>
    <col min="7689" max="7936" width="9.140625" style="25"/>
    <col min="7937" max="7937" width="44.85546875" style="25" customWidth="1"/>
    <col min="7938" max="7938" width="7.5703125" style="25" customWidth="1"/>
    <col min="7939" max="7939" width="8.28515625" style="25" customWidth="1"/>
    <col min="7940" max="7940" width="12.7109375" style="25" customWidth="1"/>
    <col min="7941" max="7941" width="9" style="25" customWidth="1"/>
    <col min="7942" max="7942" width="13.7109375" style="25" customWidth="1"/>
    <col min="7943" max="7943" width="14.7109375" style="25" customWidth="1"/>
    <col min="7944" max="7944" width="14.85546875" style="25" customWidth="1"/>
    <col min="7945" max="8192" width="9.140625" style="25"/>
    <col min="8193" max="8193" width="44.85546875" style="25" customWidth="1"/>
    <col min="8194" max="8194" width="7.5703125" style="25" customWidth="1"/>
    <col min="8195" max="8195" width="8.28515625" style="25" customWidth="1"/>
    <col min="8196" max="8196" width="12.7109375" style="25" customWidth="1"/>
    <col min="8197" max="8197" width="9" style="25" customWidth="1"/>
    <col min="8198" max="8198" width="13.7109375" style="25" customWidth="1"/>
    <col min="8199" max="8199" width="14.7109375" style="25" customWidth="1"/>
    <col min="8200" max="8200" width="14.85546875" style="25" customWidth="1"/>
    <col min="8201" max="8448" width="9.140625" style="25"/>
    <col min="8449" max="8449" width="44.85546875" style="25" customWidth="1"/>
    <col min="8450" max="8450" width="7.5703125" style="25" customWidth="1"/>
    <col min="8451" max="8451" width="8.28515625" style="25" customWidth="1"/>
    <col min="8452" max="8452" width="12.7109375" style="25" customWidth="1"/>
    <col min="8453" max="8453" width="9" style="25" customWidth="1"/>
    <col min="8454" max="8454" width="13.7109375" style="25" customWidth="1"/>
    <col min="8455" max="8455" width="14.7109375" style="25" customWidth="1"/>
    <col min="8456" max="8456" width="14.85546875" style="25" customWidth="1"/>
    <col min="8457" max="8704" width="9.140625" style="25"/>
    <col min="8705" max="8705" width="44.85546875" style="25" customWidth="1"/>
    <col min="8706" max="8706" width="7.5703125" style="25" customWidth="1"/>
    <col min="8707" max="8707" width="8.28515625" style="25" customWidth="1"/>
    <col min="8708" max="8708" width="12.7109375" style="25" customWidth="1"/>
    <col min="8709" max="8709" width="9" style="25" customWidth="1"/>
    <col min="8710" max="8710" width="13.7109375" style="25" customWidth="1"/>
    <col min="8711" max="8711" width="14.7109375" style="25" customWidth="1"/>
    <col min="8712" max="8712" width="14.85546875" style="25" customWidth="1"/>
    <col min="8713" max="8960" width="9.140625" style="25"/>
    <col min="8961" max="8961" width="44.85546875" style="25" customWidth="1"/>
    <col min="8962" max="8962" width="7.5703125" style="25" customWidth="1"/>
    <col min="8963" max="8963" width="8.28515625" style="25" customWidth="1"/>
    <col min="8964" max="8964" width="12.7109375" style="25" customWidth="1"/>
    <col min="8965" max="8965" width="9" style="25" customWidth="1"/>
    <col min="8966" max="8966" width="13.7109375" style="25" customWidth="1"/>
    <col min="8967" max="8967" width="14.7109375" style="25" customWidth="1"/>
    <col min="8968" max="8968" width="14.85546875" style="25" customWidth="1"/>
    <col min="8969" max="9216" width="9.140625" style="25"/>
    <col min="9217" max="9217" width="44.85546875" style="25" customWidth="1"/>
    <col min="9218" max="9218" width="7.5703125" style="25" customWidth="1"/>
    <col min="9219" max="9219" width="8.28515625" style="25" customWidth="1"/>
    <col min="9220" max="9220" width="12.7109375" style="25" customWidth="1"/>
    <col min="9221" max="9221" width="9" style="25" customWidth="1"/>
    <col min="9222" max="9222" width="13.7109375" style="25" customWidth="1"/>
    <col min="9223" max="9223" width="14.7109375" style="25" customWidth="1"/>
    <col min="9224" max="9224" width="14.85546875" style="25" customWidth="1"/>
    <col min="9225" max="9472" width="9.140625" style="25"/>
    <col min="9473" max="9473" width="44.85546875" style="25" customWidth="1"/>
    <col min="9474" max="9474" width="7.5703125" style="25" customWidth="1"/>
    <col min="9475" max="9475" width="8.28515625" style="25" customWidth="1"/>
    <col min="9476" max="9476" width="12.7109375" style="25" customWidth="1"/>
    <col min="9477" max="9477" width="9" style="25" customWidth="1"/>
    <col min="9478" max="9478" width="13.7109375" style="25" customWidth="1"/>
    <col min="9479" max="9479" width="14.7109375" style="25" customWidth="1"/>
    <col min="9480" max="9480" width="14.85546875" style="25" customWidth="1"/>
    <col min="9481" max="9728" width="9.140625" style="25"/>
    <col min="9729" max="9729" width="44.85546875" style="25" customWidth="1"/>
    <col min="9730" max="9730" width="7.5703125" style="25" customWidth="1"/>
    <col min="9731" max="9731" width="8.28515625" style="25" customWidth="1"/>
    <col min="9732" max="9732" width="12.7109375" style="25" customWidth="1"/>
    <col min="9733" max="9733" width="9" style="25" customWidth="1"/>
    <col min="9734" max="9734" width="13.7109375" style="25" customWidth="1"/>
    <col min="9735" max="9735" width="14.7109375" style="25" customWidth="1"/>
    <col min="9736" max="9736" width="14.85546875" style="25" customWidth="1"/>
    <col min="9737" max="9984" width="9.140625" style="25"/>
    <col min="9985" max="9985" width="44.85546875" style="25" customWidth="1"/>
    <col min="9986" max="9986" width="7.5703125" style="25" customWidth="1"/>
    <col min="9987" max="9987" width="8.28515625" style="25" customWidth="1"/>
    <col min="9988" max="9988" width="12.7109375" style="25" customWidth="1"/>
    <col min="9989" max="9989" width="9" style="25" customWidth="1"/>
    <col min="9990" max="9990" width="13.7109375" style="25" customWidth="1"/>
    <col min="9991" max="9991" width="14.7109375" style="25" customWidth="1"/>
    <col min="9992" max="9992" width="14.85546875" style="25" customWidth="1"/>
    <col min="9993" max="10240" width="9.140625" style="25"/>
    <col min="10241" max="10241" width="44.85546875" style="25" customWidth="1"/>
    <col min="10242" max="10242" width="7.5703125" style="25" customWidth="1"/>
    <col min="10243" max="10243" width="8.28515625" style="25" customWidth="1"/>
    <col min="10244" max="10244" width="12.7109375" style="25" customWidth="1"/>
    <col min="10245" max="10245" width="9" style="25" customWidth="1"/>
    <col min="10246" max="10246" width="13.7109375" style="25" customWidth="1"/>
    <col min="10247" max="10247" width="14.7109375" style="25" customWidth="1"/>
    <col min="10248" max="10248" width="14.85546875" style="25" customWidth="1"/>
    <col min="10249" max="10496" width="9.140625" style="25"/>
    <col min="10497" max="10497" width="44.85546875" style="25" customWidth="1"/>
    <col min="10498" max="10498" width="7.5703125" style="25" customWidth="1"/>
    <col min="10499" max="10499" width="8.28515625" style="25" customWidth="1"/>
    <col min="10500" max="10500" width="12.7109375" style="25" customWidth="1"/>
    <col min="10501" max="10501" width="9" style="25" customWidth="1"/>
    <col min="10502" max="10502" width="13.7109375" style="25" customWidth="1"/>
    <col min="10503" max="10503" width="14.7109375" style="25" customWidth="1"/>
    <col min="10504" max="10504" width="14.85546875" style="25" customWidth="1"/>
    <col min="10505" max="10752" width="9.140625" style="25"/>
    <col min="10753" max="10753" width="44.85546875" style="25" customWidth="1"/>
    <col min="10754" max="10754" width="7.5703125" style="25" customWidth="1"/>
    <col min="10755" max="10755" width="8.28515625" style="25" customWidth="1"/>
    <col min="10756" max="10756" width="12.7109375" style="25" customWidth="1"/>
    <col min="10757" max="10757" width="9" style="25" customWidth="1"/>
    <col min="10758" max="10758" width="13.7109375" style="25" customWidth="1"/>
    <col min="10759" max="10759" width="14.7109375" style="25" customWidth="1"/>
    <col min="10760" max="10760" width="14.85546875" style="25" customWidth="1"/>
    <col min="10761" max="11008" width="9.140625" style="25"/>
    <col min="11009" max="11009" width="44.85546875" style="25" customWidth="1"/>
    <col min="11010" max="11010" width="7.5703125" style="25" customWidth="1"/>
    <col min="11011" max="11011" width="8.28515625" style="25" customWidth="1"/>
    <col min="11012" max="11012" width="12.7109375" style="25" customWidth="1"/>
    <col min="11013" max="11013" width="9" style="25" customWidth="1"/>
    <col min="11014" max="11014" width="13.7109375" style="25" customWidth="1"/>
    <col min="11015" max="11015" width="14.7109375" style="25" customWidth="1"/>
    <col min="11016" max="11016" width="14.85546875" style="25" customWidth="1"/>
    <col min="11017" max="11264" width="9.140625" style="25"/>
    <col min="11265" max="11265" width="44.85546875" style="25" customWidth="1"/>
    <col min="11266" max="11266" width="7.5703125" style="25" customWidth="1"/>
    <col min="11267" max="11267" width="8.28515625" style="25" customWidth="1"/>
    <col min="11268" max="11268" width="12.7109375" style="25" customWidth="1"/>
    <col min="11269" max="11269" width="9" style="25" customWidth="1"/>
    <col min="11270" max="11270" width="13.7109375" style="25" customWidth="1"/>
    <col min="11271" max="11271" width="14.7109375" style="25" customWidth="1"/>
    <col min="11272" max="11272" width="14.85546875" style="25" customWidth="1"/>
    <col min="11273" max="11520" width="9.140625" style="25"/>
    <col min="11521" max="11521" width="44.85546875" style="25" customWidth="1"/>
    <col min="11522" max="11522" width="7.5703125" style="25" customWidth="1"/>
    <col min="11523" max="11523" width="8.28515625" style="25" customWidth="1"/>
    <col min="11524" max="11524" width="12.7109375" style="25" customWidth="1"/>
    <col min="11525" max="11525" width="9" style="25" customWidth="1"/>
    <col min="11526" max="11526" width="13.7109375" style="25" customWidth="1"/>
    <col min="11527" max="11527" width="14.7109375" style="25" customWidth="1"/>
    <col min="11528" max="11528" width="14.85546875" style="25" customWidth="1"/>
    <col min="11529" max="11776" width="9.140625" style="25"/>
    <col min="11777" max="11777" width="44.85546875" style="25" customWidth="1"/>
    <col min="11778" max="11778" width="7.5703125" style="25" customWidth="1"/>
    <col min="11779" max="11779" width="8.28515625" style="25" customWidth="1"/>
    <col min="11780" max="11780" width="12.7109375" style="25" customWidth="1"/>
    <col min="11781" max="11781" width="9" style="25" customWidth="1"/>
    <col min="11782" max="11782" width="13.7109375" style="25" customWidth="1"/>
    <col min="11783" max="11783" width="14.7109375" style="25" customWidth="1"/>
    <col min="11784" max="11784" width="14.85546875" style="25" customWidth="1"/>
    <col min="11785" max="12032" width="9.140625" style="25"/>
    <col min="12033" max="12033" width="44.85546875" style="25" customWidth="1"/>
    <col min="12034" max="12034" width="7.5703125" style="25" customWidth="1"/>
    <col min="12035" max="12035" width="8.28515625" style="25" customWidth="1"/>
    <col min="12036" max="12036" width="12.7109375" style="25" customWidth="1"/>
    <col min="12037" max="12037" width="9" style="25" customWidth="1"/>
    <col min="12038" max="12038" width="13.7109375" style="25" customWidth="1"/>
    <col min="12039" max="12039" width="14.7109375" style="25" customWidth="1"/>
    <col min="12040" max="12040" width="14.85546875" style="25" customWidth="1"/>
    <col min="12041" max="12288" width="9.140625" style="25"/>
    <col min="12289" max="12289" width="44.85546875" style="25" customWidth="1"/>
    <col min="12290" max="12290" width="7.5703125" style="25" customWidth="1"/>
    <col min="12291" max="12291" width="8.28515625" style="25" customWidth="1"/>
    <col min="12292" max="12292" width="12.7109375" style="25" customWidth="1"/>
    <col min="12293" max="12293" width="9" style="25" customWidth="1"/>
    <col min="12294" max="12294" width="13.7109375" style="25" customWidth="1"/>
    <col min="12295" max="12295" width="14.7109375" style="25" customWidth="1"/>
    <col min="12296" max="12296" width="14.85546875" style="25" customWidth="1"/>
    <col min="12297" max="12544" width="9.140625" style="25"/>
    <col min="12545" max="12545" width="44.85546875" style="25" customWidth="1"/>
    <col min="12546" max="12546" width="7.5703125" style="25" customWidth="1"/>
    <col min="12547" max="12547" width="8.28515625" style="25" customWidth="1"/>
    <col min="12548" max="12548" width="12.7109375" style="25" customWidth="1"/>
    <col min="12549" max="12549" width="9" style="25" customWidth="1"/>
    <col min="12550" max="12550" width="13.7109375" style="25" customWidth="1"/>
    <col min="12551" max="12551" width="14.7109375" style="25" customWidth="1"/>
    <col min="12552" max="12552" width="14.85546875" style="25" customWidth="1"/>
    <col min="12553" max="12800" width="9.140625" style="25"/>
    <col min="12801" max="12801" width="44.85546875" style="25" customWidth="1"/>
    <col min="12802" max="12802" width="7.5703125" style="25" customWidth="1"/>
    <col min="12803" max="12803" width="8.28515625" style="25" customWidth="1"/>
    <col min="12804" max="12804" width="12.7109375" style="25" customWidth="1"/>
    <col min="12805" max="12805" width="9" style="25" customWidth="1"/>
    <col min="12806" max="12806" width="13.7109375" style="25" customWidth="1"/>
    <col min="12807" max="12807" width="14.7109375" style="25" customWidth="1"/>
    <col min="12808" max="12808" width="14.85546875" style="25" customWidth="1"/>
    <col min="12809" max="13056" width="9.140625" style="25"/>
    <col min="13057" max="13057" width="44.85546875" style="25" customWidth="1"/>
    <col min="13058" max="13058" width="7.5703125" style="25" customWidth="1"/>
    <col min="13059" max="13059" width="8.28515625" style="25" customWidth="1"/>
    <col min="13060" max="13060" width="12.7109375" style="25" customWidth="1"/>
    <col min="13061" max="13061" width="9" style="25" customWidth="1"/>
    <col min="13062" max="13062" width="13.7109375" style="25" customWidth="1"/>
    <col min="13063" max="13063" width="14.7109375" style="25" customWidth="1"/>
    <col min="13064" max="13064" width="14.85546875" style="25" customWidth="1"/>
    <col min="13065" max="13312" width="9.140625" style="25"/>
    <col min="13313" max="13313" width="44.85546875" style="25" customWidth="1"/>
    <col min="13314" max="13314" width="7.5703125" style="25" customWidth="1"/>
    <col min="13315" max="13315" width="8.28515625" style="25" customWidth="1"/>
    <col min="13316" max="13316" width="12.7109375" style="25" customWidth="1"/>
    <col min="13317" max="13317" width="9" style="25" customWidth="1"/>
    <col min="13318" max="13318" width="13.7109375" style="25" customWidth="1"/>
    <col min="13319" max="13319" width="14.7109375" style="25" customWidth="1"/>
    <col min="13320" max="13320" width="14.85546875" style="25" customWidth="1"/>
    <col min="13321" max="13568" width="9.140625" style="25"/>
    <col min="13569" max="13569" width="44.85546875" style="25" customWidth="1"/>
    <col min="13570" max="13570" width="7.5703125" style="25" customWidth="1"/>
    <col min="13571" max="13571" width="8.28515625" style="25" customWidth="1"/>
    <col min="13572" max="13572" width="12.7109375" style="25" customWidth="1"/>
    <col min="13573" max="13573" width="9" style="25" customWidth="1"/>
    <col min="13574" max="13574" width="13.7109375" style="25" customWidth="1"/>
    <col min="13575" max="13575" width="14.7109375" style="25" customWidth="1"/>
    <col min="13576" max="13576" width="14.85546875" style="25" customWidth="1"/>
    <col min="13577" max="13824" width="9.140625" style="25"/>
    <col min="13825" max="13825" width="44.85546875" style="25" customWidth="1"/>
    <col min="13826" max="13826" width="7.5703125" style="25" customWidth="1"/>
    <col min="13827" max="13827" width="8.28515625" style="25" customWidth="1"/>
    <col min="13828" max="13828" width="12.7109375" style="25" customWidth="1"/>
    <col min="13829" max="13829" width="9" style="25" customWidth="1"/>
    <col min="13830" max="13830" width="13.7109375" style="25" customWidth="1"/>
    <col min="13831" max="13831" width="14.7109375" style="25" customWidth="1"/>
    <col min="13832" max="13832" width="14.85546875" style="25" customWidth="1"/>
    <col min="13833" max="14080" width="9.140625" style="25"/>
    <col min="14081" max="14081" width="44.85546875" style="25" customWidth="1"/>
    <col min="14082" max="14082" width="7.5703125" style="25" customWidth="1"/>
    <col min="14083" max="14083" width="8.28515625" style="25" customWidth="1"/>
    <col min="14084" max="14084" width="12.7109375" style="25" customWidth="1"/>
    <col min="14085" max="14085" width="9" style="25" customWidth="1"/>
    <col min="14086" max="14086" width="13.7109375" style="25" customWidth="1"/>
    <col min="14087" max="14087" width="14.7109375" style="25" customWidth="1"/>
    <col min="14088" max="14088" width="14.85546875" style="25" customWidth="1"/>
    <col min="14089" max="14336" width="9.140625" style="25"/>
    <col min="14337" max="14337" width="44.85546875" style="25" customWidth="1"/>
    <col min="14338" max="14338" width="7.5703125" style="25" customWidth="1"/>
    <col min="14339" max="14339" width="8.28515625" style="25" customWidth="1"/>
    <col min="14340" max="14340" width="12.7109375" style="25" customWidth="1"/>
    <col min="14341" max="14341" width="9" style="25" customWidth="1"/>
    <col min="14342" max="14342" width="13.7109375" style="25" customWidth="1"/>
    <col min="14343" max="14343" width="14.7109375" style="25" customWidth="1"/>
    <col min="14344" max="14344" width="14.85546875" style="25" customWidth="1"/>
    <col min="14345" max="14592" width="9.140625" style="25"/>
    <col min="14593" max="14593" width="44.85546875" style="25" customWidth="1"/>
    <col min="14594" max="14594" width="7.5703125" style="25" customWidth="1"/>
    <col min="14595" max="14595" width="8.28515625" style="25" customWidth="1"/>
    <col min="14596" max="14596" width="12.7109375" style="25" customWidth="1"/>
    <col min="14597" max="14597" width="9" style="25" customWidth="1"/>
    <col min="14598" max="14598" width="13.7109375" style="25" customWidth="1"/>
    <col min="14599" max="14599" width="14.7109375" style="25" customWidth="1"/>
    <col min="14600" max="14600" width="14.85546875" style="25" customWidth="1"/>
    <col min="14601" max="14848" width="9.140625" style="25"/>
    <col min="14849" max="14849" width="44.85546875" style="25" customWidth="1"/>
    <col min="14850" max="14850" width="7.5703125" style="25" customWidth="1"/>
    <col min="14851" max="14851" width="8.28515625" style="25" customWidth="1"/>
    <col min="14852" max="14852" width="12.7109375" style="25" customWidth="1"/>
    <col min="14853" max="14853" width="9" style="25" customWidth="1"/>
    <col min="14854" max="14854" width="13.7109375" style="25" customWidth="1"/>
    <col min="14855" max="14855" width="14.7109375" style="25" customWidth="1"/>
    <col min="14856" max="14856" width="14.85546875" style="25" customWidth="1"/>
    <col min="14857" max="15104" width="9.140625" style="25"/>
    <col min="15105" max="15105" width="44.85546875" style="25" customWidth="1"/>
    <col min="15106" max="15106" width="7.5703125" style="25" customWidth="1"/>
    <col min="15107" max="15107" width="8.28515625" style="25" customWidth="1"/>
    <col min="15108" max="15108" width="12.7109375" style="25" customWidth="1"/>
    <col min="15109" max="15109" width="9" style="25" customWidth="1"/>
    <col min="15110" max="15110" width="13.7109375" style="25" customWidth="1"/>
    <col min="15111" max="15111" width="14.7109375" style="25" customWidth="1"/>
    <col min="15112" max="15112" width="14.85546875" style="25" customWidth="1"/>
    <col min="15113" max="15360" width="9.140625" style="25"/>
    <col min="15361" max="15361" width="44.85546875" style="25" customWidth="1"/>
    <col min="15362" max="15362" width="7.5703125" style="25" customWidth="1"/>
    <col min="15363" max="15363" width="8.28515625" style="25" customWidth="1"/>
    <col min="15364" max="15364" width="12.7109375" style="25" customWidth="1"/>
    <col min="15365" max="15365" width="9" style="25" customWidth="1"/>
    <col min="15366" max="15366" width="13.7109375" style="25" customWidth="1"/>
    <col min="15367" max="15367" width="14.7109375" style="25" customWidth="1"/>
    <col min="15368" max="15368" width="14.85546875" style="25" customWidth="1"/>
    <col min="15369" max="15616" width="9.140625" style="25"/>
    <col min="15617" max="15617" width="44.85546875" style="25" customWidth="1"/>
    <col min="15618" max="15618" width="7.5703125" style="25" customWidth="1"/>
    <col min="15619" max="15619" width="8.28515625" style="25" customWidth="1"/>
    <col min="15620" max="15620" width="12.7109375" style="25" customWidth="1"/>
    <col min="15621" max="15621" width="9" style="25" customWidth="1"/>
    <col min="15622" max="15622" width="13.7109375" style="25" customWidth="1"/>
    <col min="15623" max="15623" width="14.7109375" style="25" customWidth="1"/>
    <col min="15624" max="15624" width="14.85546875" style="25" customWidth="1"/>
    <col min="15625" max="15872" width="9.140625" style="25"/>
    <col min="15873" max="15873" width="44.85546875" style="25" customWidth="1"/>
    <col min="15874" max="15874" width="7.5703125" style="25" customWidth="1"/>
    <col min="15875" max="15875" width="8.28515625" style="25" customWidth="1"/>
    <col min="15876" max="15876" width="12.7109375" style="25" customWidth="1"/>
    <col min="15877" max="15877" width="9" style="25" customWidth="1"/>
    <col min="15878" max="15878" width="13.7109375" style="25" customWidth="1"/>
    <col min="15879" max="15879" width="14.7109375" style="25" customWidth="1"/>
    <col min="15880" max="15880" width="14.85546875" style="25" customWidth="1"/>
    <col min="15881" max="16128" width="9.140625" style="25"/>
    <col min="16129" max="16129" width="44.85546875" style="25" customWidth="1"/>
    <col min="16130" max="16130" width="7.5703125" style="25" customWidth="1"/>
    <col min="16131" max="16131" width="8.28515625" style="25" customWidth="1"/>
    <col min="16132" max="16132" width="12.7109375" style="25" customWidth="1"/>
    <col min="16133" max="16133" width="9" style="25" customWidth="1"/>
    <col min="16134" max="16134" width="13.7109375" style="25" customWidth="1"/>
    <col min="16135" max="16135" width="14.7109375" style="25" customWidth="1"/>
    <col min="16136" max="16136" width="14.85546875" style="25" customWidth="1"/>
    <col min="16137" max="16384" width="9.140625" style="25"/>
  </cols>
  <sheetData>
    <row r="1" spans="1:8" ht="15.75" x14ac:dyDescent="0.25">
      <c r="A1" s="117" t="s">
        <v>645</v>
      </c>
      <c r="B1" s="117"/>
      <c r="C1" s="117"/>
      <c r="D1" s="117"/>
      <c r="E1" s="117"/>
      <c r="F1" s="117"/>
      <c r="G1" s="117"/>
      <c r="H1" s="117"/>
    </row>
    <row r="2" spans="1:8" ht="15.75" x14ac:dyDescent="0.2">
      <c r="A2" s="118" t="s">
        <v>86</v>
      </c>
      <c r="B2" s="118"/>
      <c r="C2" s="118"/>
      <c r="D2" s="118"/>
      <c r="E2" s="118"/>
      <c r="F2" s="118"/>
      <c r="G2" s="118"/>
      <c r="H2" s="118"/>
    </row>
    <row r="3" spans="1:8" ht="15.75" x14ac:dyDescent="0.2">
      <c r="A3" s="119" t="s">
        <v>648</v>
      </c>
      <c r="B3" s="119"/>
      <c r="C3" s="119"/>
      <c r="D3" s="119"/>
      <c r="E3" s="119"/>
      <c r="F3" s="119"/>
      <c r="G3" s="119"/>
      <c r="H3" s="119"/>
    </row>
    <row r="4" spans="1:8" ht="16.5" customHeight="1" x14ac:dyDescent="0.25">
      <c r="A4" s="117" t="s">
        <v>580</v>
      </c>
      <c r="B4" s="117"/>
      <c r="C4" s="117"/>
      <c r="D4" s="117"/>
      <c r="E4" s="117"/>
      <c r="F4" s="117"/>
      <c r="G4" s="117"/>
      <c r="H4" s="117"/>
    </row>
    <row r="5" spans="1:8" ht="15" customHeight="1" x14ac:dyDescent="0.2">
      <c r="A5" s="119" t="s">
        <v>86</v>
      </c>
      <c r="B5" s="119"/>
      <c r="C5" s="119"/>
      <c r="D5" s="119"/>
      <c r="E5" s="119"/>
      <c r="F5" s="119"/>
      <c r="G5" s="119"/>
      <c r="H5" s="119"/>
    </row>
    <row r="6" spans="1:8" ht="20.25" customHeight="1" x14ac:dyDescent="0.2">
      <c r="A6" s="119" t="s">
        <v>649</v>
      </c>
      <c r="B6" s="119"/>
      <c r="C6" s="119"/>
      <c r="D6" s="119"/>
      <c r="E6" s="119"/>
      <c r="F6" s="119"/>
      <c r="G6" s="119"/>
      <c r="H6" s="119"/>
    </row>
    <row r="7" spans="1:8" ht="19.5" customHeight="1" x14ac:dyDescent="0.25">
      <c r="A7" s="120"/>
      <c r="B7" s="120"/>
      <c r="C7" s="120"/>
      <c r="D7" s="120"/>
      <c r="E7" s="120"/>
      <c r="F7" s="120"/>
      <c r="G7" s="120"/>
      <c r="H7" s="120"/>
    </row>
    <row r="8" spans="1:8" ht="88.5" customHeight="1" x14ac:dyDescent="0.3">
      <c r="A8" s="127" t="s">
        <v>583</v>
      </c>
      <c r="B8" s="127"/>
      <c r="C8" s="127"/>
      <c r="D8" s="127"/>
      <c r="E8" s="127"/>
      <c r="F8" s="127"/>
      <c r="G8" s="127"/>
      <c r="H8" s="127"/>
    </row>
    <row r="9" spans="1:8" s="27" customFormat="1" ht="15" customHeight="1" x14ac:dyDescent="0.3">
      <c r="A9" s="26"/>
      <c r="B9" s="26"/>
      <c r="C9" s="26"/>
      <c r="D9" s="26"/>
      <c r="E9" s="26"/>
      <c r="F9" s="26"/>
      <c r="G9" s="26"/>
      <c r="H9" s="26" t="s">
        <v>87</v>
      </c>
    </row>
    <row r="10" spans="1:8" s="28" customFormat="1" ht="16.5" customHeight="1" x14ac:dyDescent="0.2">
      <c r="A10" s="128" t="s">
        <v>88</v>
      </c>
      <c r="B10" s="129" t="s">
        <v>89</v>
      </c>
      <c r="C10" s="129" t="s">
        <v>90</v>
      </c>
      <c r="D10" s="129" t="s">
        <v>91</v>
      </c>
      <c r="E10" s="129" t="s">
        <v>92</v>
      </c>
      <c r="F10" s="125" t="s">
        <v>93</v>
      </c>
      <c r="G10" s="125" t="s">
        <v>94</v>
      </c>
      <c r="H10" s="125" t="s">
        <v>95</v>
      </c>
    </row>
    <row r="11" spans="1:8" s="28" customFormat="1" ht="39.75" customHeight="1" x14ac:dyDescent="0.2">
      <c r="A11" s="128"/>
      <c r="B11" s="126"/>
      <c r="C11" s="126"/>
      <c r="D11" s="126"/>
      <c r="E11" s="126"/>
      <c r="F11" s="126"/>
      <c r="G11" s="126"/>
      <c r="H11" s="126"/>
    </row>
    <row r="12" spans="1:8" s="32" customFormat="1" ht="12" customHeight="1" x14ac:dyDescent="0.2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30" t="s">
        <v>96</v>
      </c>
      <c r="G12" s="31">
        <v>7</v>
      </c>
      <c r="H12" s="31">
        <v>8</v>
      </c>
    </row>
    <row r="13" spans="1:8" s="27" customFormat="1" ht="14.25" x14ac:dyDescent="0.2">
      <c r="A13" s="54" t="s">
        <v>97</v>
      </c>
      <c r="B13" s="33" t="s">
        <v>98</v>
      </c>
      <c r="C13" s="33" t="s">
        <v>99</v>
      </c>
      <c r="D13" s="33" t="s">
        <v>100</v>
      </c>
      <c r="E13" s="33" t="s">
        <v>101</v>
      </c>
      <c r="F13" s="34">
        <f>F14+F20+F84+F100+F106+F78</f>
        <v>26054.600000000002</v>
      </c>
      <c r="G13" s="34">
        <f>G14+G20+G84+G100+G106+G78</f>
        <v>21749.1</v>
      </c>
      <c r="H13" s="34">
        <f>H14+H20+H84+H100+H106+H78</f>
        <v>22250.300000000003</v>
      </c>
    </row>
    <row r="14" spans="1:8" s="27" customFormat="1" ht="39" x14ac:dyDescent="0.25">
      <c r="A14" s="38" t="s">
        <v>102</v>
      </c>
      <c r="B14" s="35" t="s">
        <v>98</v>
      </c>
      <c r="C14" s="35" t="s">
        <v>103</v>
      </c>
      <c r="D14" s="35" t="s">
        <v>100</v>
      </c>
      <c r="E14" s="35" t="s">
        <v>101</v>
      </c>
      <c r="F14" s="37">
        <f t="shared" ref="F14:H18" si="0">F15</f>
        <v>1507</v>
      </c>
      <c r="G14" s="37">
        <f t="shared" si="0"/>
        <v>1564.3</v>
      </c>
      <c r="H14" s="37">
        <f t="shared" si="0"/>
        <v>1623.8</v>
      </c>
    </row>
    <row r="15" spans="1:8" s="27" customFormat="1" ht="26.25" x14ac:dyDescent="0.25">
      <c r="A15" s="38" t="s">
        <v>104</v>
      </c>
      <c r="B15" s="35" t="s">
        <v>98</v>
      </c>
      <c r="C15" s="35" t="s">
        <v>103</v>
      </c>
      <c r="D15" s="35" t="s">
        <v>105</v>
      </c>
      <c r="E15" s="35" t="s">
        <v>101</v>
      </c>
      <c r="F15" s="37">
        <f t="shared" si="0"/>
        <v>1507</v>
      </c>
      <c r="G15" s="37">
        <f t="shared" si="0"/>
        <v>1564.3</v>
      </c>
      <c r="H15" s="37">
        <f t="shared" si="0"/>
        <v>1623.8</v>
      </c>
    </row>
    <row r="16" spans="1:8" s="27" customFormat="1" ht="26.25" x14ac:dyDescent="0.25">
      <c r="A16" s="38" t="s">
        <v>106</v>
      </c>
      <c r="B16" s="35" t="s">
        <v>98</v>
      </c>
      <c r="C16" s="35" t="s">
        <v>103</v>
      </c>
      <c r="D16" s="35" t="s">
        <v>107</v>
      </c>
      <c r="E16" s="35" t="s">
        <v>101</v>
      </c>
      <c r="F16" s="37">
        <f t="shared" si="0"/>
        <v>1507</v>
      </c>
      <c r="G16" s="37">
        <f t="shared" si="0"/>
        <v>1564.3</v>
      </c>
      <c r="H16" s="37">
        <f t="shared" si="0"/>
        <v>1623.8</v>
      </c>
    </row>
    <row r="17" spans="1:8" s="27" customFormat="1" ht="31.5" customHeight="1" x14ac:dyDescent="0.25">
      <c r="A17" s="38" t="s">
        <v>108</v>
      </c>
      <c r="B17" s="35" t="s">
        <v>98</v>
      </c>
      <c r="C17" s="35" t="s">
        <v>103</v>
      </c>
      <c r="D17" s="35" t="s">
        <v>109</v>
      </c>
      <c r="E17" s="35" t="s">
        <v>101</v>
      </c>
      <c r="F17" s="37">
        <f t="shared" si="0"/>
        <v>1507</v>
      </c>
      <c r="G17" s="37">
        <f t="shared" si="0"/>
        <v>1564.3</v>
      </c>
      <c r="H17" s="37">
        <f t="shared" si="0"/>
        <v>1623.8</v>
      </c>
    </row>
    <row r="18" spans="1:8" s="27" customFormat="1" ht="64.5" x14ac:dyDescent="0.25">
      <c r="A18" s="38" t="s">
        <v>110</v>
      </c>
      <c r="B18" s="35" t="s">
        <v>98</v>
      </c>
      <c r="C18" s="35" t="s">
        <v>103</v>
      </c>
      <c r="D18" s="35" t="s">
        <v>109</v>
      </c>
      <c r="E18" s="35" t="s">
        <v>111</v>
      </c>
      <c r="F18" s="37">
        <f t="shared" si="0"/>
        <v>1507</v>
      </c>
      <c r="G18" s="37">
        <f t="shared" si="0"/>
        <v>1564.3</v>
      </c>
      <c r="H18" s="37">
        <f t="shared" si="0"/>
        <v>1623.8</v>
      </c>
    </row>
    <row r="19" spans="1:8" s="27" customFormat="1" ht="26.25" x14ac:dyDescent="0.25">
      <c r="A19" s="38" t="s">
        <v>112</v>
      </c>
      <c r="B19" s="35" t="s">
        <v>98</v>
      </c>
      <c r="C19" s="35" t="s">
        <v>103</v>
      </c>
      <c r="D19" s="35" t="s">
        <v>109</v>
      </c>
      <c r="E19" s="35" t="s">
        <v>113</v>
      </c>
      <c r="F19" s="37">
        <v>1507</v>
      </c>
      <c r="G19" s="37">
        <v>1564.3</v>
      </c>
      <c r="H19" s="37">
        <v>1623.8</v>
      </c>
    </row>
    <row r="20" spans="1:8" ht="60" customHeight="1" x14ac:dyDescent="0.25">
      <c r="A20" s="38" t="s">
        <v>114</v>
      </c>
      <c r="B20" s="35" t="s">
        <v>98</v>
      </c>
      <c r="C20" s="35" t="s">
        <v>115</v>
      </c>
      <c r="D20" s="35" t="s">
        <v>100</v>
      </c>
      <c r="E20" s="35" t="s">
        <v>101</v>
      </c>
      <c r="F20" s="37">
        <f t="shared" ref="F20:H21" si="1">F21</f>
        <v>9695.6</v>
      </c>
      <c r="G20" s="37">
        <f t="shared" si="1"/>
        <v>10023.200000000001</v>
      </c>
      <c r="H20" s="37">
        <f t="shared" si="1"/>
        <v>10371.700000000001</v>
      </c>
    </row>
    <row r="21" spans="1:8" ht="26.25" x14ac:dyDescent="0.25">
      <c r="A21" s="38" t="s">
        <v>104</v>
      </c>
      <c r="B21" s="35" t="s">
        <v>98</v>
      </c>
      <c r="C21" s="35" t="s">
        <v>115</v>
      </c>
      <c r="D21" s="35" t="s">
        <v>105</v>
      </c>
      <c r="E21" s="35" t="s">
        <v>101</v>
      </c>
      <c r="F21" s="37">
        <f t="shared" si="1"/>
        <v>9695.6</v>
      </c>
      <c r="G21" s="37">
        <f t="shared" si="1"/>
        <v>10023.200000000001</v>
      </c>
      <c r="H21" s="37">
        <f t="shared" si="1"/>
        <v>10371.700000000001</v>
      </c>
    </row>
    <row r="22" spans="1:8" ht="28.5" customHeight="1" x14ac:dyDescent="0.25">
      <c r="A22" s="38" t="s">
        <v>106</v>
      </c>
      <c r="B22" s="35" t="s">
        <v>98</v>
      </c>
      <c r="C22" s="35" t="s">
        <v>115</v>
      </c>
      <c r="D22" s="35" t="s">
        <v>107</v>
      </c>
      <c r="E22" s="35" t="s">
        <v>101</v>
      </c>
      <c r="F22" s="37">
        <f>F26+F33+F38+F43+F50+F55+F60+F66+F75+F63</f>
        <v>9695.6</v>
      </c>
      <c r="G22" s="37">
        <f>G26+G33+G38+G43+G50+G55+G60+G66+G75+G63</f>
        <v>10023.200000000001</v>
      </c>
      <c r="H22" s="37">
        <f>H26+H33+H38+H43+H50+H55+H60+H66+H75+H63</f>
        <v>10371.700000000001</v>
      </c>
    </row>
    <row r="23" spans="1:8" ht="25.5" hidden="1" customHeight="1" x14ac:dyDescent="0.25">
      <c r="A23" s="38" t="s">
        <v>116</v>
      </c>
      <c r="B23" s="35" t="s">
        <v>98</v>
      </c>
      <c r="C23" s="35" t="s">
        <v>115</v>
      </c>
      <c r="D23" s="35" t="s">
        <v>117</v>
      </c>
      <c r="E23" s="35" t="s">
        <v>101</v>
      </c>
      <c r="F23" s="37">
        <f t="shared" ref="F23:H24" si="2">F24</f>
        <v>0</v>
      </c>
      <c r="G23" s="37">
        <f t="shared" si="2"/>
        <v>0</v>
      </c>
      <c r="H23" s="37">
        <f t="shared" si="2"/>
        <v>0</v>
      </c>
    </row>
    <row r="24" spans="1:8" ht="64.5" hidden="1" x14ac:dyDescent="0.25">
      <c r="A24" s="38" t="s">
        <v>110</v>
      </c>
      <c r="B24" s="35" t="s">
        <v>98</v>
      </c>
      <c r="C24" s="35" t="s">
        <v>115</v>
      </c>
      <c r="D24" s="35" t="s">
        <v>117</v>
      </c>
      <c r="E24" s="35" t="s">
        <v>111</v>
      </c>
      <c r="F24" s="37">
        <f t="shared" si="2"/>
        <v>0</v>
      </c>
      <c r="G24" s="37">
        <f t="shared" si="2"/>
        <v>0</v>
      </c>
      <c r="H24" s="37">
        <f t="shared" si="2"/>
        <v>0</v>
      </c>
    </row>
    <row r="25" spans="1:8" ht="24.75" hidden="1" customHeight="1" x14ac:dyDescent="0.25">
      <c r="A25" s="38" t="s">
        <v>112</v>
      </c>
      <c r="B25" s="35" t="s">
        <v>98</v>
      </c>
      <c r="C25" s="35" t="s">
        <v>115</v>
      </c>
      <c r="D25" s="35" t="s">
        <v>117</v>
      </c>
      <c r="E25" s="35" t="s">
        <v>113</v>
      </c>
      <c r="F25" s="37"/>
      <c r="G25" s="37"/>
      <c r="H25" s="37"/>
    </row>
    <row r="26" spans="1:8" ht="26.25" x14ac:dyDescent="0.25">
      <c r="A26" s="38" t="s">
        <v>118</v>
      </c>
      <c r="B26" s="35" t="s">
        <v>98</v>
      </c>
      <c r="C26" s="35" t="s">
        <v>115</v>
      </c>
      <c r="D26" s="35" t="s">
        <v>119</v>
      </c>
      <c r="E26" s="35" t="s">
        <v>101</v>
      </c>
      <c r="F26" s="37">
        <f>F27+F29+F31</f>
        <v>8072.7</v>
      </c>
      <c r="G26" s="37">
        <f>G27+G29+G31</f>
        <v>8350.3000000000011</v>
      </c>
      <c r="H26" s="37">
        <f>H27+H29+H31</f>
        <v>8645.7000000000007</v>
      </c>
    </row>
    <row r="27" spans="1:8" ht="64.5" x14ac:dyDescent="0.25">
      <c r="A27" s="38" t="s">
        <v>110</v>
      </c>
      <c r="B27" s="35" t="s">
        <v>98</v>
      </c>
      <c r="C27" s="35" t="s">
        <v>115</v>
      </c>
      <c r="D27" s="35" t="s">
        <v>119</v>
      </c>
      <c r="E27" s="35" t="s">
        <v>111</v>
      </c>
      <c r="F27" s="37">
        <f>F28</f>
        <v>8028</v>
      </c>
      <c r="G27" s="37">
        <f>G28</f>
        <v>8305.6</v>
      </c>
      <c r="H27" s="37">
        <f>H28</f>
        <v>8601</v>
      </c>
    </row>
    <row r="28" spans="1:8" ht="26.25" customHeight="1" x14ac:dyDescent="0.25">
      <c r="A28" s="38" t="s">
        <v>112</v>
      </c>
      <c r="B28" s="35" t="s">
        <v>98</v>
      </c>
      <c r="C28" s="35" t="s">
        <v>115</v>
      </c>
      <c r="D28" s="35" t="s">
        <v>119</v>
      </c>
      <c r="E28" s="35" t="s">
        <v>113</v>
      </c>
      <c r="F28" s="37">
        <v>8028</v>
      </c>
      <c r="G28" s="37">
        <v>8305.6</v>
      </c>
      <c r="H28" s="37">
        <v>8601</v>
      </c>
    </row>
    <row r="29" spans="1:8" ht="27.75" customHeight="1" x14ac:dyDescent="0.25">
      <c r="A29" s="38" t="s">
        <v>120</v>
      </c>
      <c r="B29" s="35" t="s">
        <v>98</v>
      </c>
      <c r="C29" s="35" t="s">
        <v>115</v>
      </c>
      <c r="D29" s="35" t="s">
        <v>119</v>
      </c>
      <c r="E29" s="35" t="s">
        <v>121</v>
      </c>
      <c r="F29" s="37">
        <f>F30</f>
        <v>38.5</v>
      </c>
      <c r="G29" s="37">
        <f>G30</f>
        <v>38.5</v>
      </c>
      <c r="H29" s="37">
        <f>H30</f>
        <v>38.5</v>
      </c>
    </row>
    <row r="30" spans="1:8" ht="39" x14ac:dyDescent="0.25">
      <c r="A30" s="38" t="s">
        <v>122</v>
      </c>
      <c r="B30" s="35" t="s">
        <v>98</v>
      </c>
      <c r="C30" s="35" t="s">
        <v>115</v>
      </c>
      <c r="D30" s="35" t="s">
        <v>119</v>
      </c>
      <c r="E30" s="35" t="s">
        <v>123</v>
      </c>
      <c r="F30" s="37">
        <v>38.5</v>
      </c>
      <c r="G30" s="37">
        <v>38.5</v>
      </c>
      <c r="H30" s="37">
        <v>38.5</v>
      </c>
    </row>
    <row r="31" spans="1:8" ht="15" x14ac:dyDescent="0.25">
      <c r="A31" s="38" t="s">
        <v>124</v>
      </c>
      <c r="B31" s="35" t="s">
        <v>98</v>
      </c>
      <c r="C31" s="35" t="s">
        <v>115</v>
      </c>
      <c r="D31" s="35" t="s">
        <v>119</v>
      </c>
      <c r="E31" s="35" t="s">
        <v>125</v>
      </c>
      <c r="F31" s="37">
        <f>F32</f>
        <v>6.2</v>
      </c>
      <c r="G31" s="37">
        <f>G32</f>
        <v>6.2</v>
      </c>
      <c r="H31" s="37">
        <f>H32</f>
        <v>6.2</v>
      </c>
    </row>
    <row r="32" spans="1:8" ht="15" x14ac:dyDescent="0.25">
      <c r="A32" s="57" t="s">
        <v>126</v>
      </c>
      <c r="B32" s="35" t="s">
        <v>98</v>
      </c>
      <c r="C32" s="35" t="s">
        <v>115</v>
      </c>
      <c r="D32" s="35" t="s">
        <v>119</v>
      </c>
      <c r="E32" s="35" t="s">
        <v>127</v>
      </c>
      <c r="F32" s="37">
        <v>6.2</v>
      </c>
      <c r="G32" s="37">
        <v>6.2</v>
      </c>
      <c r="H32" s="37">
        <v>6.2</v>
      </c>
    </row>
    <row r="33" spans="1:8" ht="39" x14ac:dyDescent="0.25">
      <c r="A33" s="38" t="s">
        <v>128</v>
      </c>
      <c r="B33" s="35" t="s">
        <v>98</v>
      </c>
      <c r="C33" s="35" t="s">
        <v>115</v>
      </c>
      <c r="D33" s="35" t="s">
        <v>129</v>
      </c>
      <c r="E33" s="35" t="s">
        <v>101</v>
      </c>
      <c r="F33" s="37">
        <f>F34+F36</f>
        <v>195.5</v>
      </c>
      <c r="G33" s="37">
        <f>G34+G36</f>
        <v>201.79999999999998</v>
      </c>
      <c r="H33" s="37">
        <f>H34+H36</f>
        <v>208.4</v>
      </c>
    </row>
    <row r="34" spans="1:8" ht="69.75" customHeight="1" x14ac:dyDescent="0.25">
      <c r="A34" s="38" t="s">
        <v>110</v>
      </c>
      <c r="B34" s="35" t="s">
        <v>98</v>
      </c>
      <c r="C34" s="35" t="s">
        <v>115</v>
      </c>
      <c r="D34" s="35" t="s">
        <v>129</v>
      </c>
      <c r="E34" s="35" t="s">
        <v>111</v>
      </c>
      <c r="F34" s="37">
        <f>F35</f>
        <v>194.9</v>
      </c>
      <c r="G34" s="37">
        <f>G35</f>
        <v>201.2</v>
      </c>
      <c r="H34" s="37">
        <f>H35</f>
        <v>207.8</v>
      </c>
    </row>
    <row r="35" spans="1:8" ht="29.25" customHeight="1" x14ac:dyDescent="0.25">
      <c r="A35" s="38" t="s">
        <v>112</v>
      </c>
      <c r="B35" s="35" t="s">
        <v>98</v>
      </c>
      <c r="C35" s="35" t="s">
        <v>115</v>
      </c>
      <c r="D35" s="35" t="s">
        <v>129</v>
      </c>
      <c r="E35" s="35" t="s">
        <v>113</v>
      </c>
      <c r="F35" s="37">
        <v>194.9</v>
      </c>
      <c r="G35" s="37">
        <v>201.2</v>
      </c>
      <c r="H35" s="37">
        <v>207.8</v>
      </c>
    </row>
    <row r="36" spans="1:8" ht="27" customHeight="1" x14ac:dyDescent="0.25">
      <c r="A36" s="38" t="s">
        <v>120</v>
      </c>
      <c r="B36" s="35" t="s">
        <v>98</v>
      </c>
      <c r="C36" s="35" t="s">
        <v>115</v>
      </c>
      <c r="D36" s="35" t="s">
        <v>129</v>
      </c>
      <c r="E36" s="35" t="s">
        <v>121</v>
      </c>
      <c r="F36" s="37">
        <f>F37</f>
        <v>0.60000000000000009</v>
      </c>
      <c r="G36" s="37">
        <f>G37</f>
        <v>0.60000000000000009</v>
      </c>
      <c r="H36" s="37">
        <f>H37</f>
        <v>0.60000000000000009</v>
      </c>
    </row>
    <row r="37" spans="1:8" ht="33" customHeight="1" x14ac:dyDescent="0.25">
      <c r="A37" s="38" t="s">
        <v>122</v>
      </c>
      <c r="B37" s="35" t="s">
        <v>98</v>
      </c>
      <c r="C37" s="35" t="s">
        <v>115</v>
      </c>
      <c r="D37" s="35" t="s">
        <v>129</v>
      </c>
      <c r="E37" s="35" t="s">
        <v>123</v>
      </c>
      <c r="F37" s="37">
        <f>1.6-1</f>
        <v>0.60000000000000009</v>
      </c>
      <c r="G37" s="37">
        <f>1.6-1</f>
        <v>0.60000000000000009</v>
      </c>
      <c r="H37" s="37">
        <f>1.6-1</f>
        <v>0.60000000000000009</v>
      </c>
    </row>
    <row r="38" spans="1:8" ht="42.75" customHeight="1" x14ac:dyDescent="0.25">
      <c r="A38" s="38" t="s">
        <v>575</v>
      </c>
      <c r="B38" s="35" t="s">
        <v>98</v>
      </c>
      <c r="C38" s="35" t="s">
        <v>115</v>
      </c>
      <c r="D38" s="35" t="s">
        <v>131</v>
      </c>
      <c r="E38" s="35" t="s">
        <v>101</v>
      </c>
      <c r="F38" s="37">
        <f>F39+F41</f>
        <v>197.6</v>
      </c>
      <c r="G38" s="37">
        <f>G39+G41</f>
        <v>203.79999999999998</v>
      </c>
      <c r="H38" s="37">
        <f>H39+H41</f>
        <v>210.39999999999998</v>
      </c>
    </row>
    <row r="39" spans="1:8" ht="66" customHeight="1" x14ac:dyDescent="0.25">
      <c r="A39" s="38" t="s">
        <v>110</v>
      </c>
      <c r="B39" s="35" t="s">
        <v>98</v>
      </c>
      <c r="C39" s="35" t="s">
        <v>115</v>
      </c>
      <c r="D39" s="35" t="s">
        <v>131</v>
      </c>
      <c r="E39" s="35" t="s">
        <v>111</v>
      </c>
      <c r="F39" s="37">
        <f>F40</f>
        <v>184.4</v>
      </c>
      <c r="G39" s="37">
        <f>G40</f>
        <v>190.6</v>
      </c>
      <c r="H39" s="37">
        <f>H40</f>
        <v>197.2</v>
      </c>
    </row>
    <row r="40" spans="1:8" ht="30" customHeight="1" x14ac:dyDescent="0.25">
      <c r="A40" s="38" t="s">
        <v>112</v>
      </c>
      <c r="B40" s="35" t="s">
        <v>98</v>
      </c>
      <c r="C40" s="35" t="s">
        <v>115</v>
      </c>
      <c r="D40" s="35" t="s">
        <v>131</v>
      </c>
      <c r="E40" s="35" t="s">
        <v>113</v>
      </c>
      <c r="F40" s="37">
        <v>184.4</v>
      </c>
      <c r="G40" s="37">
        <v>190.6</v>
      </c>
      <c r="H40" s="37">
        <v>197.2</v>
      </c>
    </row>
    <row r="41" spans="1:8" ht="30.75" customHeight="1" x14ac:dyDescent="0.25">
      <c r="A41" s="38" t="s">
        <v>120</v>
      </c>
      <c r="B41" s="35" t="s">
        <v>98</v>
      </c>
      <c r="C41" s="35" t="s">
        <v>115</v>
      </c>
      <c r="D41" s="35" t="s">
        <v>131</v>
      </c>
      <c r="E41" s="35" t="s">
        <v>121</v>
      </c>
      <c r="F41" s="37">
        <f>F42</f>
        <v>13.200000000000001</v>
      </c>
      <c r="G41" s="37">
        <f>G42</f>
        <v>13.200000000000001</v>
      </c>
      <c r="H41" s="37">
        <f>H42</f>
        <v>13.200000000000001</v>
      </c>
    </row>
    <row r="42" spans="1:8" ht="39" x14ac:dyDescent="0.25">
      <c r="A42" s="38" t="s">
        <v>122</v>
      </c>
      <c r="B42" s="35" t="s">
        <v>98</v>
      </c>
      <c r="C42" s="35" t="s">
        <v>115</v>
      </c>
      <c r="D42" s="35" t="s">
        <v>131</v>
      </c>
      <c r="E42" s="35" t="s">
        <v>123</v>
      </c>
      <c r="F42" s="37">
        <f>19.3-6.1</f>
        <v>13.200000000000001</v>
      </c>
      <c r="G42" s="37">
        <f>19.3-6.1</f>
        <v>13.200000000000001</v>
      </c>
      <c r="H42" s="37">
        <f>19.3-6.1</f>
        <v>13.200000000000001</v>
      </c>
    </row>
    <row r="43" spans="1:8" ht="40.5" customHeight="1" x14ac:dyDescent="0.25">
      <c r="A43" s="38" t="s">
        <v>132</v>
      </c>
      <c r="B43" s="35" t="s">
        <v>98</v>
      </c>
      <c r="C43" s="35" t="s">
        <v>115</v>
      </c>
      <c r="D43" s="35" t="s">
        <v>133</v>
      </c>
      <c r="E43" s="35" t="s">
        <v>101</v>
      </c>
      <c r="F43" s="37">
        <f>F44+F48</f>
        <v>204.4</v>
      </c>
      <c r="G43" s="37">
        <f>G44+G48</f>
        <v>210.6</v>
      </c>
      <c r="H43" s="37">
        <f>H44+H48</f>
        <v>217.2</v>
      </c>
    </row>
    <row r="44" spans="1:8" ht="66.75" customHeight="1" x14ac:dyDescent="0.25">
      <c r="A44" s="38" t="s">
        <v>110</v>
      </c>
      <c r="B44" s="35" t="s">
        <v>98</v>
      </c>
      <c r="C44" s="35" t="s">
        <v>115</v>
      </c>
      <c r="D44" s="35" t="s">
        <v>133</v>
      </c>
      <c r="E44" s="35" t="s">
        <v>111</v>
      </c>
      <c r="F44" s="37">
        <f>F45</f>
        <v>204.4</v>
      </c>
      <c r="G44" s="37">
        <f>G45</f>
        <v>210.6</v>
      </c>
      <c r="H44" s="37">
        <f>H45</f>
        <v>217.2</v>
      </c>
    </row>
    <row r="45" spans="1:8" ht="30" customHeight="1" x14ac:dyDescent="0.25">
      <c r="A45" s="38" t="s">
        <v>112</v>
      </c>
      <c r="B45" s="35" t="s">
        <v>98</v>
      </c>
      <c r="C45" s="35" t="s">
        <v>115</v>
      </c>
      <c r="D45" s="35" t="s">
        <v>133</v>
      </c>
      <c r="E45" s="35" t="s">
        <v>113</v>
      </c>
      <c r="F45" s="37">
        <v>204.4</v>
      </c>
      <c r="G45" s="37">
        <v>210.6</v>
      </c>
      <c r="H45" s="37">
        <v>217.2</v>
      </c>
    </row>
    <row r="46" spans="1:8" ht="30" hidden="1" customHeight="1" x14ac:dyDescent="0.25">
      <c r="A46" s="38" t="s">
        <v>120</v>
      </c>
      <c r="B46" s="35" t="s">
        <v>98</v>
      </c>
      <c r="C46" s="35" t="s">
        <v>115</v>
      </c>
      <c r="D46" s="35" t="s">
        <v>133</v>
      </c>
      <c r="E46" s="35" t="s">
        <v>121</v>
      </c>
      <c r="F46" s="37">
        <f>F47</f>
        <v>0</v>
      </c>
      <c r="G46" s="37">
        <f>G47</f>
        <v>0</v>
      </c>
      <c r="H46" s="37">
        <f>H47</f>
        <v>0</v>
      </c>
    </row>
    <row r="47" spans="1:8" ht="39" hidden="1" x14ac:dyDescent="0.25">
      <c r="A47" s="38" t="s">
        <v>122</v>
      </c>
      <c r="B47" s="35" t="s">
        <v>98</v>
      </c>
      <c r="C47" s="35" t="s">
        <v>115</v>
      </c>
      <c r="D47" s="35" t="s">
        <v>133</v>
      </c>
      <c r="E47" s="35" t="s">
        <v>123</v>
      </c>
      <c r="F47" s="37">
        <f>34.4-9.7-24.7</f>
        <v>0</v>
      </c>
      <c r="G47" s="37">
        <f>34.4-9.7-24.7</f>
        <v>0</v>
      </c>
      <c r="H47" s="37">
        <f>34.4-9.7-24.7</f>
        <v>0</v>
      </c>
    </row>
    <row r="48" spans="1:8" ht="26.25" hidden="1" x14ac:dyDescent="0.25">
      <c r="A48" s="38" t="s">
        <v>120</v>
      </c>
      <c r="B48" s="35" t="s">
        <v>98</v>
      </c>
      <c r="C48" s="35" t="s">
        <v>115</v>
      </c>
      <c r="D48" s="35" t="s">
        <v>133</v>
      </c>
      <c r="E48" s="35" t="s">
        <v>121</v>
      </c>
      <c r="F48" s="37">
        <f>F49</f>
        <v>0</v>
      </c>
      <c r="G48" s="37">
        <f>G49</f>
        <v>0</v>
      </c>
      <c r="H48" s="37">
        <f>H49</f>
        <v>0</v>
      </c>
    </row>
    <row r="49" spans="1:8" ht="39" hidden="1" x14ac:dyDescent="0.25">
      <c r="A49" s="38" t="s">
        <v>122</v>
      </c>
      <c r="B49" s="35" t="s">
        <v>98</v>
      </c>
      <c r="C49" s="35" t="s">
        <v>115</v>
      </c>
      <c r="D49" s="35" t="s">
        <v>133</v>
      </c>
      <c r="E49" s="35" t="s">
        <v>123</v>
      </c>
      <c r="F49" s="37">
        <f>24.7-24.7</f>
        <v>0</v>
      </c>
      <c r="G49" s="37">
        <f>24.7-24.7</f>
        <v>0</v>
      </c>
      <c r="H49" s="37">
        <f>24.7-24.7</f>
        <v>0</v>
      </c>
    </row>
    <row r="50" spans="1:8" ht="67.5" customHeight="1" x14ac:dyDescent="0.25">
      <c r="A50" s="38" t="s">
        <v>134</v>
      </c>
      <c r="B50" s="35" t="s">
        <v>98</v>
      </c>
      <c r="C50" s="35" t="s">
        <v>115</v>
      </c>
      <c r="D50" s="35" t="s">
        <v>135</v>
      </c>
      <c r="E50" s="35" t="s">
        <v>101</v>
      </c>
      <c r="F50" s="37">
        <f>F51+F53</f>
        <v>195.8</v>
      </c>
      <c r="G50" s="37">
        <f>G51+G53</f>
        <v>202</v>
      </c>
      <c r="H50" s="37">
        <f>H51+H53</f>
        <v>208.60000000000002</v>
      </c>
    </row>
    <row r="51" spans="1:8" ht="67.5" customHeight="1" x14ac:dyDescent="0.25">
      <c r="A51" s="38" t="s">
        <v>110</v>
      </c>
      <c r="B51" s="35" t="s">
        <v>98</v>
      </c>
      <c r="C51" s="35" t="s">
        <v>115</v>
      </c>
      <c r="D51" s="35" t="s">
        <v>135</v>
      </c>
      <c r="E51" s="35" t="s">
        <v>111</v>
      </c>
      <c r="F51" s="37">
        <f>F52</f>
        <v>185.5</v>
      </c>
      <c r="G51" s="37">
        <f>G52</f>
        <v>191.7</v>
      </c>
      <c r="H51" s="37">
        <f>H52</f>
        <v>198.3</v>
      </c>
    </row>
    <row r="52" spans="1:8" ht="30" customHeight="1" x14ac:dyDescent="0.25">
      <c r="A52" s="38" t="s">
        <v>112</v>
      </c>
      <c r="B52" s="35" t="s">
        <v>98</v>
      </c>
      <c r="C52" s="35" t="s">
        <v>115</v>
      </c>
      <c r="D52" s="35" t="s">
        <v>135</v>
      </c>
      <c r="E52" s="35" t="s">
        <v>113</v>
      </c>
      <c r="F52" s="37">
        <v>185.5</v>
      </c>
      <c r="G52" s="37">
        <v>191.7</v>
      </c>
      <c r="H52" s="37">
        <v>198.3</v>
      </c>
    </row>
    <row r="53" spans="1:8" ht="33.75" customHeight="1" x14ac:dyDescent="0.25">
      <c r="A53" s="38" t="s">
        <v>120</v>
      </c>
      <c r="B53" s="35" t="s">
        <v>98</v>
      </c>
      <c r="C53" s="35" t="s">
        <v>115</v>
      </c>
      <c r="D53" s="35" t="s">
        <v>135</v>
      </c>
      <c r="E53" s="35" t="s">
        <v>121</v>
      </c>
      <c r="F53" s="37">
        <f>F54</f>
        <v>10.3</v>
      </c>
      <c r="G53" s="37">
        <f>G54</f>
        <v>10.3</v>
      </c>
      <c r="H53" s="37">
        <f>H54</f>
        <v>10.3</v>
      </c>
    </row>
    <row r="54" spans="1:8" ht="39" x14ac:dyDescent="0.25">
      <c r="A54" s="38" t="s">
        <v>122</v>
      </c>
      <c r="B54" s="35" t="s">
        <v>98</v>
      </c>
      <c r="C54" s="35" t="s">
        <v>115</v>
      </c>
      <c r="D54" s="35" t="s">
        <v>135</v>
      </c>
      <c r="E54" s="35" t="s">
        <v>123</v>
      </c>
      <c r="F54" s="37">
        <f>20.5-10.2</f>
        <v>10.3</v>
      </c>
      <c r="G54" s="37">
        <f>20.5-10.2</f>
        <v>10.3</v>
      </c>
      <c r="H54" s="37">
        <f>20.5-10.2</f>
        <v>10.3</v>
      </c>
    </row>
    <row r="55" spans="1:8" ht="55.5" customHeight="1" x14ac:dyDescent="0.25">
      <c r="A55" s="38" t="s">
        <v>136</v>
      </c>
      <c r="B55" s="35" t="s">
        <v>98</v>
      </c>
      <c r="C55" s="35" t="s">
        <v>115</v>
      </c>
      <c r="D55" s="35" t="s">
        <v>137</v>
      </c>
      <c r="E55" s="35" t="s">
        <v>101</v>
      </c>
      <c r="F55" s="37">
        <f>F56+F58</f>
        <v>622.9</v>
      </c>
      <c r="G55" s="37">
        <f>G56+G58</f>
        <v>641.69999999999993</v>
      </c>
      <c r="H55" s="37">
        <f>H56+H58</f>
        <v>661.3</v>
      </c>
    </row>
    <row r="56" spans="1:8" ht="69" customHeight="1" x14ac:dyDescent="0.25">
      <c r="A56" s="38" t="s">
        <v>110</v>
      </c>
      <c r="B56" s="35" t="s">
        <v>98</v>
      </c>
      <c r="C56" s="35" t="s">
        <v>115</v>
      </c>
      <c r="D56" s="35" t="s">
        <v>137</v>
      </c>
      <c r="E56" s="35" t="s">
        <v>111</v>
      </c>
      <c r="F56" s="37">
        <f>F57</f>
        <v>606.5</v>
      </c>
      <c r="G56" s="37">
        <f>G57</f>
        <v>625.29999999999995</v>
      </c>
      <c r="H56" s="37">
        <f>H57</f>
        <v>644.9</v>
      </c>
    </row>
    <row r="57" spans="1:8" ht="31.5" customHeight="1" x14ac:dyDescent="0.25">
      <c r="A57" s="38" t="s">
        <v>112</v>
      </c>
      <c r="B57" s="35" t="s">
        <v>98</v>
      </c>
      <c r="C57" s="35" t="s">
        <v>115</v>
      </c>
      <c r="D57" s="35" t="s">
        <v>137</v>
      </c>
      <c r="E57" s="35" t="s">
        <v>113</v>
      </c>
      <c r="F57" s="37">
        <v>606.5</v>
      </c>
      <c r="G57" s="37">
        <v>625.29999999999995</v>
      </c>
      <c r="H57" s="37">
        <v>644.9</v>
      </c>
    </row>
    <row r="58" spans="1:8" ht="30" customHeight="1" x14ac:dyDescent="0.25">
      <c r="A58" s="38" t="s">
        <v>120</v>
      </c>
      <c r="B58" s="35" t="s">
        <v>98</v>
      </c>
      <c r="C58" s="35" t="s">
        <v>115</v>
      </c>
      <c r="D58" s="35" t="s">
        <v>137</v>
      </c>
      <c r="E58" s="35" t="s">
        <v>121</v>
      </c>
      <c r="F58" s="37">
        <f>F59</f>
        <v>16.400000000000006</v>
      </c>
      <c r="G58" s="37">
        <f>G59</f>
        <v>16.400000000000006</v>
      </c>
      <c r="H58" s="37">
        <f>H59</f>
        <v>16.400000000000006</v>
      </c>
    </row>
    <row r="59" spans="1:8" ht="39" x14ac:dyDescent="0.25">
      <c r="A59" s="38" t="s">
        <v>122</v>
      </c>
      <c r="B59" s="35" t="s">
        <v>98</v>
      </c>
      <c r="C59" s="35" t="s">
        <v>115</v>
      </c>
      <c r="D59" s="35" t="s">
        <v>137</v>
      </c>
      <c r="E59" s="35" t="s">
        <v>123</v>
      </c>
      <c r="F59" s="37">
        <f>40.7-4.9-19.4</f>
        <v>16.400000000000006</v>
      </c>
      <c r="G59" s="37">
        <f>40.7-4.9-19.4</f>
        <v>16.400000000000006</v>
      </c>
      <c r="H59" s="37">
        <f>40.7-4.9-19.4</f>
        <v>16.400000000000006</v>
      </c>
    </row>
    <row r="60" spans="1:8" ht="93.75" customHeight="1" x14ac:dyDescent="0.25">
      <c r="A60" s="38" t="s">
        <v>138</v>
      </c>
      <c r="B60" s="35" t="s">
        <v>98</v>
      </c>
      <c r="C60" s="35" t="s">
        <v>115</v>
      </c>
      <c r="D60" s="35" t="s">
        <v>139</v>
      </c>
      <c r="E60" s="35" t="s">
        <v>101</v>
      </c>
      <c r="F60" s="37">
        <f t="shared" ref="F60:H61" si="3">F61</f>
        <v>185.5</v>
      </c>
      <c r="G60" s="37">
        <f t="shared" si="3"/>
        <v>191.8</v>
      </c>
      <c r="H60" s="37">
        <f t="shared" si="3"/>
        <v>198.4</v>
      </c>
    </row>
    <row r="61" spans="1:8" ht="68.25" customHeight="1" x14ac:dyDescent="0.25">
      <c r="A61" s="38" t="s">
        <v>110</v>
      </c>
      <c r="B61" s="35" t="s">
        <v>98</v>
      </c>
      <c r="C61" s="35" t="s">
        <v>115</v>
      </c>
      <c r="D61" s="35" t="s">
        <v>139</v>
      </c>
      <c r="E61" s="35" t="s">
        <v>111</v>
      </c>
      <c r="F61" s="37">
        <f t="shared" si="3"/>
        <v>185.5</v>
      </c>
      <c r="G61" s="37">
        <f t="shared" si="3"/>
        <v>191.8</v>
      </c>
      <c r="H61" s="37">
        <f t="shared" si="3"/>
        <v>198.4</v>
      </c>
    </row>
    <row r="62" spans="1:8" ht="32.25" customHeight="1" x14ac:dyDescent="0.25">
      <c r="A62" s="38" t="s">
        <v>112</v>
      </c>
      <c r="B62" s="35" t="s">
        <v>98</v>
      </c>
      <c r="C62" s="35" t="s">
        <v>115</v>
      </c>
      <c r="D62" s="35" t="s">
        <v>139</v>
      </c>
      <c r="E62" s="35" t="s">
        <v>113</v>
      </c>
      <c r="F62" s="37">
        <v>185.5</v>
      </c>
      <c r="G62" s="37">
        <v>191.8</v>
      </c>
      <c r="H62" s="37">
        <v>198.4</v>
      </c>
    </row>
    <row r="63" spans="1:8" ht="90" hidden="1" x14ac:dyDescent="0.25">
      <c r="A63" s="38" t="s">
        <v>140</v>
      </c>
      <c r="B63" s="35" t="s">
        <v>98</v>
      </c>
      <c r="C63" s="35" t="s">
        <v>115</v>
      </c>
      <c r="D63" s="35" t="s">
        <v>141</v>
      </c>
      <c r="E63" s="35" t="s">
        <v>101</v>
      </c>
      <c r="F63" s="37">
        <f t="shared" ref="F63:H64" si="4">F64</f>
        <v>0</v>
      </c>
      <c r="G63" s="37">
        <f t="shared" si="4"/>
        <v>0</v>
      </c>
      <c r="H63" s="37">
        <f t="shared" si="4"/>
        <v>0</v>
      </c>
    </row>
    <row r="64" spans="1:8" ht="26.25" hidden="1" x14ac:dyDescent="0.25">
      <c r="A64" s="38" t="s">
        <v>120</v>
      </c>
      <c r="B64" s="35" t="s">
        <v>98</v>
      </c>
      <c r="C64" s="35" t="s">
        <v>115</v>
      </c>
      <c r="D64" s="35" t="s">
        <v>141</v>
      </c>
      <c r="E64" s="35" t="s">
        <v>121</v>
      </c>
      <c r="F64" s="37">
        <f t="shared" si="4"/>
        <v>0</v>
      </c>
      <c r="G64" s="37">
        <f t="shared" si="4"/>
        <v>0</v>
      </c>
      <c r="H64" s="37">
        <f t="shared" si="4"/>
        <v>0</v>
      </c>
    </row>
    <row r="65" spans="1:8" ht="39" hidden="1" x14ac:dyDescent="0.25">
      <c r="A65" s="38" t="s">
        <v>122</v>
      </c>
      <c r="B65" s="35" t="s">
        <v>98</v>
      </c>
      <c r="C65" s="35" t="s">
        <v>115</v>
      </c>
      <c r="D65" s="35" t="s">
        <v>141</v>
      </c>
      <c r="E65" s="35" t="s">
        <v>123</v>
      </c>
      <c r="F65" s="37">
        <v>0</v>
      </c>
      <c r="G65" s="37">
        <v>0</v>
      </c>
      <c r="H65" s="37">
        <v>0</v>
      </c>
    </row>
    <row r="66" spans="1:8" ht="81.75" customHeight="1" x14ac:dyDescent="0.25">
      <c r="A66" s="38" t="s">
        <v>142</v>
      </c>
      <c r="B66" s="35" t="s">
        <v>98</v>
      </c>
      <c r="C66" s="35" t="s">
        <v>115</v>
      </c>
      <c r="D66" s="35" t="s">
        <v>143</v>
      </c>
      <c r="E66" s="35" t="s">
        <v>101</v>
      </c>
      <c r="F66" s="37">
        <f>F67+F69</f>
        <v>20.5</v>
      </c>
      <c r="G66" s="37">
        <f>G67+G69</f>
        <v>20.5</v>
      </c>
      <c r="H66" s="37">
        <f>H67+H69</f>
        <v>21</v>
      </c>
    </row>
    <row r="67" spans="1:8" ht="68.25" customHeight="1" x14ac:dyDescent="0.25">
      <c r="A67" s="38" t="s">
        <v>110</v>
      </c>
      <c r="B67" s="35" t="s">
        <v>98</v>
      </c>
      <c r="C67" s="35" t="s">
        <v>115</v>
      </c>
      <c r="D67" s="35" t="s">
        <v>143</v>
      </c>
      <c r="E67" s="35" t="s">
        <v>111</v>
      </c>
      <c r="F67" s="37">
        <f>F68</f>
        <v>14.4</v>
      </c>
      <c r="G67" s="37">
        <f>G68</f>
        <v>14.4</v>
      </c>
      <c r="H67" s="37">
        <f>H68</f>
        <v>14.9</v>
      </c>
    </row>
    <row r="68" spans="1:8" ht="29.25" customHeight="1" x14ac:dyDescent="0.25">
      <c r="A68" s="38" t="s">
        <v>112</v>
      </c>
      <c r="B68" s="35" t="s">
        <v>98</v>
      </c>
      <c r="C68" s="35" t="s">
        <v>115</v>
      </c>
      <c r="D68" s="35" t="s">
        <v>143</v>
      </c>
      <c r="E68" s="35" t="s">
        <v>113</v>
      </c>
      <c r="F68" s="37">
        <v>14.4</v>
      </c>
      <c r="G68" s="37">
        <v>14.4</v>
      </c>
      <c r="H68" s="37">
        <v>14.9</v>
      </c>
    </row>
    <row r="69" spans="1:8" ht="30" customHeight="1" x14ac:dyDescent="0.25">
      <c r="A69" s="38" t="s">
        <v>120</v>
      </c>
      <c r="B69" s="35" t="s">
        <v>98</v>
      </c>
      <c r="C69" s="35" t="s">
        <v>115</v>
      </c>
      <c r="D69" s="35" t="s">
        <v>143</v>
      </c>
      <c r="E69" s="35" t="s">
        <v>121</v>
      </c>
      <c r="F69" s="37">
        <f>F70</f>
        <v>6.1</v>
      </c>
      <c r="G69" s="37">
        <f>G70</f>
        <v>6.1</v>
      </c>
      <c r="H69" s="37">
        <f>H70</f>
        <v>6.1</v>
      </c>
    </row>
    <row r="70" spans="1:8" ht="27" customHeight="1" x14ac:dyDescent="0.25">
      <c r="A70" s="38" t="s">
        <v>122</v>
      </c>
      <c r="B70" s="35" t="s">
        <v>98</v>
      </c>
      <c r="C70" s="35" t="s">
        <v>115</v>
      </c>
      <c r="D70" s="35" t="s">
        <v>143</v>
      </c>
      <c r="E70" s="35" t="s">
        <v>123</v>
      </c>
      <c r="F70" s="37">
        <v>6.1</v>
      </c>
      <c r="G70" s="37">
        <v>6.1</v>
      </c>
      <c r="H70" s="37">
        <v>6.1</v>
      </c>
    </row>
    <row r="71" spans="1:8" ht="19.5" hidden="1" customHeight="1" x14ac:dyDescent="0.25">
      <c r="A71" s="38" t="s">
        <v>144</v>
      </c>
      <c r="B71" s="35" t="s">
        <v>98</v>
      </c>
      <c r="C71" s="35" t="s">
        <v>145</v>
      </c>
      <c r="D71" s="35" t="s">
        <v>146</v>
      </c>
      <c r="E71" s="35" t="s">
        <v>101</v>
      </c>
      <c r="F71" s="37">
        <f t="shared" ref="F71:H73" si="5">F72</f>
        <v>0</v>
      </c>
      <c r="G71" s="37">
        <f t="shared" si="5"/>
        <v>0</v>
      </c>
      <c r="H71" s="37">
        <f t="shared" si="5"/>
        <v>0</v>
      </c>
    </row>
    <row r="72" spans="1:8" ht="42.75" hidden="1" customHeight="1" x14ac:dyDescent="0.25">
      <c r="A72" s="38" t="s">
        <v>147</v>
      </c>
      <c r="B72" s="35" t="s">
        <v>98</v>
      </c>
      <c r="C72" s="35" t="s">
        <v>145</v>
      </c>
      <c r="D72" s="35" t="s">
        <v>148</v>
      </c>
      <c r="E72" s="35" t="s">
        <v>101</v>
      </c>
      <c r="F72" s="37">
        <f t="shared" si="5"/>
        <v>0</v>
      </c>
      <c r="G72" s="37">
        <f t="shared" si="5"/>
        <v>0</v>
      </c>
      <c r="H72" s="37">
        <f t="shared" si="5"/>
        <v>0</v>
      </c>
    </row>
    <row r="73" spans="1:8" ht="27" hidden="1" customHeight="1" x14ac:dyDescent="0.25">
      <c r="A73" s="38" t="s">
        <v>149</v>
      </c>
      <c r="B73" s="35" t="s">
        <v>98</v>
      </c>
      <c r="C73" s="35" t="s">
        <v>145</v>
      </c>
      <c r="D73" s="35" t="s">
        <v>148</v>
      </c>
      <c r="E73" s="35" t="s">
        <v>121</v>
      </c>
      <c r="F73" s="37">
        <f t="shared" si="5"/>
        <v>0</v>
      </c>
      <c r="G73" s="37">
        <f t="shared" si="5"/>
        <v>0</v>
      </c>
      <c r="H73" s="37">
        <f t="shared" si="5"/>
        <v>0</v>
      </c>
    </row>
    <row r="74" spans="1:8" ht="27" hidden="1" customHeight="1" x14ac:dyDescent="0.25">
      <c r="A74" s="38" t="s">
        <v>122</v>
      </c>
      <c r="B74" s="35" t="s">
        <v>98</v>
      </c>
      <c r="C74" s="35" t="s">
        <v>145</v>
      </c>
      <c r="D74" s="35" t="s">
        <v>148</v>
      </c>
      <c r="E74" s="35" t="s">
        <v>123</v>
      </c>
      <c r="F74" s="37">
        <v>0</v>
      </c>
      <c r="G74" s="37">
        <v>0</v>
      </c>
      <c r="H74" s="37">
        <v>0</v>
      </c>
    </row>
    <row r="75" spans="1:8" ht="56.25" customHeight="1" x14ac:dyDescent="0.25">
      <c r="A75" s="38" t="s">
        <v>150</v>
      </c>
      <c r="B75" s="35" t="s">
        <v>98</v>
      </c>
      <c r="C75" s="35" t="s">
        <v>115</v>
      </c>
      <c r="D75" s="35" t="s">
        <v>151</v>
      </c>
      <c r="E75" s="35" t="s">
        <v>101</v>
      </c>
      <c r="F75" s="37">
        <f t="shared" ref="F75:H76" si="6">F76</f>
        <v>0.7</v>
      </c>
      <c r="G75" s="37">
        <f t="shared" si="6"/>
        <v>0.7</v>
      </c>
      <c r="H75" s="37">
        <f t="shared" si="6"/>
        <v>0.7</v>
      </c>
    </row>
    <row r="76" spans="1:8" ht="66" customHeight="1" x14ac:dyDescent="0.25">
      <c r="A76" s="38" t="s">
        <v>110</v>
      </c>
      <c r="B76" s="35" t="s">
        <v>98</v>
      </c>
      <c r="C76" s="35" t="s">
        <v>115</v>
      </c>
      <c r="D76" s="35" t="s">
        <v>151</v>
      </c>
      <c r="E76" s="35" t="s">
        <v>111</v>
      </c>
      <c r="F76" s="37">
        <f t="shared" si="6"/>
        <v>0.7</v>
      </c>
      <c r="G76" s="37">
        <f t="shared" si="6"/>
        <v>0.7</v>
      </c>
      <c r="H76" s="37">
        <f t="shared" si="6"/>
        <v>0.7</v>
      </c>
    </row>
    <row r="77" spans="1:8" ht="27" customHeight="1" x14ac:dyDescent="0.25">
      <c r="A77" s="38" t="s">
        <v>112</v>
      </c>
      <c r="B77" s="35" t="s">
        <v>98</v>
      </c>
      <c r="C77" s="35" t="s">
        <v>115</v>
      </c>
      <c r="D77" s="35" t="s">
        <v>151</v>
      </c>
      <c r="E77" s="35" t="s">
        <v>113</v>
      </c>
      <c r="F77" s="37">
        <v>0.7</v>
      </c>
      <c r="G77" s="37">
        <v>0.7</v>
      </c>
      <c r="H77" s="37">
        <v>0.7</v>
      </c>
    </row>
    <row r="78" spans="1:8" ht="20.25" hidden="1" customHeight="1" x14ac:dyDescent="0.25">
      <c r="A78" s="38" t="s">
        <v>144</v>
      </c>
      <c r="B78" s="35" t="s">
        <v>98</v>
      </c>
      <c r="C78" s="35" t="s">
        <v>145</v>
      </c>
      <c r="D78" s="35" t="s">
        <v>100</v>
      </c>
      <c r="E78" s="35" t="s">
        <v>101</v>
      </c>
      <c r="F78" s="37">
        <f t="shared" ref="F78:H82" si="7">F79</f>
        <v>0</v>
      </c>
      <c r="G78" s="37">
        <f t="shared" si="7"/>
        <v>0</v>
      </c>
      <c r="H78" s="37">
        <f t="shared" si="7"/>
        <v>0</v>
      </c>
    </row>
    <row r="79" spans="1:8" ht="27" hidden="1" customHeight="1" x14ac:dyDescent="0.25">
      <c r="A79" s="38" t="s">
        <v>104</v>
      </c>
      <c r="B79" s="35" t="s">
        <v>98</v>
      </c>
      <c r="C79" s="35" t="s">
        <v>145</v>
      </c>
      <c r="D79" s="35" t="s">
        <v>105</v>
      </c>
      <c r="E79" s="35" t="s">
        <v>101</v>
      </c>
      <c r="F79" s="37">
        <f t="shared" si="7"/>
        <v>0</v>
      </c>
      <c r="G79" s="37">
        <f t="shared" si="7"/>
        <v>0</v>
      </c>
      <c r="H79" s="37">
        <f t="shared" si="7"/>
        <v>0</v>
      </c>
    </row>
    <row r="80" spans="1:8" ht="27" hidden="1" customHeight="1" x14ac:dyDescent="0.25">
      <c r="A80" s="38" t="s">
        <v>106</v>
      </c>
      <c r="B80" s="35" t="s">
        <v>98</v>
      </c>
      <c r="C80" s="35" t="s">
        <v>145</v>
      </c>
      <c r="D80" s="35" t="s">
        <v>107</v>
      </c>
      <c r="E80" s="35" t="s">
        <v>101</v>
      </c>
      <c r="F80" s="37">
        <f t="shared" si="7"/>
        <v>0</v>
      </c>
      <c r="G80" s="37">
        <f t="shared" si="7"/>
        <v>0</v>
      </c>
      <c r="H80" s="37">
        <f t="shared" si="7"/>
        <v>0</v>
      </c>
    </row>
    <row r="81" spans="1:8" ht="41.25" hidden="1" customHeight="1" x14ac:dyDescent="0.25">
      <c r="A81" s="38" t="s">
        <v>147</v>
      </c>
      <c r="B81" s="35" t="s">
        <v>98</v>
      </c>
      <c r="C81" s="35" t="s">
        <v>145</v>
      </c>
      <c r="D81" s="35" t="s">
        <v>152</v>
      </c>
      <c r="E81" s="35" t="s">
        <v>101</v>
      </c>
      <c r="F81" s="37">
        <f t="shared" si="7"/>
        <v>0</v>
      </c>
      <c r="G81" s="37">
        <f t="shared" si="7"/>
        <v>0</v>
      </c>
      <c r="H81" s="37">
        <f t="shared" si="7"/>
        <v>0</v>
      </c>
    </row>
    <row r="82" spans="1:8" ht="27" hidden="1" customHeight="1" x14ac:dyDescent="0.25">
      <c r="A82" s="38" t="s">
        <v>120</v>
      </c>
      <c r="B82" s="35" t="s">
        <v>98</v>
      </c>
      <c r="C82" s="35" t="s">
        <v>145</v>
      </c>
      <c r="D82" s="35" t="s">
        <v>152</v>
      </c>
      <c r="E82" s="35" t="s">
        <v>121</v>
      </c>
      <c r="F82" s="37">
        <f t="shared" si="7"/>
        <v>0</v>
      </c>
      <c r="G82" s="37">
        <f t="shared" si="7"/>
        <v>0</v>
      </c>
      <c r="H82" s="37">
        <f t="shared" si="7"/>
        <v>0</v>
      </c>
    </row>
    <row r="83" spans="1:8" ht="27.75" hidden="1" customHeight="1" x14ac:dyDescent="0.25">
      <c r="A83" s="38" t="s">
        <v>122</v>
      </c>
      <c r="B83" s="35" t="s">
        <v>98</v>
      </c>
      <c r="C83" s="35" t="s">
        <v>145</v>
      </c>
      <c r="D83" s="35" t="s">
        <v>152</v>
      </c>
      <c r="E83" s="35" t="s">
        <v>123</v>
      </c>
      <c r="F83" s="37">
        <v>0</v>
      </c>
      <c r="G83" s="37">
        <v>0</v>
      </c>
      <c r="H83" s="37">
        <v>0</v>
      </c>
    </row>
    <row r="84" spans="1:8" ht="27" customHeight="1" x14ac:dyDescent="0.25">
      <c r="A84" s="38" t="s">
        <v>153</v>
      </c>
      <c r="B84" s="35" t="s">
        <v>98</v>
      </c>
      <c r="C84" s="35" t="s">
        <v>154</v>
      </c>
      <c r="D84" s="35" t="s">
        <v>100</v>
      </c>
      <c r="E84" s="35" t="s">
        <v>101</v>
      </c>
      <c r="F84" s="37">
        <f t="shared" ref="F84:H85" si="8">F85</f>
        <v>2958.8</v>
      </c>
      <c r="G84" s="37">
        <f t="shared" si="8"/>
        <v>3048.5</v>
      </c>
      <c r="H84" s="37">
        <f t="shared" si="8"/>
        <v>3141.7</v>
      </c>
    </row>
    <row r="85" spans="1:8" ht="27" customHeight="1" x14ac:dyDescent="0.25">
      <c r="A85" s="38" t="s">
        <v>104</v>
      </c>
      <c r="B85" s="35" t="s">
        <v>98</v>
      </c>
      <c r="C85" s="35" t="s">
        <v>154</v>
      </c>
      <c r="D85" s="35" t="s">
        <v>105</v>
      </c>
      <c r="E85" s="35" t="s">
        <v>101</v>
      </c>
      <c r="F85" s="37">
        <f t="shared" si="8"/>
        <v>2958.8</v>
      </c>
      <c r="G85" s="37">
        <f t="shared" si="8"/>
        <v>3048.5</v>
      </c>
      <c r="H85" s="37">
        <f t="shared" si="8"/>
        <v>3141.7</v>
      </c>
    </row>
    <row r="86" spans="1:8" ht="29.25" customHeight="1" x14ac:dyDescent="0.25">
      <c r="A86" s="38" t="s">
        <v>106</v>
      </c>
      <c r="B86" s="35" t="s">
        <v>98</v>
      </c>
      <c r="C86" s="35" t="s">
        <v>154</v>
      </c>
      <c r="D86" s="35" t="s">
        <v>107</v>
      </c>
      <c r="E86" s="35" t="s">
        <v>101</v>
      </c>
      <c r="F86" s="37">
        <f>F87+F92</f>
        <v>2958.8</v>
      </c>
      <c r="G86" s="37">
        <f>G87+G92</f>
        <v>3048.5</v>
      </c>
      <c r="H86" s="37">
        <f>H87+H92</f>
        <v>3141.7</v>
      </c>
    </row>
    <row r="87" spans="1:8" ht="32.25" customHeight="1" x14ac:dyDescent="0.25">
      <c r="A87" s="38" t="s">
        <v>118</v>
      </c>
      <c r="B87" s="35" t="s">
        <v>98</v>
      </c>
      <c r="C87" s="35" t="s">
        <v>154</v>
      </c>
      <c r="D87" s="35" t="s">
        <v>119</v>
      </c>
      <c r="E87" s="35" t="s">
        <v>101</v>
      </c>
      <c r="F87" s="37">
        <f>F88+F90</f>
        <v>2381.1</v>
      </c>
      <c r="G87" s="37">
        <f>G88+G90</f>
        <v>2469.6999999999998</v>
      </c>
      <c r="H87" s="37">
        <f>H88+H90</f>
        <v>2561.6999999999998</v>
      </c>
    </row>
    <row r="88" spans="1:8" ht="70.5" customHeight="1" x14ac:dyDescent="0.25">
      <c r="A88" s="38" t="s">
        <v>110</v>
      </c>
      <c r="B88" s="35" t="s">
        <v>98</v>
      </c>
      <c r="C88" s="35" t="s">
        <v>154</v>
      </c>
      <c r="D88" s="35" t="s">
        <v>119</v>
      </c>
      <c r="E88" s="35" t="s">
        <v>111</v>
      </c>
      <c r="F88" s="37">
        <f>F89</f>
        <v>2379.1</v>
      </c>
      <c r="G88" s="37">
        <f>G89</f>
        <v>2467.6999999999998</v>
      </c>
      <c r="H88" s="37">
        <f>H89</f>
        <v>2559.6999999999998</v>
      </c>
    </row>
    <row r="89" spans="1:8" ht="27" customHeight="1" x14ac:dyDescent="0.25">
      <c r="A89" s="38" t="s">
        <v>112</v>
      </c>
      <c r="B89" s="35" t="s">
        <v>98</v>
      </c>
      <c r="C89" s="35" t="s">
        <v>154</v>
      </c>
      <c r="D89" s="35" t="s">
        <v>119</v>
      </c>
      <c r="E89" s="35" t="s">
        <v>113</v>
      </c>
      <c r="F89" s="37">
        <v>2379.1</v>
      </c>
      <c r="G89" s="37">
        <v>2467.6999999999998</v>
      </c>
      <c r="H89" s="37">
        <v>2559.6999999999998</v>
      </c>
    </row>
    <row r="90" spans="1:8" ht="15.75" customHeight="1" x14ac:dyDescent="0.25">
      <c r="A90" s="38" t="s">
        <v>124</v>
      </c>
      <c r="B90" s="35" t="s">
        <v>98</v>
      </c>
      <c r="C90" s="35" t="s">
        <v>154</v>
      </c>
      <c r="D90" s="35" t="s">
        <v>119</v>
      </c>
      <c r="E90" s="35" t="s">
        <v>125</v>
      </c>
      <c r="F90" s="37">
        <f>F91</f>
        <v>2</v>
      </c>
      <c r="G90" s="37">
        <f>G91</f>
        <v>2</v>
      </c>
      <c r="H90" s="37">
        <f>H91</f>
        <v>2</v>
      </c>
    </row>
    <row r="91" spans="1:8" ht="17.25" customHeight="1" x14ac:dyDescent="0.25">
      <c r="A91" s="57" t="s">
        <v>126</v>
      </c>
      <c r="B91" s="35" t="s">
        <v>98</v>
      </c>
      <c r="C91" s="35" t="s">
        <v>154</v>
      </c>
      <c r="D91" s="35" t="s">
        <v>119</v>
      </c>
      <c r="E91" s="35" t="s">
        <v>127</v>
      </c>
      <c r="F91" s="37">
        <v>2</v>
      </c>
      <c r="G91" s="37">
        <v>2</v>
      </c>
      <c r="H91" s="37">
        <v>2</v>
      </c>
    </row>
    <row r="92" spans="1:8" ht="27" customHeight="1" x14ac:dyDescent="0.25">
      <c r="A92" s="38" t="s">
        <v>155</v>
      </c>
      <c r="B92" s="35" t="s">
        <v>98</v>
      </c>
      <c r="C92" s="35" t="s">
        <v>154</v>
      </c>
      <c r="D92" s="35" t="s">
        <v>156</v>
      </c>
      <c r="E92" s="35" t="s">
        <v>101</v>
      </c>
      <c r="F92" s="37">
        <f t="shared" ref="F92:H93" si="9">F93</f>
        <v>577.70000000000005</v>
      </c>
      <c r="G92" s="37">
        <f t="shared" si="9"/>
        <v>578.79999999999995</v>
      </c>
      <c r="H92" s="37">
        <f t="shared" si="9"/>
        <v>580</v>
      </c>
    </row>
    <row r="93" spans="1:8" ht="67.5" customHeight="1" x14ac:dyDescent="0.25">
      <c r="A93" s="38" t="s">
        <v>110</v>
      </c>
      <c r="B93" s="35" t="s">
        <v>98</v>
      </c>
      <c r="C93" s="35" t="s">
        <v>154</v>
      </c>
      <c r="D93" s="35" t="s">
        <v>156</v>
      </c>
      <c r="E93" s="35" t="s">
        <v>111</v>
      </c>
      <c r="F93" s="37">
        <f t="shared" si="9"/>
        <v>577.70000000000005</v>
      </c>
      <c r="G93" s="37">
        <f t="shared" si="9"/>
        <v>578.79999999999995</v>
      </c>
      <c r="H93" s="37">
        <f t="shared" si="9"/>
        <v>580</v>
      </c>
    </row>
    <row r="94" spans="1:8" ht="27" customHeight="1" x14ac:dyDescent="0.25">
      <c r="A94" s="38" t="s">
        <v>112</v>
      </c>
      <c r="B94" s="35" t="s">
        <v>98</v>
      </c>
      <c r="C94" s="35" t="s">
        <v>154</v>
      </c>
      <c r="D94" s="35" t="s">
        <v>156</v>
      </c>
      <c r="E94" s="35" t="s">
        <v>113</v>
      </c>
      <c r="F94" s="37">
        <v>577.70000000000005</v>
      </c>
      <c r="G94" s="37">
        <v>578.79999999999995</v>
      </c>
      <c r="H94" s="37">
        <v>580</v>
      </c>
    </row>
    <row r="95" spans="1:8" ht="18.75" hidden="1" customHeight="1" x14ac:dyDescent="0.25">
      <c r="A95" s="38" t="s">
        <v>157</v>
      </c>
      <c r="B95" s="35" t="s">
        <v>98</v>
      </c>
      <c r="C95" s="35" t="s">
        <v>158</v>
      </c>
      <c r="D95" s="35" t="s">
        <v>100</v>
      </c>
      <c r="E95" s="35" t="s">
        <v>101</v>
      </c>
      <c r="F95" s="37">
        <f t="shared" ref="F95:H98" si="10">F96</f>
        <v>0</v>
      </c>
      <c r="G95" s="37">
        <f t="shared" si="10"/>
        <v>0</v>
      </c>
      <c r="H95" s="37">
        <f t="shared" si="10"/>
        <v>0</v>
      </c>
    </row>
    <row r="96" spans="1:8" ht="18.75" hidden="1" customHeight="1" x14ac:dyDescent="0.25">
      <c r="A96" s="38" t="s">
        <v>159</v>
      </c>
      <c r="B96" s="35" t="s">
        <v>98</v>
      </c>
      <c r="C96" s="35" t="s">
        <v>158</v>
      </c>
      <c r="D96" s="35" t="s">
        <v>160</v>
      </c>
      <c r="E96" s="35" t="s">
        <v>101</v>
      </c>
      <c r="F96" s="37">
        <f t="shared" si="10"/>
        <v>0</v>
      </c>
      <c r="G96" s="37">
        <f t="shared" si="10"/>
        <v>0</v>
      </c>
      <c r="H96" s="37">
        <f t="shared" si="10"/>
        <v>0</v>
      </c>
    </row>
    <row r="97" spans="1:8" ht="28.5" hidden="1" customHeight="1" x14ac:dyDescent="0.25">
      <c r="A97" s="38" t="s">
        <v>161</v>
      </c>
      <c r="B97" s="35" t="s">
        <v>98</v>
      </c>
      <c r="C97" s="35" t="s">
        <v>158</v>
      </c>
      <c r="D97" s="35" t="s">
        <v>162</v>
      </c>
      <c r="E97" s="35" t="s">
        <v>101</v>
      </c>
      <c r="F97" s="37">
        <f t="shared" si="10"/>
        <v>0</v>
      </c>
      <c r="G97" s="37">
        <f t="shared" si="10"/>
        <v>0</v>
      </c>
      <c r="H97" s="37">
        <f t="shared" si="10"/>
        <v>0</v>
      </c>
    </row>
    <row r="98" spans="1:8" ht="27" hidden="1" customHeight="1" x14ac:dyDescent="0.25">
      <c r="A98" s="38" t="s">
        <v>120</v>
      </c>
      <c r="B98" s="35" t="s">
        <v>98</v>
      </c>
      <c r="C98" s="35" t="s">
        <v>158</v>
      </c>
      <c r="D98" s="35" t="s">
        <v>162</v>
      </c>
      <c r="E98" s="35" t="s">
        <v>121</v>
      </c>
      <c r="F98" s="37">
        <f t="shared" si="10"/>
        <v>0</v>
      </c>
      <c r="G98" s="37">
        <f t="shared" si="10"/>
        <v>0</v>
      </c>
      <c r="H98" s="37">
        <f t="shared" si="10"/>
        <v>0</v>
      </c>
    </row>
    <row r="99" spans="1:8" ht="27" hidden="1" customHeight="1" x14ac:dyDescent="0.25">
      <c r="A99" s="38" t="s">
        <v>122</v>
      </c>
      <c r="B99" s="35" t="s">
        <v>98</v>
      </c>
      <c r="C99" s="35" t="s">
        <v>158</v>
      </c>
      <c r="D99" s="35" t="s">
        <v>162</v>
      </c>
      <c r="E99" s="35" t="s">
        <v>123</v>
      </c>
      <c r="F99" s="37"/>
      <c r="G99" s="37"/>
      <c r="H99" s="37"/>
    </row>
    <row r="100" spans="1:8" ht="18" customHeight="1" x14ac:dyDescent="0.25">
      <c r="A100" s="38" t="s">
        <v>163</v>
      </c>
      <c r="B100" s="35" t="s">
        <v>98</v>
      </c>
      <c r="C100" s="35" t="s">
        <v>164</v>
      </c>
      <c r="D100" s="35" t="s">
        <v>100</v>
      </c>
      <c r="E100" s="35" t="s">
        <v>101</v>
      </c>
      <c r="F100" s="37">
        <f t="shared" ref="F100:H104" si="11">F101</f>
        <v>99</v>
      </c>
      <c r="G100" s="37">
        <f t="shared" si="11"/>
        <v>99</v>
      </c>
      <c r="H100" s="37">
        <f t="shared" si="11"/>
        <v>99</v>
      </c>
    </row>
    <row r="101" spans="1:8" ht="15.75" customHeight="1" x14ac:dyDescent="0.25">
      <c r="A101" s="38" t="s">
        <v>165</v>
      </c>
      <c r="B101" s="35" t="s">
        <v>98</v>
      </c>
      <c r="C101" s="35" t="s">
        <v>164</v>
      </c>
      <c r="D101" s="35" t="s">
        <v>166</v>
      </c>
      <c r="E101" s="35" t="s">
        <v>101</v>
      </c>
      <c r="F101" s="37">
        <f t="shared" si="11"/>
        <v>99</v>
      </c>
      <c r="G101" s="37">
        <f t="shared" si="11"/>
        <v>99</v>
      </c>
      <c r="H101" s="37">
        <f t="shared" si="11"/>
        <v>99</v>
      </c>
    </row>
    <row r="102" spans="1:8" ht="17.25" customHeight="1" x14ac:dyDescent="0.25">
      <c r="A102" s="38" t="s">
        <v>167</v>
      </c>
      <c r="B102" s="35" t="s">
        <v>98</v>
      </c>
      <c r="C102" s="35" t="s">
        <v>164</v>
      </c>
      <c r="D102" s="35" t="s">
        <v>168</v>
      </c>
      <c r="E102" s="35" t="s">
        <v>101</v>
      </c>
      <c r="F102" s="37">
        <f t="shared" si="11"/>
        <v>99</v>
      </c>
      <c r="G102" s="37">
        <f t="shared" si="11"/>
        <v>99</v>
      </c>
      <c r="H102" s="37">
        <f t="shared" si="11"/>
        <v>99</v>
      </c>
    </row>
    <row r="103" spans="1:8" ht="30.75" customHeight="1" x14ac:dyDescent="0.25">
      <c r="A103" s="38" t="s">
        <v>169</v>
      </c>
      <c r="B103" s="35" t="s">
        <v>98</v>
      </c>
      <c r="C103" s="35" t="s">
        <v>164</v>
      </c>
      <c r="D103" s="35" t="s">
        <v>170</v>
      </c>
      <c r="E103" s="35" t="s">
        <v>101</v>
      </c>
      <c r="F103" s="37">
        <f t="shared" si="11"/>
        <v>99</v>
      </c>
      <c r="G103" s="37">
        <f t="shared" si="11"/>
        <v>99</v>
      </c>
      <c r="H103" s="37">
        <f t="shared" si="11"/>
        <v>99</v>
      </c>
    </row>
    <row r="104" spans="1:8" ht="19.5" customHeight="1" x14ac:dyDescent="0.25">
      <c r="A104" s="38" t="s">
        <v>124</v>
      </c>
      <c r="B104" s="35" t="s">
        <v>98</v>
      </c>
      <c r="C104" s="35" t="s">
        <v>164</v>
      </c>
      <c r="D104" s="35" t="s">
        <v>170</v>
      </c>
      <c r="E104" s="35" t="s">
        <v>125</v>
      </c>
      <c r="F104" s="37">
        <f t="shared" si="11"/>
        <v>99</v>
      </c>
      <c r="G104" s="37">
        <f t="shared" si="11"/>
        <v>99</v>
      </c>
      <c r="H104" s="37">
        <f t="shared" si="11"/>
        <v>99</v>
      </c>
    </row>
    <row r="105" spans="1:8" ht="16.5" customHeight="1" x14ac:dyDescent="0.25">
      <c r="A105" s="38" t="s">
        <v>171</v>
      </c>
      <c r="B105" s="35" t="s">
        <v>98</v>
      </c>
      <c r="C105" s="35" t="s">
        <v>164</v>
      </c>
      <c r="D105" s="35" t="s">
        <v>170</v>
      </c>
      <c r="E105" s="35" t="s">
        <v>172</v>
      </c>
      <c r="F105" s="37">
        <v>99</v>
      </c>
      <c r="G105" s="37">
        <v>99</v>
      </c>
      <c r="H105" s="37">
        <v>99</v>
      </c>
    </row>
    <row r="106" spans="1:8" ht="15" x14ac:dyDescent="0.25">
      <c r="A106" s="38" t="s">
        <v>173</v>
      </c>
      <c r="B106" s="35" t="s">
        <v>98</v>
      </c>
      <c r="C106" s="35" t="s">
        <v>174</v>
      </c>
      <c r="D106" s="35" t="s">
        <v>100</v>
      </c>
      <c r="E106" s="35" t="s">
        <v>101</v>
      </c>
      <c r="F106" s="37">
        <f>F121+F148+F158+F164+F188+F107+F180+F116+F153</f>
        <v>11794.2</v>
      </c>
      <c r="G106" s="37">
        <f t="shared" ref="G106:H106" si="12">G121+G148+G158+G164+G188+G107+G180+G116+G153</f>
        <v>7014.1</v>
      </c>
      <c r="H106" s="37">
        <f t="shared" si="12"/>
        <v>7014.1</v>
      </c>
    </row>
    <row r="107" spans="1:8" ht="39" hidden="1" x14ac:dyDescent="0.25">
      <c r="A107" s="38" t="s">
        <v>175</v>
      </c>
      <c r="B107" s="35" t="s">
        <v>98</v>
      </c>
      <c r="C107" s="35" t="s">
        <v>174</v>
      </c>
      <c r="D107" s="35" t="s">
        <v>176</v>
      </c>
      <c r="E107" s="35" t="s">
        <v>101</v>
      </c>
      <c r="F107" s="37">
        <f t="shared" ref="F107:H110" si="13">F108</f>
        <v>0</v>
      </c>
      <c r="G107" s="37">
        <f t="shared" si="13"/>
        <v>0</v>
      </c>
      <c r="H107" s="37">
        <f t="shared" si="13"/>
        <v>0</v>
      </c>
    </row>
    <row r="108" spans="1:8" ht="26.25" hidden="1" x14ac:dyDescent="0.25">
      <c r="A108" s="38" t="s">
        <v>177</v>
      </c>
      <c r="B108" s="35" t="s">
        <v>98</v>
      </c>
      <c r="C108" s="35" t="s">
        <v>174</v>
      </c>
      <c r="D108" s="35" t="s">
        <v>178</v>
      </c>
      <c r="E108" s="35" t="s">
        <v>101</v>
      </c>
      <c r="F108" s="37">
        <f t="shared" si="13"/>
        <v>0</v>
      </c>
      <c r="G108" s="37">
        <f t="shared" si="13"/>
        <v>0</v>
      </c>
      <c r="H108" s="37">
        <f t="shared" si="13"/>
        <v>0</v>
      </c>
    </row>
    <row r="109" spans="1:8" ht="15" hidden="1" x14ac:dyDescent="0.25">
      <c r="A109" s="38" t="s">
        <v>179</v>
      </c>
      <c r="B109" s="35" t="s">
        <v>98</v>
      </c>
      <c r="C109" s="35" t="s">
        <v>174</v>
      </c>
      <c r="D109" s="35" t="s">
        <v>180</v>
      </c>
      <c r="E109" s="35" t="s">
        <v>101</v>
      </c>
      <c r="F109" s="37">
        <f t="shared" si="13"/>
        <v>0</v>
      </c>
      <c r="G109" s="37">
        <f t="shared" si="13"/>
        <v>0</v>
      </c>
      <c r="H109" s="37">
        <f t="shared" si="13"/>
        <v>0</v>
      </c>
    </row>
    <row r="110" spans="1:8" ht="26.25" hidden="1" x14ac:dyDescent="0.25">
      <c r="A110" s="38" t="s">
        <v>120</v>
      </c>
      <c r="B110" s="35" t="s">
        <v>98</v>
      </c>
      <c r="C110" s="35" t="s">
        <v>174</v>
      </c>
      <c r="D110" s="35" t="s">
        <v>180</v>
      </c>
      <c r="E110" s="35" t="s">
        <v>121</v>
      </c>
      <c r="F110" s="37">
        <f t="shared" si="13"/>
        <v>0</v>
      </c>
      <c r="G110" s="37">
        <f t="shared" si="13"/>
        <v>0</v>
      </c>
      <c r="H110" s="37">
        <f t="shared" si="13"/>
        <v>0</v>
      </c>
    </row>
    <row r="111" spans="1:8" ht="39" hidden="1" x14ac:dyDescent="0.25">
      <c r="A111" s="38" t="s">
        <v>122</v>
      </c>
      <c r="B111" s="35" t="s">
        <v>98</v>
      </c>
      <c r="C111" s="35" t="s">
        <v>174</v>
      </c>
      <c r="D111" s="35" t="s">
        <v>180</v>
      </c>
      <c r="E111" s="35" t="s">
        <v>123</v>
      </c>
      <c r="F111" s="37">
        <v>0</v>
      </c>
      <c r="G111" s="37">
        <v>0</v>
      </c>
      <c r="H111" s="37">
        <v>0</v>
      </c>
    </row>
    <row r="112" spans="1:8" ht="15" hidden="1" x14ac:dyDescent="0.25">
      <c r="A112" s="38"/>
      <c r="B112" s="35"/>
      <c r="C112" s="35"/>
      <c r="D112" s="35"/>
      <c r="E112" s="35"/>
      <c r="F112" s="37"/>
      <c r="G112" s="37"/>
      <c r="H112" s="37"/>
    </row>
    <row r="113" spans="1:8" ht="15" hidden="1" x14ac:dyDescent="0.25">
      <c r="A113" s="38"/>
      <c r="B113" s="35"/>
      <c r="C113" s="35"/>
      <c r="D113" s="35"/>
      <c r="E113" s="35"/>
      <c r="F113" s="37"/>
      <c r="G113" s="37"/>
      <c r="H113" s="37"/>
    </row>
    <row r="114" spans="1:8" ht="15" hidden="1" x14ac:dyDescent="0.25">
      <c r="A114" s="38"/>
      <c r="B114" s="35"/>
      <c r="C114" s="35"/>
      <c r="D114" s="35"/>
      <c r="E114" s="35"/>
      <c r="F114" s="37"/>
      <c r="G114" s="37"/>
      <c r="H114" s="37"/>
    </row>
    <row r="115" spans="1:8" ht="15" hidden="1" x14ac:dyDescent="0.25">
      <c r="A115" s="38"/>
      <c r="B115" s="35"/>
      <c r="C115" s="35"/>
      <c r="D115" s="35"/>
      <c r="E115" s="35"/>
      <c r="F115" s="37"/>
      <c r="G115" s="37"/>
      <c r="H115" s="37"/>
    </row>
    <row r="116" spans="1:8" ht="39" x14ac:dyDescent="0.25">
      <c r="A116" s="38" t="s">
        <v>175</v>
      </c>
      <c r="B116" s="35" t="s">
        <v>98</v>
      </c>
      <c r="C116" s="35" t="s">
        <v>174</v>
      </c>
      <c r="D116" s="35" t="s">
        <v>176</v>
      </c>
      <c r="E116" s="35" t="s">
        <v>101</v>
      </c>
      <c r="F116" s="37">
        <f>F117</f>
        <v>99</v>
      </c>
      <c r="G116" s="37">
        <f t="shared" ref="G116:H116" si="14">G117</f>
        <v>0</v>
      </c>
      <c r="H116" s="37">
        <f t="shared" si="14"/>
        <v>0</v>
      </c>
    </row>
    <row r="117" spans="1:8" ht="26.25" x14ac:dyDescent="0.25">
      <c r="A117" s="38" t="s">
        <v>177</v>
      </c>
      <c r="B117" s="35" t="s">
        <v>98</v>
      </c>
      <c r="C117" s="35" t="s">
        <v>174</v>
      </c>
      <c r="D117" s="35" t="s">
        <v>178</v>
      </c>
      <c r="E117" s="35" t="s">
        <v>101</v>
      </c>
      <c r="F117" s="37">
        <f>F118</f>
        <v>99</v>
      </c>
      <c r="G117" s="37">
        <f t="shared" ref="G117:H117" si="15">G118</f>
        <v>0</v>
      </c>
      <c r="H117" s="37">
        <f t="shared" si="15"/>
        <v>0</v>
      </c>
    </row>
    <row r="118" spans="1:8" ht="15" x14ac:dyDescent="0.25">
      <c r="A118" s="38" t="s">
        <v>179</v>
      </c>
      <c r="B118" s="35" t="s">
        <v>98</v>
      </c>
      <c r="C118" s="35" t="s">
        <v>174</v>
      </c>
      <c r="D118" s="35" t="s">
        <v>180</v>
      </c>
      <c r="E118" s="35" t="s">
        <v>101</v>
      </c>
      <c r="F118" s="37">
        <f>F119</f>
        <v>99</v>
      </c>
      <c r="G118" s="37">
        <f t="shared" ref="G118:H118" si="16">G119</f>
        <v>0</v>
      </c>
      <c r="H118" s="37">
        <f t="shared" si="16"/>
        <v>0</v>
      </c>
    </row>
    <row r="119" spans="1:8" ht="26.25" x14ac:dyDescent="0.25">
      <c r="A119" s="38" t="s">
        <v>120</v>
      </c>
      <c r="B119" s="35" t="s">
        <v>98</v>
      </c>
      <c r="C119" s="35" t="s">
        <v>174</v>
      </c>
      <c r="D119" s="35" t="s">
        <v>180</v>
      </c>
      <c r="E119" s="35" t="s">
        <v>121</v>
      </c>
      <c r="F119" s="37">
        <f>F120</f>
        <v>99</v>
      </c>
      <c r="G119" s="37">
        <f t="shared" ref="G119:H119" si="17">G120</f>
        <v>0</v>
      </c>
      <c r="H119" s="37">
        <f t="shared" si="17"/>
        <v>0</v>
      </c>
    </row>
    <row r="120" spans="1:8" ht="39" x14ac:dyDescent="0.25">
      <c r="A120" s="38" t="s">
        <v>122</v>
      </c>
      <c r="B120" s="35" t="s">
        <v>98</v>
      </c>
      <c r="C120" s="35" t="s">
        <v>174</v>
      </c>
      <c r="D120" s="35" t="s">
        <v>180</v>
      </c>
      <c r="E120" s="35" t="s">
        <v>123</v>
      </c>
      <c r="F120" s="37">
        <v>99</v>
      </c>
      <c r="G120" s="37">
        <v>0</v>
      </c>
      <c r="H120" s="37">
        <v>0</v>
      </c>
    </row>
    <row r="121" spans="1:8" ht="45.75" customHeight="1" x14ac:dyDescent="0.25">
      <c r="A121" s="38" t="s">
        <v>181</v>
      </c>
      <c r="B121" s="35" t="s">
        <v>98</v>
      </c>
      <c r="C121" s="35" t="s">
        <v>174</v>
      </c>
      <c r="D121" s="35" t="s">
        <v>182</v>
      </c>
      <c r="E121" s="35" t="s">
        <v>101</v>
      </c>
      <c r="F121" s="37">
        <f>F122+F136+F140+F144</f>
        <v>1071.8</v>
      </c>
      <c r="G121" s="37">
        <f>G122+G136+G140+G144</f>
        <v>673</v>
      </c>
      <c r="H121" s="37">
        <f>H122+H136+H140+H144</f>
        <v>673</v>
      </c>
    </row>
    <row r="122" spans="1:8" ht="27.75" customHeight="1" x14ac:dyDescent="0.25">
      <c r="A122" s="38" t="s">
        <v>183</v>
      </c>
      <c r="B122" s="35" t="s">
        <v>98</v>
      </c>
      <c r="C122" s="35" t="s">
        <v>174</v>
      </c>
      <c r="D122" s="35" t="s">
        <v>184</v>
      </c>
      <c r="E122" s="35" t="s">
        <v>101</v>
      </c>
      <c r="F122" s="37">
        <f>F123</f>
        <v>61.3</v>
      </c>
      <c r="G122" s="37">
        <f>G123</f>
        <v>61.3</v>
      </c>
      <c r="H122" s="37">
        <f>H123</f>
        <v>61.3</v>
      </c>
    </row>
    <row r="123" spans="1:8" ht="15.75" customHeight="1" x14ac:dyDescent="0.25">
      <c r="A123" s="38" t="s">
        <v>179</v>
      </c>
      <c r="B123" s="35" t="s">
        <v>98</v>
      </c>
      <c r="C123" s="35" t="s">
        <v>174</v>
      </c>
      <c r="D123" s="35" t="s">
        <v>185</v>
      </c>
      <c r="E123" s="35" t="s">
        <v>101</v>
      </c>
      <c r="F123" s="37">
        <f>F126</f>
        <v>61.3</v>
      </c>
      <c r="G123" s="37">
        <f>G126</f>
        <v>61.3</v>
      </c>
      <c r="H123" s="37">
        <f>H126</f>
        <v>61.3</v>
      </c>
    </row>
    <row r="124" spans="1:8" ht="27" hidden="1" customHeight="1" x14ac:dyDescent="0.25">
      <c r="A124" s="38" t="s">
        <v>120</v>
      </c>
      <c r="B124" s="35" t="s">
        <v>98</v>
      </c>
      <c r="C124" s="35" t="s">
        <v>174</v>
      </c>
      <c r="D124" s="35" t="s">
        <v>185</v>
      </c>
      <c r="E124" s="35" t="s">
        <v>121</v>
      </c>
      <c r="F124" s="37">
        <f>F125</f>
        <v>0</v>
      </c>
      <c r="G124" s="37">
        <f>G125</f>
        <v>0</v>
      </c>
      <c r="H124" s="37">
        <f>H125</f>
        <v>0</v>
      </c>
    </row>
    <row r="125" spans="1:8" ht="27.75" hidden="1" customHeight="1" x14ac:dyDescent="0.25">
      <c r="A125" s="38" t="s">
        <v>122</v>
      </c>
      <c r="B125" s="35" t="s">
        <v>98</v>
      </c>
      <c r="C125" s="35" t="s">
        <v>174</v>
      </c>
      <c r="D125" s="35" t="s">
        <v>185</v>
      </c>
      <c r="E125" s="35" t="s">
        <v>123</v>
      </c>
      <c r="F125" s="37">
        <f>45-45</f>
        <v>0</v>
      </c>
      <c r="G125" s="37">
        <f>45-45</f>
        <v>0</v>
      </c>
      <c r="H125" s="37">
        <f>45-45</f>
        <v>0</v>
      </c>
    </row>
    <row r="126" spans="1:8" ht="17.25" customHeight="1" x14ac:dyDescent="0.25">
      <c r="A126" s="38" t="s">
        <v>124</v>
      </c>
      <c r="B126" s="35" t="s">
        <v>98</v>
      </c>
      <c r="C126" s="35" t="s">
        <v>174</v>
      </c>
      <c r="D126" s="35" t="s">
        <v>185</v>
      </c>
      <c r="E126" s="35" t="s">
        <v>125</v>
      </c>
      <c r="F126" s="37">
        <f>F127</f>
        <v>61.3</v>
      </c>
      <c r="G126" s="37">
        <f>G127</f>
        <v>61.3</v>
      </c>
      <c r="H126" s="37">
        <f>H127</f>
        <v>61.3</v>
      </c>
    </row>
    <row r="127" spans="1:8" ht="18" customHeight="1" x14ac:dyDescent="0.25">
      <c r="A127" s="57" t="s">
        <v>126</v>
      </c>
      <c r="B127" s="35" t="s">
        <v>98</v>
      </c>
      <c r="C127" s="35" t="s">
        <v>174</v>
      </c>
      <c r="D127" s="35" t="s">
        <v>185</v>
      </c>
      <c r="E127" s="35" t="s">
        <v>127</v>
      </c>
      <c r="F127" s="37">
        <v>61.3</v>
      </c>
      <c r="G127" s="37">
        <v>61.3</v>
      </c>
      <c r="H127" s="37">
        <v>61.3</v>
      </c>
    </row>
    <row r="128" spans="1:8" ht="76.5" hidden="1" customHeight="1" x14ac:dyDescent="0.25">
      <c r="A128" s="38" t="s">
        <v>186</v>
      </c>
      <c r="B128" s="35" t="s">
        <v>98</v>
      </c>
      <c r="C128" s="35" t="s">
        <v>174</v>
      </c>
      <c r="D128" s="35" t="s">
        <v>187</v>
      </c>
      <c r="E128" s="35" t="s">
        <v>101</v>
      </c>
      <c r="F128" s="37">
        <f t="shared" ref="F128:H130" si="18">F129</f>
        <v>0</v>
      </c>
      <c r="G128" s="37">
        <f t="shared" si="18"/>
        <v>0</v>
      </c>
      <c r="H128" s="37">
        <f t="shared" si="18"/>
        <v>0</v>
      </c>
    </row>
    <row r="129" spans="1:8" ht="15.75" hidden="1" customHeight="1" x14ac:dyDescent="0.25">
      <c r="A129" s="38" t="s">
        <v>179</v>
      </c>
      <c r="B129" s="35" t="s">
        <v>98</v>
      </c>
      <c r="C129" s="35" t="s">
        <v>174</v>
      </c>
      <c r="D129" s="35" t="s">
        <v>188</v>
      </c>
      <c r="E129" s="35" t="s">
        <v>101</v>
      </c>
      <c r="F129" s="37">
        <f t="shared" si="18"/>
        <v>0</v>
      </c>
      <c r="G129" s="37">
        <f t="shared" si="18"/>
        <v>0</v>
      </c>
      <c r="H129" s="37">
        <f t="shared" si="18"/>
        <v>0</v>
      </c>
    </row>
    <row r="130" spans="1:8" ht="25.5" hidden="1" customHeight="1" x14ac:dyDescent="0.25">
      <c r="A130" s="38" t="s">
        <v>120</v>
      </c>
      <c r="B130" s="35" t="s">
        <v>98</v>
      </c>
      <c r="C130" s="35" t="s">
        <v>174</v>
      </c>
      <c r="D130" s="35" t="s">
        <v>188</v>
      </c>
      <c r="E130" s="35" t="s">
        <v>121</v>
      </c>
      <c r="F130" s="37">
        <f t="shared" si="18"/>
        <v>0</v>
      </c>
      <c r="G130" s="37">
        <f t="shared" si="18"/>
        <v>0</v>
      </c>
      <c r="H130" s="37">
        <f t="shared" si="18"/>
        <v>0</v>
      </c>
    </row>
    <row r="131" spans="1:8" ht="27" hidden="1" customHeight="1" x14ac:dyDescent="0.25">
      <c r="A131" s="38" t="s">
        <v>122</v>
      </c>
      <c r="B131" s="35" t="s">
        <v>98</v>
      </c>
      <c r="C131" s="35" t="s">
        <v>174</v>
      </c>
      <c r="D131" s="35" t="s">
        <v>188</v>
      </c>
      <c r="E131" s="35" t="s">
        <v>123</v>
      </c>
      <c r="F131" s="37"/>
      <c r="G131" s="37"/>
      <c r="H131" s="37"/>
    </row>
    <row r="132" spans="1:8" ht="27" hidden="1" customHeight="1" x14ac:dyDescent="0.25">
      <c r="A132" s="38"/>
      <c r="B132" s="35"/>
      <c r="C132" s="35"/>
      <c r="D132" s="35"/>
      <c r="E132" s="35"/>
      <c r="F132" s="37"/>
      <c r="G132" s="37"/>
      <c r="H132" s="37"/>
    </row>
    <row r="133" spans="1:8" ht="27" hidden="1" customHeight="1" x14ac:dyDescent="0.25">
      <c r="A133" s="38"/>
      <c r="B133" s="35"/>
      <c r="C133" s="35"/>
      <c r="D133" s="35"/>
      <c r="E133" s="35"/>
      <c r="F133" s="37"/>
      <c r="G133" s="37"/>
      <c r="H133" s="37"/>
    </row>
    <row r="134" spans="1:8" ht="27" hidden="1" customHeight="1" x14ac:dyDescent="0.25">
      <c r="A134" s="38"/>
      <c r="B134" s="35"/>
      <c r="C134" s="35"/>
      <c r="D134" s="35"/>
      <c r="E134" s="35"/>
      <c r="F134" s="37"/>
      <c r="G134" s="37"/>
      <c r="H134" s="37"/>
    </row>
    <row r="135" spans="1:8" ht="27" hidden="1" customHeight="1" x14ac:dyDescent="0.25">
      <c r="A135" s="38"/>
      <c r="B135" s="35"/>
      <c r="C135" s="35"/>
      <c r="D135" s="35"/>
      <c r="E135" s="35"/>
      <c r="F135" s="37"/>
      <c r="G135" s="37"/>
      <c r="H135" s="37"/>
    </row>
    <row r="136" spans="1:8" ht="81.75" customHeight="1" x14ac:dyDescent="0.25">
      <c r="A136" s="60" t="s">
        <v>189</v>
      </c>
      <c r="B136" s="35" t="s">
        <v>98</v>
      </c>
      <c r="C136" s="35" t="s">
        <v>174</v>
      </c>
      <c r="D136" s="35" t="s">
        <v>190</v>
      </c>
      <c r="E136" s="35" t="s">
        <v>101</v>
      </c>
      <c r="F136" s="37">
        <f t="shared" ref="F136:H138" si="19">F137</f>
        <v>7</v>
      </c>
      <c r="G136" s="37">
        <f t="shared" si="19"/>
        <v>7</v>
      </c>
      <c r="H136" s="37">
        <f t="shared" si="19"/>
        <v>7</v>
      </c>
    </row>
    <row r="137" spans="1:8" ht="18.75" customHeight="1" x14ac:dyDescent="0.25">
      <c r="A137" s="60" t="s">
        <v>179</v>
      </c>
      <c r="B137" s="35" t="s">
        <v>98</v>
      </c>
      <c r="C137" s="35" t="s">
        <v>174</v>
      </c>
      <c r="D137" s="35" t="s">
        <v>191</v>
      </c>
      <c r="E137" s="35" t="s">
        <v>101</v>
      </c>
      <c r="F137" s="37">
        <f t="shared" si="19"/>
        <v>7</v>
      </c>
      <c r="G137" s="37">
        <f t="shared" si="19"/>
        <v>7</v>
      </c>
      <c r="H137" s="37">
        <f t="shared" si="19"/>
        <v>7</v>
      </c>
    </row>
    <row r="138" spans="1:8" ht="27" customHeight="1" x14ac:dyDescent="0.25">
      <c r="A138" s="38" t="s">
        <v>120</v>
      </c>
      <c r="B138" s="35" t="s">
        <v>98</v>
      </c>
      <c r="C138" s="35" t="s">
        <v>174</v>
      </c>
      <c r="D138" s="35" t="s">
        <v>191</v>
      </c>
      <c r="E138" s="35" t="s">
        <v>121</v>
      </c>
      <c r="F138" s="37">
        <f t="shared" si="19"/>
        <v>7</v>
      </c>
      <c r="G138" s="37">
        <f t="shared" si="19"/>
        <v>7</v>
      </c>
      <c r="H138" s="37">
        <f t="shared" si="19"/>
        <v>7</v>
      </c>
    </row>
    <row r="139" spans="1:8" ht="27" customHeight="1" x14ac:dyDescent="0.25">
      <c r="A139" s="38" t="s">
        <v>122</v>
      </c>
      <c r="B139" s="35" t="s">
        <v>98</v>
      </c>
      <c r="C139" s="35" t="s">
        <v>174</v>
      </c>
      <c r="D139" s="35" t="s">
        <v>191</v>
      </c>
      <c r="E139" s="35" t="s">
        <v>123</v>
      </c>
      <c r="F139" s="37">
        <v>7</v>
      </c>
      <c r="G139" s="37">
        <v>7</v>
      </c>
      <c r="H139" s="37">
        <v>7</v>
      </c>
    </row>
    <row r="140" spans="1:8" ht="43.5" customHeight="1" x14ac:dyDescent="0.25">
      <c r="A140" s="38" t="s">
        <v>192</v>
      </c>
      <c r="B140" s="35" t="s">
        <v>98</v>
      </c>
      <c r="C140" s="35" t="s">
        <v>174</v>
      </c>
      <c r="D140" s="35" t="s">
        <v>193</v>
      </c>
      <c r="E140" s="35" t="s">
        <v>101</v>
      </c>
      <c r="F140" s="37">
        <f t="shared" ref="F140:H142" si="20">F141</f>
        <v>39</v>
      </c>
      <c r="G140" s="37">
        <f t="shared" si="20"/>
        <v>26.5</v>
      </c>
      <c r="H140" s="37">
        <f t="shared" si="20"/>
        <v>26.5</v>
      </c>
    </row>
    <row r="141" spans="1:8" ht="19.5" customHeight="1" x14ac:dyDescent="0.25">
      <c r="A141" s="60" t="s">
        <v>179</v>
      </c>
      <c r="B141" s="35" t="s">
        <v>98</v>
      </c>
      <c r="C141" s="35" t="s">
        <v>174</v>
      </c>
      <c r="D141" s="35" t="s">
        <v>194</v>
      </c>
      <c r="E141" s="35" t="s">
        <v>101</v>
      </c>
      <c r="F141" s="37">
        <f t="shared" si="20"/>
        <v>39</v>
      </c>
      <c r="G141" s="37">
        <f t="shared" si="20"/>
        <v>26.5</v>
      </c>
      <c r="H141" s="37">
        <f t="shared" si="20"/>
        <v>26.5</v>
      </c>
    </row>
    <row r="142" spans="1:8" ht="27" customHeight="1" x14ac:dyDescent="0.25">
      <c r="A142" s="38" t="s">
        <v>120</v>
      </c>
      <c r="B142" s="35" t="s">
        <v>98</v>
      </c>
      <c r="C142" s="35" t="s">
        <v>174</v>
      </c>
      <c r="D142" s="35" t="s">
        <v>194</v>
      </c>
      <c r="E142" s="35" t="s">
        <v>121</v>
      </c>
      <c r="F142" s="37">
        <f t="shared" si="20"/>
        <v>39</v>
      </c>
      <c r="G142" s="37">
        <f t="shared" si="20"/>
        <v>26.5</v>
      </c>
      <c r="H142" s="37">
        <f t="shared" si="20"/>
        <v>26.5</v>
      </c>
    </row>
    <row r="143" spans="1:8" ht="27" customHeight="1" x14ac:dyDescent="0.25">
      <c r="A143" s="38" t="s">
        <v>122</v>
      </c>
      <c r="B143" s="35" t="s">
        <v>98</v>
      </c>
      <c r="C143" s="35" t="s">
        <v>174</v>
      </c>
      <c r="D143" s="35" t="s">
        <v>194</v>
      </c>
      <c r="E143" s="35" t="s">
        <v>123</v>
      </c>
      <c r="F143" s="37">
        <f>28-1.5+12.5</f>
        <v>39</v>
      </c>
      <c r="G143" s="37">
        <f>28-1.5</f>
        <v>26.5</v>
      </c>
      <c r="H143" s="37">
        <f>28-1.5</f>
        <v>26.5</v>
      </c>
    </row>
    <row r="144" spans="1:8" ht="56.25" customHeight="1" x14ac:dyDescent="0.25">
      <c r="A144" s="38" t="s">
        <v>195</v>
      </c>
      <c r="B144" s="35" t="s">
        <v>98</v>
      </c>
      <c r="C144" s="35" t="s">
        <v>174</v>
      </c>
      <c r="D144" s="35" t="s">
        <v>196</v>
      </c>
      <c r="E144" s="35" t="s">
        <v>101</v>
      </c>
      <c r="F144" s="37">
        <f t="shared" ref="F144:H146" si="21">F145</f>
        <v>964.5</v>
      </c>
      <c r="G144" s="37">
        <f t="shared" si="21"/>
        <v>578.20000000000005</v>
      </c>
      <c r="H144" s="37">
        <f t="shared" si="21"/>
        <v>578.20000000000005</v>
      </c>
    </row>
    <row r="145" spans="1:8" ht="17.25" customHeight="1" x14ac:dyDescent="0.25">
      <c r="A145" s="60" t="s">
        <v>179</v>
      </c>
      <c r="B145" s="35" t="s">
        <v>98</v>
      </c>
      <c r="C145" s="35" t="s">
        <v>174</v>
      </c>
      <c r="D145" s="35" t="s">
        <v>197</v>
      </c>
      <c r="E145" s="35" t="s">
        <v>101</v>
      </c>
      <c r="F145" s="37">
        <f t="shared" si="21"/>
        <v>964.5</v>
      </c>
      <c r="G145" s="37">
        <f t="shared" si="21"/>
        <v>578.20000000000005</v>
      </c>
      <c r="H145" s="37">
        <f t="shared" si="21"/>
        <v>578.20000000000005</v>
      </c>
    </row>
    <row r="146" spans="1:8" ht="27" customHeight="1" x14ac:dyDescent="0.25">
      <c r="A146" s="38" t="s">
        <v>120</v>
      </c>
      <c r="B146" s="35" t="s">
        <v>98</v>
      </c>
      <c r="C146" s="35" t="s">
        <v>174</v>
      </c>
      <c r="D146" s="35" t="s">
        <v>197</v>
      </c>
      <c r="E146" s="35" t="s">
        <v>121</v>
      </c>
      <c r="F146" s="37">
        <f t="shared" si="21"/>
        <v>964.5</v>
      </c>
      <c r="G146" s="37">
        <f t="shared" si="21"/>
        <v>578.20000000000005</v>
      </c>
      <c r="H146" s="37">
        <f t="shared" si="21"/>
        <v>578.20000000000005</v>
      </c>
    </row>
    <row r="147" spans="1:8" ht="27" customHeight="1" x14ac:dyDescent="0.25">
      <c r="A147" s="38" t="s">
        <v>122</v>
      </c>
      <c r="B147" s="35" t="s">
        <v>98</v>
      </c>
      <c r="C147" s="35" t="s">
        <v>174</v>
      </c>
      <c r="D147" s="35" t="s">
        <v>197</v>
      </c>
      <c r="E147" s="35" t="s">
        <v>123</v>
      </c>
      <c r="F147" s="37">
        <f>578.2+256.3+130</f>
        <v>964.5</v>
      </c>
      <c r="G147" s="37">
        <v>578.20000000000005</v>
      </c>
      <c r="H147" s="37">
        <v>578.20000000000005</v>
      </c>
    </row>
    <row r="148" spans="1:8" ht="64.5" x14ac:dyDescent="0.25">
      <c r="A148" s="38" t="s">
        <v>198</v>
      </c>
      <c r="B148" s="35" t="s">
        <v>98</v>
      </c>
      <c r="C148" s="35" t="s">
        <v>174</v>
      </c>
      <c r="D148" s="35" t="s">
        <v>199</v>
      </c>
      <c r="E148" s="35" t="s">
        <v>101</v>
      </c>
      <c r="F148" s="37">
        <f t="shared" ref="F148:H151" si="22">F149</f>
        <v>206</v>
      </c>
      <c r="G148" s="37">
        <f t="shared" si="22"/>
        <v>206</v>
      </c>
      <c r="H148" s="37">
        <f t="shared" si="22"/>
        <v>206</v>
      </c>
    </row>
    <row r="149" spans="1:8" ht="30" customHeight="1" x14ac:dyDescent="0.25">
      <c r="A149" s="38" t="s">
        <v>200</v>
      </c>
      <c r="B149" s="35" t="s">
        <v>98</v>
      </c>
      <c r="C149" s="35" t="s">
        <v>174</v>
      </c>
      <c r="D149" s="35" t="s">
        <v>201</v>
      </c>
      <c r="E149" s="35" t="s">
        <v>101</v>
      </c>
      <c r="F149" s="37">
        <f t="shared" si="22"/>
        <v>206</v>
      </c>
      <c r="G149" s="37">
        <f t="shared" si="22"/>
        <v>206</v>
      </c>
      <c r="H149" s="37">
        <f t="shared" si="22"/>
        <v>206</v>
      </c>
    </row>
    <row r="150" spans="1:8" ht="18" customHeight="1" x14ac:dyDescent="0.25">
      <c r="A150" s="38" t="s">
        <v>179</v>
      </c>
      <c r="B150" s="35" t="s">
        <v>98</v>
      </c>
      <c r="C150" s="35" t="s">
        <v>174</v>
      </c>
      <c r="D150" s="35" t="s">
        <v>202</v>
      </c>
      <c r="E150" s="35" t="s">
        <v>101</v>
      </c>
      <c r="F150" s="37">
        <f t="shared" si="22"/>
        <v>206</v>
      </c>
      <c r="G150" s="37">
        <f t="shared" si="22"/>
        <v>206</v>
      </c>
      <c r="H150" s="37">
        <f t="shared" si="22"/>
        <v>206</v>
      </c>
    </row>
    <row r="151" spans="1:8" ht="26.25" x14ac:dyDescent="0.25">
      <c r="A151" s="38" t="s">
        <v>120</v>
      </c>
      <c r="B151" s="35" t="s">
        <v>98</v>
      </c>
      <c r="C151" s="35" t="s">
        <v>174</v>
      </c>
      <c r="D151" s="35" t="s">
        <v>202</v>
      </c>
      <c r="E151" s="35" t="s">
        <v>121</v>
      </c>
      <c r="F151" s="37">
        <f t="shared" si="22"/>
        <v>206</v>
      </c>
      <c r="G151" s="37">
        <f t="shared" si="22"/>
        <v>206</v>
      </c>
      <c r="H151" s="37">
        <f t="shared" si="22"/>
        <v>206</v>
      </c>
    </row>
    <row r="152" spans="1:8" ht="30.75" customHeight="1" x14ac:dyDescent="0.25">
      <c r="A152" s="38" t="s">
        <v>122</v>
      </c>
      <c r="B152" s="35" t="s">
        <v>98</v>
      </c>
      <c r="C152" s="35" t="s">
        <v>174</v>
      </c>
      <c r="D152" s="35" t="s">
        <v>202</v>
      </c>
      <c r="E152" s="35" t="s">
        <v>123</v>
      </c>
      <c r="F152" s="37">
        <v>206</v>
      </c>
      <c r="G152" s="37">
        <v>206</v>
      </c>
      <c r="H152" s="37">
        <v>206</v>
      </c>
    </row>
    <row r="153" spans="1:8" ht="51" customHeight="1" x14ac:dyDescent="0.25">
      <c r="A153" s="38" t="s">
        <v>653</v>
      </c>
      <c r="B153" s="35" t="s">
        <v>98</v>
      </c>
      <c r="C153" s="35" t="s">
        <v>174</v>
      </c>
      <c r="D153" s="35" t="s">
        <v>650</v>
      </c>
      <c r="E153" s="35" t="s">
        <v>101</v>
      </c>
      <c r="F153" s="37">
        <f>F154</f>
        <v>1335.7</v>
      </c>
      <c r="G153" s="37">
        <f t="shared" ref="G153:H153" si="23">G154</f>
        <v>0</v>
      </c>
      <c r="H153" s="37">
        <f t="shared" si="23"/>
        <v>0</v>
      </c>
    </row>
    <row r="154" spans="1:8" ht="30.75" customHeight="1" x14ac:dyDescent="0.25">
      <c r="A154" s="38" t="s">
        <v>654</v>
      </c>
      <c r="B154" s="35" t="s">
        <v>98</v>
      </c>
      <c r="C154" s="35" t="s">
        <v>174</v>
      </c>
      <c r="D154" s="35" t="s">
        <v>651</v>
      </c>
      <c r="E154" s="35" t="s">
        <v>101</v>
      </c>
      <c r="F154" s="37">
        <f>F155</f>
        <v>1335.7</v>
      </c>
      <c r="G154" s="37">
        <f t="shared" ref="G154:H154" si="24">G155</f>
        <v>0</v>
      </c>
      <c r="H154" s="37">
        <f t="shared" si="24"/>
        <v>0</v>
      </c>
    </row>
    <row r="155" spans="1:8" ht="30.75" customHeight="1" x14ac:dyDescent="0.25">
      <c r="A155" s="38" t="s">
        <v>179</v>
      </c>
      <c r="B155" s="35" t="s">
        <v>98</v>
      </c>
      <c r="C155" s="35" t="s">
        <v>174</v>
      </c>
      <c r="D155" s="35" t="s">
        <v>652</v>
      </c>
      <c r="E155" s="35" t="s">
        <v>101</v>
      </c>
      <c r="F155" s="37">
        <f>F156</f>
        <v>1335.7</v>
      </c>
      <c r="G155" s="37">
        <f t="shared" ref="G155:H155" si="25">G156</f>
        <v>0</v>
      </c>
      <c r="H155" s="37">
        <f t="shared" si="25"/>
        <v>0</v>
      </c>
    </row>
    <row r="156" spans="1:8" ht="30.75" customHeight="1" x14ac:dyDescent="0.25">
      <c r="A156" s="38" t="s">
        <v>120</v>
      </c>
      <c r="B156" s="35" t="s">
        <v>98</v>
      </c>
      <c r="C156" s="35" t="s">
        <v>174</v>
      </c>
      <c r="D156" s="35" t="s">
        <v>652</v>
      </c>
      <c r="E156" s="35" t="s">
        <v>121</v>
      </c>
      <c r="F156" s="37">
        <f>F157</f>
        <v>1335.7</v>
      </c>
      <c r="G156" s="37">
        <f t="shared" ref="G156:H156" si="26">G157</f>
        <v>0</v>
      </c>
      <c r="H156" s="37">
        <f t="shared" si="26"/>
        <v>0</v>
      </c>
    </row>
    <row r="157" spans="1:8" ht="30.75" customHeight="1" x14ac:dyDescent="0.25">
      <c r="A157" s="38" t="s">
        <v>122</v>
      </c>
      <c r="B157" s="35" t="s">
        <v>98</v>
      </c>
      <c r="C157" s="35" t="s">
        <v>174</v>
      </c>
      <c r="D157" s="35" t="s">
        <v>652</v>
      </c>
      <c r="E157" s="35" t="s">
        <v>123</v>
      </c>
      <c r="F157" s="37">
        <v>1335.7</v>
      </c>
      <c r="G157" s="37">
        <v>0</v>
      </c>
      <c r="H157" s="37">
        <v>0</v>
      </c>
    </row>
    <row r="158" spans="1:8" s="107" customFormat="1" ht="57.75" customHeight="1" x14ac:dyDescent="0.25">
      <c r="A158" s="105" t="s">
        <v>203</v>
      </c>
      <c r="B158" s="106" t="s">
        <v>98</v>
      </c>
      <c r="C158" s="106" t="s">
        <v>174</v>
      </c>
      <c r="D158" s="106" t="s">
        <v>204</v>
      </c>
      <c r="E158" s="106" t="s">
        <v>101</v>
      </c>
      <c r="F158" s="108">
        <f t="shared" ref="F158:H162" si="27">F159</f>
        <v>87.6</v>
      </c>
      <c r="G158" s="108">
        <f t="shared" si="27"/>
        <v>87.6</v>
      </c>
      <c r="H158" s="108">
        <f t="shared" si="27"/>
        <v>87.6</v>
      </c>
    </row>
    <row r="159" spans="1:8" ht="44.25" customHeight="1" x14ac:dyDescent="0.25">
      <c r="A159" s="38" t="s">
        <v>205</v>
      </c>
      <c r="B159" s="35" t="s">
        <v>98</v>
      </c>
      <c r="C159" s="35" t="s">
        <v>174</v>
      </c>
      <c r="D159" s="35" t="s">
        <v>206</v>
      </c>
      <c r="E159" s="35" t="s">
        <v>101</v>
      </c>
      <c r="F159" s="37">
        <f t="shared" si="27"/>
        <v>87.6</v>
      </c>
      <c r="G159" s="37">
        <f t="shared" si="27"/>
        <v>87.6</v>
      </c>
      <c r="H159" s="37">
        <f t="shared" si="27"/>
        <v>87.6</v>
      </c>
    </row>
    <row r="160" spans="1:8" ht="43.5" customHeight="1" x14ac:dyDescent="0.25">
      <c r="A160" s="38" t="s">
        <v>207</v>
      </c>
      <c r="B160" s="35" t="s">
        <v>98</v>
      </c>
      <c r="C160" s="35" t="s">
        <v>174</v>
      </c>
      <c r="D160" s="35" t="s">
        <v>208</v>
      </c>
      <c r="E160" s="35" t="s">
        <v>101</v>
      </c>
      <c r="F160" s="37">
        <f t="shared" si="27"/>
        <v>87.6</v>
      </c>
      <c r="G160" s="37">
        <f t="shared" si="27"/>
        <v>87.6</v>
      </c>
      <c r="H160" s="37">
        <f t="shared" si="27"/>
        <v>87.6</v>
      </c>
    </row>
    <row r="161" spans="1:8" ht="18.75" customHeight="1" x14ac:dyDescent="0.25">
      <c r="A161" s="38" t="s">
        <v>179</v>
      </c>
      <c r="B161" s="35" t="s">
        <v>98</v>
      </c>
      <c r="C161" s="35" t="s">
        <v>174</v>
      </c>
      <c r="D161" s="35" t="s">
        <v>209</v>
      </c>
      <c r="E161" s="35" t="s">
        <v>101</v>
      </c>
      <c r="F161" s="37">
        <f t="shared" si="27"/>
        <v>87.6</v>
      </c>
      <c r="G161" s="37">
        <f t="shared" si="27"/>
        <v>87.6</v>
      </c>
      <c r="H161" s="37">
        <f t="shared" si="27"/>
        <v>87.6</v>
      </c>
    </row>
    <row r="162" spans="1:8" ht="26.25" customHeight="1" x14ac:dyDescent="0.25">
      <c r="A162" s="38" t="s">
        <v>120</v>
      </c>
      <c r="B162" s="35" t="s">
        <v>98</v>
      </c>
      <c r="C162" s="35" t="s">
        <v>174</v>
      </c>
      <c r="D162" s="35" t="s">
        <v>209</v>
      </c>
      <c r="E162" s="35" t="s">
        <v>121</v>
      </c>
      <c r="F162" s="37">
        <f t="shared" si="27"/>
        <v>87.6</v>
      </c>
      <c r="G162" s="37">
        <f t="shared" si="27"/>
        <v>87.6</v>
      </c>
      <c r="H162" s="37">
        <f t="shared" si="27"/>
        <v>87.6</v>
      </c>
    </row>
    <row r="163" spans="1:8" ht="31.5" customHeight="1" x14ac:dyDescent="0.25">
      <c r="A163" s="38" t="s">
        <v>122</v>
      </c>
      <c r="B163" s="35" t="s">
        <v>98</v>
      </c>
      <c r="C163" s="35" t="s">
        <v>174</v>
      </c>
      <c r="D163" s="35" t="s">
        <v>209</v>
      </c>
      <c r="E163" s="35" t="s">
        <v>123</v>
      </c>
      <c r="F163" s="37">
        <v>87.6</v>
      </c>
      <c r="G163" s="37">
        <v>87.6</v>
      </c>
      <c r="H163" s="37">
        <v>87.6</v>
      </c>
    </row>
    <row r="164" spans="1:8" ht="30" customHeight="1" x14ac:dyDescent="0.25">
      <c r="A164" s="38" t="s">
        <v>210</v>
      </c>
      <c r="B164" s="35" t="s">
        <v>98</v>
      </c>
      <c r="C164" s="35" t="s">
        <v>174</v>
      </c>
      <c r="D164" s="35" t="s">
        <v>211</v>
      </c>
      <c r="E164" s="35" t="s">
        <v>101</v>
      </c>
      <c r="F164" s="37">
        <f>F165+F176+F172</f>
        <v>880</v>
      </c>
      <c r="G164" s="37">
        <f t="shared" ref="G164:H164" si="28">G165+G176+G172</f>
        <v>430</v>
      </c>
      <c r="H164" s="37">
        <f t="shared" si="28"/>
        <v>430</v>
      </c>
    </row>
    <row r="165" spans="1:8" ht="39" hidden="1" x14ac:dyDescent="0.25">
      <c r="A165" s="38" t="s">
        <v>212</v>
      </c>
      <c r="B165" s="35" t="s">
        <v>98</v>
      </c>
      <c r="C165" s="35" t="s">
        <v>174</v>
      </c>
      <c r="D165" s="35" t="s">
        <v>213</v>
      </c>
      <c r="E165" s="35" t="s">
        <v>101</v>
      </c>
      <c r="F165" s="37">
        <f t="shared" ref="F165:H167" si="29">F166</f>
        <v>0</v>
      </c>
      <c r="G165" s="37">
        <f t="shared" si="29"/>
        <v>0</v>
      </c>
      <c r="H165" s="37">
        <f t="shared" si="29"/>
        <v>0</v>
      </c>
    </row>
    <row r="166" spans="1:8" ht="15" hidden="1" x14ac:dyDescent="0.25">
      <c r="A166" s="38" t="s">
        <v>179</v>
      </c>
      <c r="B166" s="35" t="s">
        <v>98</v>
      </c>
      <c r="C166" s="35" t="s">
        <v>174</v>
      </c>
      <c r="D166" s="35" t="s">
        <v>214</v>
      </c>
      <c r="E166" s="35" t="s">
        <v>101</v>
      </c>
      <c r="F166" s="37">
        <f t="shared" si="29"/>
        <v>0</v>
      </c>
      <c r="G166" s="37">
        <f t="shared" si="29"/>
        <v>0</v>
      </c>
      <c r="H166" s="37">
        <f t="shared" si="29"/>
        <v>0</v>
      </c>
    </row>
    <row r="167" spans="1:8" ht="26.25" hidden="1" x14ac:dyDescent="0.25">
      <c r="A167" s="38" t="s">
        <v>120</v>
      </c>
      <c r="B167" s="35" t="s">
        <v>98</v>
      </c>
      <c r="C167" s="35" t="s">
        <v>174</v>
      </c>
      <c r="D167" s="35" t="s">
        <v>214</v>
      </c>
      <c r="E167" s="35" t="s">
        <v>121</v>
      </c>
      <c r="F167" s="37">
        <f t="shared" si="29"/>
        <v>0</v>
      </c>
      <c r="G167" s="37">
        <f t="shared" si="29"/>
        <v>0</v>
      </c>
      <c r="H167" s="37">
        <f t="shared" si="29"/>
        <v>0</v>
      </c>
    </row>
    <row r="168" spans="1:8" ht="39" hidden="1" x14ac:dyDescent="0.25">
      <c r="A168" s="38" t="s">
        <v>122</v>
      </c>
      <c r="B168" s="35" t="s">
        <v>98</v>
      </c>
      <c r="C168" s="35" t="s">
        <v>174</v>
      </c>
      <c r="D168" s="35" t="s">
        <v>214</v>
      </c>
      <c r="E168" s="35" t="s">
        <v>123</v>
      </c>
      <c r="F168" s="37">
        <v>0</v>
      </c>
      <c r="G168" s="37">
        <v>0</v>
      </c>
      <c r="H168" s="37">
        <v>0</v>
      </c>
    </row>
    <row r="169" spans="1:8" ht="15" hidden="1" x14ac:dyDescent="0.25">
      <c r="A169" s="38" t="s">
        <v>165</v>
      </c>
      <c r="B169" s="35" t="s">
        <v>98</v>
      </c>
      <c r="C169" s="35" t="s">
        <v>174</v>
      </c>
      <c r="D169" s="35" t="s">
        <v>215</v>
      </c>
      <c r="E169" s="35" t="s">
        <v>101</v>
      </c>
      <c r="F169" s="37">
        <f t="shared" ref="F169:H170" si="30">F170</f>
        <v>0</v>
      </c>
      <c r="G169" s="37">
        <f t="shared" si="30"/>
        <v>0</v>
      </c>
      <c r="H169" s="37">
        <f t="shared" si="30"/>
        <v>0</v>
      </c>
    </row>
    <row r="170" spans="1:8" ht="15" hidden="1" x14ac:dyDescent="0.25">
      <c r="A170" s="38" t="s">
        <v>216</v>
      </c>
      <c r="B170" s="35" t="s">
        <v>98</v>
      </c>
      <c r="C170" s="35" t="s">
        <v>174</v>
      </c>
      <c r="D170" s="35" t="s">
        <v>217</v>
      </c>
      <c r="E170" s="35" t="s">
        <v>101</v>
      </c>
      <c r="F170" s="37">
        <f t="shared" si="30"/>
        <v>0</v>
      </c>
      <c r="G170" s="37">
        <f t="shared" si="30"/>
        <v>0</v>
      </c>
      <c r="H170" s="37">
        <f t="shared" si="30"/>
        <v>0</v>
      </c>
    </row>
    <row r="171" spans="1:8" ht="15" hidden="1" x14ac:dyDescent="0.25">
      <c r="A171" s="38" t="s">
        <v>218</v>
      </c>
      <c r="B171" s="35" t="s">
        <v>98</v>
      </c>
      <c r="C171" s="35" t="s">
        <v>174</v>
      </c>
      <c r="D171" s="35" t="s">
        <v>217</v>
      </c>
      <c r="E171" s="35" t="s">
        <v>219</v>
      </c>
      <c r="F171" s="37">
        <v>0</v>
      </c>
      <c r="G171" s="37">
        <v>0</v>
      </c>
      <c r="H171" s="37">
        <v>0</v>
      </c>
    </row>
    <row r="172" spans="1:8" ht="39" x14ac:dyDescent="0.25">
      <c r="A172" s="38" t="s">
        <v>212</v>
      </c>
      <c r="B172" s="35" t="s">
        <v>98</v>
      </c>
      <c r="C172" s="35" t="s">
        <v>174</v>
      </c>
      <c r="D172" s="35" t="s">
        <v>213</v>
      </c>
      <c r="E172" s="35" t="s">
        <v>101</v>
      </c>
      <c r="F172" s="37">
        <f>F173</f>
        <v>360</v>
      </c>
      <c r="G172" s="37">
        <f t="shared" ref="G172:H172" si="31">G173</f>
        <v>0</v>
      </c>
      <c r="H172" s="37">
        <f t="shared" si="31"/>
        <v>0</v>
      </c>
    </row>
    <row r="173" spans="1:8" ht="15" x14ac:dyDescent="0.25">
      <c r="A173" s="38" t="s">
        <v>179</v>
      </c>
      <c r="B173" s="35" t="s">
        <v>98</v>
      </c>
      <c r="C173" s="35" t="s">
        <v>174</v>
      </c>
      <c r="D173" s="35" t="s">
        <v>214</v>
      </c>
      <c r="E173" s="35" t="s">
        <v>101</v>
      </c>
      <c r="F173" s="37">
        <f>F174</f>
        <v>360</v>
      </c>
      <c r="G173" s="37">
        <f t="shared" ref="G173:H173" si="32">G174</f>
        <v>0</v>
      </c>
      <c r="H173" s="37">
        <f t="shared" si="32"/>
        <v>0</v>
      </c>
    </row>
    <row r="174" spans="1:8" ht="26.25" x14ac:dyDescent="0.25">
      <c r="A174" s="38" t="s">
        <v>120</v>
      </c>
      <c r="B174" s="35" t="s">
        <v>98</v>
      </c>
      <c r="C174" s="35" t="s">
        <v>174</v>
      </c>
      <c r="D174" s="35" t="s">
        <v>214</v>
      </c>
      <c r="E174" s="35" t="s">
        <v>121</v>
      </c>
      <c r="F174" s="37">
        <f>F175</f>
        <v>360</v>
      </c>
      <c r="G174" s="37">
        <f t="shared" ref="G174:H174" si="33">G175</f>
        <v>0</v>
      </c>
      <c r="H174" s="37">
        <f t="shared" si="33"/>
        <v>0</v>
      </c>
    </row>
    <row r="175" spans="1:8" ht="39" x14ac:dyDescent="0.25">
      <c r="A175" s="38" t="s">
        <v>122</v>
      </c>
      <c r="B175" s="35" t="s">
        <v>98</v>
      </c>
      <c r="C175" s="35" t="s">
        <v>174</v>
      </c>
      <c r="D175" s="35" t="s">
        <v>214</v>
      </c>
      <c r="E175" s="35" t="s">
        <v>123</v>
      </c>
      <c r="F175" s="37">
        <v>360</v>
      </c>
      <c r="G175" s="37">
        <v>0</v>
      </c>
      <c r="H175" s="37">
        <v>0</v>
      </c>
    </row>
    <row r="176" spans="1:8" ht="31.5" customHeight="1" x14ac:dyDescent="0.25">
      <c r="A176" s="38" t="s">
        <v>220</v>
      </c>
      <c r="B176" s="35" t="s">
        <v>98</v>
      </c>
      <c r="C176" s="35" t="s">
        <v>174</v>
      </c>
      <c r="D176" s="35" t="s">
        <v>221</v>
      </c>
      <c r="E176" s="35" t="s">
        <v>101</v>
      </c>
      <c r="F176" s="37">
        <f t="shared" ref="F176:H178" si="34">F177</f>
        <v>520</v>
      </c>
      <c r="G176" s="37">
        <f t="shared" si="34"/>
        <v>430</v>
      </c>
      <c r="H176" s="37">
        <f t="shared" si="34"/>
        <v>430</v>
      </c>
    </row>
    <row r="177" spans="1:8" ht="18.75" customHeight="1" x14ac:dyDescent="0.25">
      <c r="A177" s="38" t="s">
        <v>179</v>
      </c>
      <c r="B177" s="35" t="s">
        <v>98</v>
      </c>
      <c r="C177" s="35" t="s">
        <v>174</v>
      </c>
      <c r="D177" s="35" t="s">
        <v>222</v>
      </c>
      <c r="E177" s="35" t="s">
        <v>101</v>
      </c>
      <c r="F177" s="37">
        <f t="shared" si="34"/>
        <v>520</v>
      </c>
      <c r="G177" s="37">
        <f t="shared" si="34"/>
        <v>430</v>
      </c>
      <c r="H177" s="37">
        <f t="shared" si="34"/>
        <v>430</v>
      </c>
    </row>
    <row r="178" spans="1:8" ht="26.25" x14ac:dyDescent="0.25">
      <c r="A178" s="38" t="s">
        <v>120</v>
      </c>
      <c r="B178" s="35" t="s">
        <v>98</v>
      </c>
      <c r="C178" s="35" t="s">
        <v>174</v>
      </c>
      <c r="D178" s="35" t="s">
        <v>222</v>
      </c>
      <c r="E178" s="35" t="s">
        <v>121</v>
      </c>
      <c r="F178" s="37">
        <f t="shared" si="34"/>
        <v>520</v>
      </c>
      <c r="G178" s="37">
        <f t="shared" si="34"/>
        <v>430</v>
      </c>
      <c r="H178" s="37">
        <f t="shared" si="34"/>
        <v>430</v>
      </c>
    </row>
    <row r="179" spans="1:8" ht="39" x14ac:dyDescent="0.25">
      <c r="A179" s="38" t="s">
        <v>122</v>
      </c>
      <c r="B179" s="35" t="s">
        <v>98</v>
      </c>
      <c r="C179" s="35" t="s">
        <v>174</v>
      </c>
      <c r="D179" s="35" t="s">
        <v>222</v>
      </c>
      <c r="E179" s="35" t="s">
        <v>123</v>
      </c>
      <c r="F179" s="37">
        <f>430+90</f>
        <v>520</v>
      </c>
      <c r="G179" s="37">
        <v>430</v>
      </c>
      <c r="H179" s="37">
        <v>430</v>
      </c>
    </row>
    <row r="180" spans="1:8" ht="51.75" hidden="1" x14ac:dyDescent="0.25">
      <c r="A180" s="38" t="s">
        <v>223</v>
      </c>
      <c r="B180" s="35" t="s">
        <v>98</v>
      </c>
      <c r="C180" s="35" t="s">
        <v>174</v>
      </c>
      <c r="D180" s="35" t="s">
        <v>224</v>
      </c>
      <c r="E180" s="35" t="s">
        <v>101</v>
      </c>
      <c r="F180" s="37">
        <f t="shared" ref="F180:H182" si="35">F181</f>
        <v>0</v>
      </c>
      <c r="G180" s="37">
        <f t="shared" si="35"/>
        <v>0</v>
      </c>
      <c r="H180" s="37">
        <f t="shared" si="35"/>
        <v>0</v>
      </c>
    </row>
    <row r="181" spans="1:8" ht="15" hidden="1" x14ac:dyDescent="0.25">
      <c r="A181" s="38" t="s">
        <v>179</v>
      </c>
      <c r="B181" s="35" t="s">
        <v>98</v>
      </c>
      <c r="C181" s="35" t="s">
        <v>174</v>
      </c>
      <c r="D181" s="35" t="s">
        <v>225</v>
      </c>
      <c r="E181" s="35" t="s">
        <v>101</v>
      </c>
      <c r="F181" s="37">
        <f t="shared" si="35"/>
        <v>0</v>
      </c>
      <c r="G181" s="37">
        <f t="shared" si="35"/>
        <v>0</v>
      </c>
      <c r="H181" s="37">
        <f t="shared" si="35"/>
        <v>0</v>
      </c>
    </row>
    <row r="182" spans="1:8" ht="39" hidden="1" x14ac:dyDescent="0.25">
      <c r="A182" s="38" t="s">
        <v>226</v>
      </c>
      <c r="B182" s="35" t="s">
        <v>98</v>
      </c>
      <c r="C182" s="35" t="s">
        <v>174</v>
      </c>
      <c r="D182" s="35" t="s">
        <v>225</v>
      </c>
      <c r="E182" s="35" t="s">
        <v>227</v>
      </c>
      <c r="F182" s="37">
        <f t="shared" si="35"/>
        <v>0</v>
      </c>
      <c r="G182" s="37">
        <f t="shared" si="35"/>
        <v>0</v>
      </c>
      <c r="H182" s="37">
        <f t="shared" si="35"/>
        <v>0</v>
      </c>
    </row>
    <row r="183" spans="1:8" ht="15" hidden="1" x14ac:dyDescent="0.25">
      <c r="A183" s="38" t="s">
        <v>228</v>
      </c>
      <c r="B183" s="35" t="s">
        <v>98</v>
      </c>
      <c r="C183" s="35" t="s">
        <v>174</v>
      </c>
      <c r="D183" s="35" t="s">
        <v>225</v>
      </c>
      <c r="E183" s="35" t="s">
        <v>229</v>
      </c>
      <c r="F183" s="37">
        <v>0</v>
      </c>
      <c r="G183" s="37">
        <v>0</v>
      </c>
      <c r="H183" s="37">
        <v>0</v>
      </c>
    </row>
    <row r="184" spans="1:8" ht="26.25" hidden="1" x14ac:dyDescent="0.25">
      <c r="A184" s="38" t="s">
        <v>230</v>
      </c>
      <c r="B184" s="35" t="s">
        <v>98</v>
      </c>
      <c r="C184" s="35" t="s">
        <v>174</v>
      </c>
      <c r="D184" s="35" t="s">
        <v>231</v>
      </c>
      <c r="E184" s="35" t="s">
        <v>101</v>
      </c>
      <c r="F184" s="37">
        <f t="shared" ref="F184:H186" si="36">F185</f>
        <v>0</v>
      </c>
      <c r="G184" s="37">
        <f t="shared" si="36"/>
        <v>0</v>
      </c>
      <c r="H184" s="37">
        <f t="shared" si="36"/>
        <v>0</v>
      </c>
    </row>
    <row r="185" spans="1:8" ht="15" hidden="1" x14ac:dyDescent="0.25">
      <c r="A185" s="38" t="s">
        <v>179</v>
      </c>
      <c r="B185" s="35" t="s">
        <v>98</v>
      </c>
      <c r="C185" s="35" t="s">
        <v>174</v>
      </c>
      <c r="D185" s="35" t="s">
        <v>232</v>
      </c>
      <c r="E185" s="35" t="s">
        <v>101</v>
      </c>
      <c r="F185" s="37">
        <f t="shared" si="36"/>
        <v>0</v>
      </c>
      <c r="G185" s="37">
        <f t="shared" si="36"/>
        <v>0</v>
      </c>
      <c r="H185" s="37">
        <f t="shared" si="36"/>
        <v>0</v>
      </c>
    </row>
    <row r="186" spans="1:8" ht="26.25" hidden="1" x14ac:dyDescent="0.25">
      <c r="A186" s="38" t="s">
        <v>120</v>
      </c>
      <c r="B186" s="35" t="s">
        <v>98</v>
      </c>
      <c r="C186" s="35" t="s">
        <v>174</v>
      </c>
      <c r="D186" s="35" t="s">
        <v>232</v>
      </c>
      <c r="E186" s="35" t="s">
        <v>121</v>
      </c>
      <c r="F186" s="37">
        <f t="shared" si="36"/>
        <v>0</v>
      </c>
      <c r="G186" s="37">
        <f t="shared" si="36"/>
        <v>0</v>
      </c>
      <c r="H186" s="37">
        <f t="shared" si="36"/>
        <v>0</v>
      </c>
    </row>
    <row r="187" spans="1:8" ht="39" hidden="1" x14ac:dyDescent="0.25">
      <c r="A187" s="38" t="s">
        <v>122</v>
      </c>
      <c r="B187" s="35" t="s">
        <v>98</v>
      </c>
      <c r="C187" s="35" t="s">
        <v>174</v>
      </c>
      <c r="D187" s="35" t="s">
        <v>232</v>
      </c>
      <c r="E187" s="35" t="s">
        <v>123</v>
      </c>
      <c r="F187" s="37"/>
      <c r="G187" s="37"/>
      <c r="H187" s="37"/>
    </row>
    <row r="188" spans="1:8" ht="39" x14ac:dyDescent="0.25">
      <c r="A188" s="38" t="s">
        <v>233</v>
      </c>
      <c r="B188" s="35" t="s">
        <v>98</v>
      </c>
      <c r="C188" s="35" t="s">
        <v>174</v>
      </c>
      <c r="D188" s="35" t="s">
        <v>234</v>
      </c>
      <c r="E188" s="35" t="s">
        <v>101</v>
      </c>
      <c r="F188" s="37">
        <f>F189+F192+F195+F198</f>
        <v>8114.0999999999995</v>
      </c>
      <c r="G188" s="37">
        <f t="shared" ref="G188:H188" si="37">G189+G192+G195+G198</f>
        <v>5617.5</v>
      </c>
      <c r="H188" s="37">
        <f t="shared" si="37"/>
        <v>5617.5</v>
      </c>
    </row>
    <row r="189" spans="1:8" ht="54" customHeight="1" x14ac:dyDescent="0.25">
      <c r="A189" s="38" t="s">
        <v>235</v>
      </c>
      <c r="B189" s="35" t="s">
        <v>98</v>
      </c>
      <c r="C189" s="35" t="s">
        <v>174</v>
      </c>
      <c r="D189" s="35" t="s">
        <v>236</v>
      </c>
      <c r="E189" s="35" t="s">
        <v>101</v>
      </c>
      <c r="F189" s="37">
        <f t="shared" ref="F189:H190" si="38">F190</f>
        <v>496</v>
      </c>
      <c r="G189" s="37">
        <f t="shared" si="38"/>
        <v>496</v>
      </c>
      <c r="H189" s="37">
        <f t="shared" si="38"/>
        <v>496</v>
      </c>
    </row>
    <row r="190" spans="1:8" ht="15" x14ac:dyDescent="0.25">
      <c r="A190" s="38" t="s">
        <v>124</v>
      </c>
      <c r="B190" s="35" t="s">
        <v>98</v>
      </c>
      <c r="C190" s="35" t="s">
        <v>174</v>
      </c>
      <c r="D190" s="35" t="s">
        <v>236</v>
      </c>
      <c r="E190" s="35" t="s">
        <v>125</v>
      </c>
      <c r="F190" s="37">
        <f t="shared" si="38"/>
        <v>496</v>
      </c>
      <c r="G190" s="37">
        <f t="shared" si="38"/>
        <v>496</v>
      </c>
      <c r="H190" s="37">
        <f t="shared" si="38"/>
        <v>496</v>
      </c>
    </row>
    <row r="191" spans="1:8" ht="15" x14ac:dyDescent="0.25">
      <c r="A191" s="38" t="s">
        <v>126</v>
      </c>
      <c r="B191" s="35" t="s">
        <v>98</v>
      </c>
      <c r="C191" s="35" t="s">
        <v>174</v>
      </c>
      <c r="D191" s="35" t="s">
        <v>236</v>
      </c>
      <c r="E191" s="35" t="s">
        <v>127</v>
      </c>
      <c r="F191" s="37">
        <v>496</v>
      </c>
      <c r="G191" s="37">
        <v>496</v>
      </c>
      <c r="H191" s="37">
        <v>496</v>
      </c>
    </row>
    <row r="192" spans="1:8" ht="33" customHeight="1" x14ac:dyDescent="0.25">
      <c r="A192" s="38" t="s">
        <v>237</v>
      </c>
      <c r="B192" s="35" t="s">
        <v>98</v>
      </c>
      <c r="C192" s="35" t="s">
        <v>174</v>
      </c>
      <c r="D192" s="35" t="s">
        <v>238</v>
      </c>
      <c r="E192" s="35" t="s">
        <v>101</v>
      </c>
      <c r="F192" s="37">
        <f>F193+F201</f>
        <v>6461.4</v>
      </c>
      <c r="G192" s="37">
        <f>G193+G201</f>
        <v>5121.5</v>
      </c>
      <c r="H192" s="37">
        <f>H193+H201</f>
        <v>5121.5</v>
      </c>
    </row>
    <row r="193" spans="1:8" ht="70.5" customHeight="1" x14ac:dyDescent="0.25">
      <c r="A193" s="38" t="s">
        <v>110</v>
      </c>
      <c r="B193" s="35" t="s">
        <v>98</v>
      </c>
      <c r="C193" s="35" t="s">
        <v>174</v>
      </c>
      <c r="D193" s="35" t="s">
        <v>238</v>
      </c>
      <c r="E193" s="35" t="s">
        <v>111</v>
      </c>
      <c r="F193" s="37">
        <f>F194</f>
        <v>2943.9</v>
      </c>
      <c r="G193" s="37">
        <f>G194</f>
        <v>3000.3</v>
      </c>
      <c r="H193" s="37">
        <f>H194</f>
        <v>3000.3</v>
      </c>
    </row>
    <row r="194" spans="1:8" ht="18" customHeight="1" x14ac:dyDescent="0.25">
      <c r="A194" s="38" t="s">
        <v>239</v>
      </c>
      <c r="B194" s="35" t="s">
        <v>98</v>
      </c>
      <c r="C194" s="35" t="s">
        <v>174</v>
      </c>
      <c r="D194" s="35" t="s">
        <v>238</v>
      </c>
      <c r="E194" s="35" t="s">
        <v>240</v>
      </c>
      <c r="F194" s="37">
        <f>3000.3-44.5-13.4+1.5</f>
        <v>2943.9</v>
      </c>
      <c r="G194" s="37">
        <v>3000.3</v>
      </c>
      <c r="H194" s="37">
        <v>3000.3</v>
      </c>
    </row>
    <row r="195" spans="1:8" ht="36" customHeight="1" x14ac:dyDescent="0.25">
      <c r="A195" s="38" t="s">
        <v>593</v>
      </c>
      <c r="B195" s="35" t="s">
        <v>98</v>
      </c>
      <c r="C195" s="35" t="s">
        <v>174</v>
      </c>
      <c r="D195" s="35" t="s">
        <v>594</v>
      </c>
      <c r="E195" s="35" t="s">
        <v>101</v>
      </c>
      <c r="F195" s="37">
        <f>F196</f>
        <v>1100.3</v>
      </c>
      <c r="G195" s="37">
        <f t="shared" ref="G195:H195" si="39">G196</f>
        <v>0</v>
      </c>
      <c r="H195" s="37">
        <f t="shared" si="39"/>
        <v>0</v>
      </c>
    </row>
    <row r="196" spans="1:8" ht="75" customHeight="1" x14ac:dyDescent="0.25">
      <c r="A196" s="38" t="s">
        <v>110</v>
      </c>
      <c r="B196" s="35" t="s">
        <v>98</v>
      </c>
      <c r="C196" s="35" t="s">
        <v>174</v>
      </c>
      <c r="D196" s="35" t="s">
        <v>594</v>
      </c>
      <c r="E196" s="35" t="s">
        <v>111</v>
      </c>
      <c r="F196" s="37">
        <f>F197</f>
        <v>1100.3</v>
      </c>
      <c r="G196" s="37">
        <f t="shared" ref="G196:H196" si="40">G197</f>
        <v>0</v>
      </c>
      <c r="H196" s="37">
        <f t="shared" si="40"/>
        <v>0</v>
      </c>
    </row>
    <row r="197" spans="1:8" ht="18" customHeight="1" x14ac:dyDescent="0.25">
      <c r="A197" s="38" t="s">
        <v>239</v>
      </c>
      <c r="B197" s="35" t="s">
        <v>98</v>
      </c>
      <c r="C197" s="35" t="s">
        <v>174</v>
      </c>
      <c r="D197" s="35" t="s">
        <v>594</v>
      </c>
      <c r="E197" s="35" t="s">
        <v>240</v>
      </c>
      <c r="F197" s="37">
        <f>845.1+255.2</f>
        <v>1100.3</v>
      </c>
      <c r="G197" s="37">
        <v>0</v>
      </c>
      <c r="H197" s="37">
        <v>0</v>
      </c>
    </row>
    <row r="198" spans="1:8" ht="42.75" customHeight="1" x14ac:dyDescent="0.25">
      <c r="A198" s="38" t="s">
        <v>591</v>
      </c>
      <c r="B198" s="35" t="s">
        <v>98</v>
      </c>
      <c r="C198" s="35" t="s">
        <v>174</v>
      </c>
      <c r="D198" s="35" t="s">
        <v>599</v>
      </c>
      <c r="E198" s="35" t="s">
        <v>101</v>
      </c>
      <c r="F198" s="37">
        <f>F199</f>
        <v>56.4</v>
      </c>
      <c r="G198" s="37">
        <f t="shared" ref="G198:H198" si="41">G199</f>
        <v>0</v>
      </c>
      <c r="H198" s="37">
        <f t="shared" si="41"/>
        <v>0</v>
      </c>
    </row>
    <row r="199" spans="1:8" ht="72" customHeight="1" x14ac:dyDescent="0.25">
      <c r="A199" s="38" t="s">
        <v>110</v>
      </c>
      <c r="B199" s="35" t="s">
        <v>98</v>
      </c>
      <c r="C199" s="35" t="s">
        <v>174</v>
      </c>
      <c r="D199" s="35" t="s">
        <v>599</v>
      </c>
      <c r="E199" s="35" t="s">
        <v>111</v>
      </c>
      <c r="F199" s="37">
        <f>F200</f>
        <v>56.4</v>
      </c>
      <c r="G199" s="37">
        <f t="shared" ref="G199:H199" si="42">G200</f>
        <v>0</v>
      </c>
      <c r="H199" s="37">
        <f t="shared" si="42"/>
        <v>0</v>
      </c>
    </row>
    <row r="200" spans="1:8" ht="18" customHeight="1" x14ac:dyDescent="0.25">
      <c r="A200" s="38" t="s">
        <v>239</v>
      </c>
      <c r="B200" s="35" t="s">
        <v>98</v>
      </c>
      <c r="C200" s="35" t="s">
        <v>174</v>
      </c>
      <c r="D200" s="35" t="s">
        <v>599</v>
      </c>
      <c r="E200" s="35" t="s">
        <v>240</v>
      </c>
      <c r="F200" s="37">
        <f>44.5+13.4-1.5</f>
        <v>56.4</v>
      </c>
      <c r="G200" s="37">
        <v>0</v>
      </c>
      <c r="H200" s="37">
        <v>0</v>
      </c>
    </row>
    <row r="201" spans="1:8" ht="26.25" x14ac:dyDescent="0.25">
      <c r="A201" s="38" t="s">
        <v>120</v>
      </c>
      <c r="B201" s="35" t="s">
        <v>98</v>
      </c>
      <c r="C201" s="35" t="s">
        <v>174</v>
      </c>
      <c r="D201" s="35" t="s">
        <v>238</v>
      </c>
      <c r="E201" s="35" t="s">
        <v>121</v>
      </c>
      <c r="F201" s="37">
        <f>F202</f>
        <v>3517.5</v>
      </c>
      <c r="G201" s="37">
        <f>G202</f>
        <v>2121.1999999999998</v>
      </c>
      <c r="H201" s="37">
        <f>H202</f>
        <v>2121.1999999999998</v>
      </c>
    </row>
    <row r="202" spans="1:8" ht="39" x14ac:dyDescent="0.25">
      <c r="A202" s="38" t="s">
        <v>122</v>
      </c>
      <c r="B202" s="35" t="s">
        <v>98</v>
      </c>
      <c r="C202" s="35" t="s">
        <v>174</v>
      </c>
      <c r="D202" s="35" t="s">
        <v>238</v>
      </c>
      <c r="E202" s="35" t="s">
        <v>123</v>
      </c>
      <c r="F202" s="37">
        <f>2121.2-256.3+1652.6</f>
        <v>3517.5</v>
      </c>
      <c r="G202" s="37">
        <v>2121.1999999999998</v>
      </c>
      <c r="H202" s="37">
        <v>2121.1999999999998</v>
      </c>
    </row>
    <row r="203" spans="1:8" ht="14.25" x14ac:dyDescent="0.2">
      <c r="A203" s="54" t="s">
        <v>241</v>
      </c>
      <c r="B203" s="33" t="s">
        <v>103</v>
      </c>
      <c r="C203" s="33" t="s">
        <v>99</v>
      </c>
      <c r="D203" s="33" t="s">
        <v>100</v>
      </c>
      <c r="E203" s="33" t="s">
        <v>101</v>
      </c>
      <c r="F203" s="34">
        <f t="shared" ref="F203:H208" si="43">F204</f>
        <v>67.099999999999994</v>
      </c>
      <c r="G203" s="34">
        <f t="shared" si="43"/>
        <v>67.8</v>
      </c>
      <c r="H203" s="34">
        <f t="shared" si="43"/>
        <v>70.3</v>
      </c>
    </row>
    <row r="204" spans="1:8" ht="20.25" customHeight="1" x14ac:dyDescent="0.25">
      <c r="A204" s="38" t="s">
        <v>242</v>
      </c>
      <c r="B204" s="35" t="s">
        <v>103</v>
      </c>
      <c r="C204" s="35" t="s">
        <v>243</v>
      </c>
      <c r="D204" s="35" t="s">
        <v>100</v>
      </c>
      <c r="E204" s="35" t="s">
        <v>101</v>
      </c>
      <c r="F204" s="37">
        <f t="shared" si="43"/>
        <v>67.099999999999994</v>
      </c>
      <c r="G204" s="37">
        <f t="shared" si="43"/>
        <v>67.8</v>
      </c>
      <c r="H204" s="37">
        <f t="shared" si="43"/>
        <v>70.3</v>
      </c>
    </row>
    <row r="205" spans="1:8" ht="30.75" customHeight="1" x14ac:dyDescent="0.25">
      <c r="A205" s="38" t="s">
        <v>104</v>
      </c>
      <c r="B205" s="35" t="s">
        <v>103</v>
      </c>
      <c r="C205" s="35" t="s">
        <v>243</v>
      </c>
      <c r="D205" s="35" t="s">
        <v>105</v>
      </c>
      <c r="E205" s="35" t="s">
        <v>101</v>
      </c>
      <c r="F205" s="37">
        <f t="shared" si="43"/>
        <v>67.099999999999994</v>
      </c>
      <c r="G205" s="37">
        <f t="shared" si="43"/>
        <v>67.8</v>
      </c>
      <c r="H205" s="37">
        <f t="shared" si="43"/>
        <v>70.3</v>
      </c>
    </row>
    <row r="206" spans="1:8" ht="30" customHeight="1" x14ac:dyDescent="0.25">
      <c r="A206" s="38" t="s">
        <v>106</v>
      </c>
      <c r="B206" s="35" t="s">
        <v>103</v>
      </c>
      <c r="C206" s="35" t="s">
        <v>243</v>
      </c>
      <c r="D206" s="35" t="s">
        <v>107</v>
      </c>
      <c r="E206" s="35" t="s">
        <v>101</v>
      </c>
      <c r="F206" s="37">
        <f t="shared" si="43"/>
        <v>67.099999999999994</v>
      </c>
      <c r="G206" s="37">
        <f t="shared" si="43"/>
        <v>67.8</v>
      </c>
      <c r="H206" s="37">
        <f t="shared" si="43"/>
        <v>70.3</v>
      </c>
    </row>
    <row r="207" spans="1:8" ht="30.75" customHeight="1" x14ac:dyDescent="0.25">
      <c r="A207" s="38" t="s">
        <v>244</v>
      </c>
      <c r="B207" s="35" t="s">
        <v>103</v>
      </c>
      <c r="C207" s="35" t="s">
        <v>243</v>
      </c>
      <c r="D207" s="35" t="s">
        <v>245</v>
      </c>
      <c r="E207" s="35" t="s">
        <v>101</v>
      </c>
      <c r="F207" s="37">
        <f t="shared" si="43"/>
        <v>67.099999999999994</v>
      </c>
      <c r="G207" s="37">
        <f t="shared" si="43"/>
        <v>67.8</v>
      </c>
      <c r="H207" s="37">
        <f t="shared" si="43"/>
        <v>70.3</v>
      </c>
    </row>
    <row r="208" spans="1:8" ht="68.25" customHeight="1" x14ac:dyDescent="0.25">
      <c r="A208" s="38" t="s">
        <v>110</v>
      </c>
      <c r="B208" s="35" t="s">
        <v>103</v>
      </c>
      <c r="C208" s="35" t="s">
        <v>243</v>
      </c>
      <c r="D208" s="35" t="s">
        <v>245</v>
      </c>
      <c r="E208" s="35" t="s">
        <v>111</v>
      </c>
      <c r="F208" s="37">
        <f t="shared" si="43"/>
        <v>67.099999999999994</v>
      </c>
      <c r="G208" s="37">
        <f t="shared" si="43"/>
        <v>67.8</v>
      </c>
      <c r="H208" s="37">
        <f t="shared" si="43"/>
        <v>70.3</v>
      </c>
    </row>
    <row r="209" spans="1:8" ht="30.75" customHeight="1" x14ac:dyDescent="0.25">
      <c r="A209" s="38" t="s">
        <v>112</v>
      </c>
      <c r="B209" s="35" t="s">
        <v>103</v>
      </c>
      <c r="C209" s="35" t="s">
        <v>243</v>
      </c>
      <c r="D209" s="35" t="s">
        <v>245</v>
      </c>
      <c r="E209" s="35" t="s">
        <v>113</v>
      </c>
      <c r="F209" s="37">
        <v>67.099999999999994</v>
      </c>
      <c r="G209" s="37">
        <v>67.8</v>
      </c>
      <c r="H209" s="37">
        <v>70.3</v>
      </c>
    </row>
    <row r="210" spans="1:8" ht="25.5" x14ac:dyDescent="0.2">
      <c r="A210" s="54" t="s">
        <v>246</v>
      </c>
      <c r="B210" s="33" t="s">
        <v>243</v>
      </c>
      <c r="C210" s="33" t="s">
        <v>99</v>
      </c>
      <c r="D210" s="33" t="s">
        <v>100</v>
      </c>
      <c r="E210" s="33" t="s">
        <v>101</v>
      </c>
      <c r="F210" s="34">
        <f t="shared" ref="F210:H211" si="44">F211</f>
        <v>4328.2</v>
      </c>
      <c r="G210" s="34">
        <f t="shared" si="44"/>
        <v>2563.5</v>
      </c>
      <c r="H210" s="34">
        <f t="shared" si="44"/>
        <v>2647.6</v>
      </c>
    </row>
    <row r="211" spans="1:8" ht="39" x14ac:dyDescent="0.25">
      <c r="A211" s="38" t="s">
        <v>247</v>
      </c>
      <c r="B211" s="35" t="s">
        <v>243</v>
      </c>
      <c r="C211" s="35" t="s">
        <v>248</v>
      </c>
      <c r="D211" s="35" t="s">
        <v>100</v>
      </c>
      <c r="E211" s="35" t="s">
        <v>101</v>
      </c>
      <c r="F211" s="37">
        <f t="shared" si="44"/>
        <v>4328.2</v>
      </c>
      <c r="G211" s="37">
        <f t="shared" si="44"/>
        <v>2563.5</v>
      </c>
      <c r="H211" s="37">
        <f t="shared" si="44"/>
        <v>2647.6</v>
      </c>
    </row>
    <row r="212" spans="1:8" ht="51.75" x14ac:dyDescent="0.25">
      <c r="A212" s="38" t="s">
        <v>203</v>
      </c>
      <c r="B212" s="35" t="s">
        <v>243</v>
      </c>
      <c r="C212" s="35" t="s">
        <v>248</v>
      </c>
      <c r="D212" s="35" t="s">
        <v>204</v>
      </c>
      <c r="E212" s="35" t="s">
        <v>101</v>
      </c>
      <c r="F212" s="37">
        <f>F213+F247+F256</f>
        <v>4328.2</v>
      </c>
      <c r="G212" s="37">
        <f t="shared" ref="G212:H212" si="45">G213+G247+G256</f>
        <v>2563.5</v>
      </c>
      <c r="H212" s="37">
        <f t="shared" si="45"/>
        <v>2647.6</v>
      </c>
    </row>
    <row r="213" spans="1:8" ht="39" x14ac:dyDescent="0.25">
      <c r="A213" s="38" t="s">
        <v>249</v>
      </c>
      <c r="B213" s="35" t="s">
        <v>243</v>
      </c>
      <c r="C213" s="35" t="s">
        <v>248</v>
      </c>
      <c r="D213" s="35" t="s">
        <v>250</v>
      </c>
      <c r="E213" s="35" t="s">
        <v>101</v>
      </c>
      <c r="F213" s="37">
        <f>F214+F237+F233</f>
        <v>4191.2</v>
      </c>
      <c r="G213" s="37">
        <f>G214+G237+G233</f>
        <v>2563.5</v>
      </c>
      <c r="H213" s="37">
        <f>H214+H237+H233</f>
        <v>2647.6</v>
      </c>
    </row>
    <row r="214" spans="1:8" ht="83.25" customHeight="1" x14ac:dyDescent="0.25">
      <c r="A214" s="38" t="s">
        <v>251</v>
      </c>
      <c r="B214" s="35" t="s">
        <v>243</v>
      </c>
      <c r="C214" s="35" t="s">
        <v>248</v>
      </c>
      <c r="D214" s="35" t="s">
        <v>252</v>
      </c>
      <c r="E214" s="35" t="s">
        <v>101</v>
      </c>
      <c r="F214" s="37">
        <f>F215+F218+F221+F224</f>
        <v>4142.2</v>
      </c>
      <c r="G214" s="37">
        <f t="shared" ref="G214:H214" si="46">G215+G218+G221+G224</f>
        <v>2514.5</v>
      </c>
      <c r="H214" s="37">
        <f t="shared" si="46"/>
        <v>2598.6</v>
      </c>
    </row>
    <row r="215" spans="1:8" ht="51.75" x14ac:dyDescent="0.25">
      <c r="A215" s="38" t="s">
        <v>235</v>
      </c>
      <c r="B215" s="35" t="s">
        <v>243</v>
      </c>
      <c r="C215" s="35" t="s">
        <v>248</v>
      </c>
      <c r="D215" s="35" t="s">
        <v>253</v>
      </c>
      <c r="E215" s="35" t="s">
        <v>101</v>
      </c>
      <c r="F215" s="37">
        <f t="shared" ref="F215:H216" si="47">F216</f>
        <v>4</v>
      </c>
      <c r="G215" s="37">
        <f t="shared" si="47"/>
        <v>4</v>
      </c>
      <c r="H215" s="37">
        <f t="shared" si="47"/>
        <v>4</v>
      </c>
    </row>
    <row r="216" spans="1:8" ht="15" x14ac:dyDescent="0.25">
      <c r="A216" s="38" t="s">
        <v>124</v>
      </c>
      <c r="B216" s="35" t="s">
        <v>243</v>
      </c>
      <c r="C216" s="35" t="s">
        <v>248</v>
      </c>
      <c r="D216" s="35" t="s">
        <v>253</v>
      </c>
      <c r="E216" s="35" t="s">
        <v>125</v>
      </c>
      <c r="F216" s="37">
        <f t="shared" si="47"/>
        <v>4</v>
      </c>
      <c r="G216" s="37">
        <f t="shared" si="47"/>
        <v>4</v>
      </c>
      <c r="H216" s="37">
        <f t="shared" si="47"/>
        <v>4</v>
      </c>
    </row>
    <row r="217" spans="1:8" ht="15" x14ac:dyDescent="0.25">
      <c r="A217" s="38" t="s">
        <v>126</v>
      </c>
      <c r="B217" s="35" t="s">
        <v>243</v>
      </c>
      <c r="C217" s="35" t="s">
        <v>248</v>
      </c>
      <c r="D217" s="35" t="s">
        <v>253</v>
      </c>
      <c r="E217" s="35" t="s">
        <v>127</v>
      </c>
      <c r="F217" s="37">
        <v>4</v>
      </c>
      <c r="G217" s="37">
        <v>4</v>
      </c>
      <c r="H217" s="37">
        <v>4</v>
      </c>
    </row>
    <row r="218" spans="1:8" ht="29.25" customHeight="1" x14ac:dyDescent="0.25">
      <c r="A218" s="38" t="s">
        <v>237</v>
      </c>
      <c r="B218" s="35" t="s">
        <v>243</v>
      </c>
      <c r="C218" s="35" t="s">
        <v>248</v>
      </c>
      <c r="D218" s="35" t="s">
        <v>254</v>
      </c>
      <c r="E218" s="35" t="s">
        <v>101</v>
      </c>
      <c r="F218" s="37">
        <f>F219+F227</f>
        <v>3113.5999999999995</v>
      </c>
      <c r="G218" s="37">
        <f>G219+G227</f>
        <v>2510.5</v>
      </c>
      <c r="H218" s="37">
        <f>H219+H227</f>
        <v>2594.6</v>
      </c>
    </row>
    <row r="219" spans="1:8" ht="64.5" x14ac:dyDescent="0.25">
      <c r="A219" s="38" t="s">
        <v>110</v>
      </c>
      <c r="B219" s="35" t="s">
        <v>243</v>
      </c>
      <c r="C219" s="35" t="s">
        <v>248</v>
      </c>
      <c r="D219" s="35" t="s">
        <v>254</v>
      </c>
      <c r="E219" s="35" t="s">
        <v>111</v>
      </c>
      <c r="F219" s="37">
        <f>F220</f>
        <v>2404.4999999999995</v>
      </c>
      <c r="G219" s="37">
        <f>G220</f>
        <v>2499.5</v>
      </c>
      <c r="H219" s="37">
        <f>H220</f>
        <v>2583.6</v>
      </c>
    </row>
    <row r="220" spans="1:8" ht="18.75" customHeight="1" x14ac:dyDescent="0.25">
      <c r="A220" s="38" t="s">
        <v>239</v>
      </c>
      <c r="B220" s="35" t="s">
        <v>243</v>
      </c>
      <c r="C220" s="35" t="s">
        <v>248</v>
      </c>
      <c r="D220" s="35" t="s">
        <v>254</v>
      </c>
      <c r="E220" s="35" t="s">
        <v>240</v>
      </c>
      <c r="F220" s="37">
        <f>2455.7-39.3-11.9</f>
        <v>2404.4999999999995</v>
      </c>
      <c r="G220" s="37">
        <v>2499.5</v>
      </c>
      <c r="H220" s="37">
        <v>2583.6</v>
      </c>
    </row>
    <row r="221" spans="1:8" ht="29.25" customHeight="1" x14ac:dyDescent="0.25">
      <c r="A221" s="38" t="s">
        <v>593</v>
      </c>
      <c r="B221" s="35" t="s">
        <v>243</v>
      </c>
      <c r="C221" s="35" t="s">
        <v>248</v>
      </c>
      <c r="D221" s="35" t="s">
        <v>595</v>
      </c>
      <c r="E221" s="35" t="s">
        <v>101</v>
      </c>
      <c r="F221" s="37">
        <f>F222</f>
        <v>973.40000000000009</v>
      </c>
      <c r="G221" s="37">
        <f t="shared" ref="G221:H221" si="48">G222</f>
        <v>0</v>
      </c>
      <c r="H221" s="37">
        <f t="shared" si="48"/>
        <v>0</v>
      </c>
    </row>
    <row r="222" spans="1:8" ht="68.25" customHeight="1" x14ac:dyDescent="0.25">
      <c r="A222" s="38" t="s">
        <v>110</v>
      </c>
      <c r="B222" s="35" t="s">
        <v>243</v>
      </c>
      <c r="C222" s="35" t="s">
        <v>248</v>
      </c>
      <c r="D222" s="35" t="s">
        <v>595</v>
      </c>
      <c r="E222" s="35" t="s">
        <v>111</v>
      </c>
      <c r="F222" s="37">
        <f>F223</f>
        <v>973.40000000000009</v>
      </c>
      <c r="G222" s="37">
        <f t="shared" ref="G222:H222" si="49">G223</f>
        <v>0</v>
      </c>
      <c r="H222" s="37">
        <f t="shared" si="49"/>
        <v>0</v>
      </c>
    </row>
    <row r="223" spans="1:8" ht="18.75" customHeight="1" x14ac:dyDescent="0.25">
      <c r="A223" s="38" t="s">
        <v>239</v>
      </c>
      <c r="B223" s="35" t="s">
        <v>243</v>
      </c>
      <c r="C223" s="35" t="s">
        <v>248</v>
      </c>
      <c r="D223" s="35" t="s">
        <v>595</v>
      </c>
      <c r="E223" s="35" t="s">
        <v>240</v>
      </c>
      <c r="F223" s="37">
        <f>747.6+225.8</f>
        <v>973.40000000000009</v>
      </c>
      <c r="G223" s="37">
        <v>0</v>
      </c>
      <c r="H223" s="37">
        <v>0</v>
      </c>
    </row>
    <row r="224" spans="1:8" ht="40.5" customHeight="1" x14ac:dyDescent="0.25">
      <c r="A224" s="38" t="s">
        <v>591</v>
      </c>
      <c r="B224" s="35" t="s">
        <v>243</v>
      </c>
      <c r="C224" s="35" t="s">
        <v>248</v>
      </c>
      <c r="D224" s="35" t="s">
        <v>600</v>
      </c>
      <c r="E224" s="35" t="s">
        <v>101</v>
      </c>
      <c r="F224" s="37">
        <f>F225</f>
        <v>51.199999999999996</v>
      </c>
      <c r="G224" s="37">
        <f t="shared" ref="G224:H224" si="50">G225</f>
        <v>0</v>
      </c>
      <c r="H224" s="37">
        <f t="shared" si="50"/>
        <v>0</v>
      </c>
    </row>
    <row r="225" spans="1:8" ht="68.25" customHeight="1" x14ac:dyDescent="0.25">
      <c r="A225" s="38" t="s">
        <v>110</v>
      </c>
      <c r="B225" s="35" t="s">
        <v>243</v>
      </c>
      <c r="C225" s="35" t="s">
        <v>248</v>
      </c>
      <c r="D225" s="35" t="s">
        <v>600</v>
      </c>
      <c r="E225" s="35" t="s">
        <v>111</v>
      </c>
      <c r="F225" s="37">
        <f>F226</f>
        <v>51.199999999999996</v>
      </c>
      <c r="G225" s="37">
        <f>G226</f>
        <v>0</v>
      </c>
      <c r="H225" s="37">
        <f>H226</f>
        <v>0</v>
      </c>
    </row>
    <row r="226" spans="1:8" ht="18.75" customHeight="1" x14ac:dyDescent="0.25">
      <c r="A226" s="38" t="s">
        <v>239</v>
      </c>
      <c r="B226" s="35" t="s">
        <v>243</v>
      </c>
      <c r="C226" s="35" t="s">
        <v>248</v>
      </c>
      <c r="D226" s="35" t="s">
        <v>600</v>
      </c>
      <c r="E226" s="35" t="s">
        <v>240</v>
      </c>
      <c r="F226" s="37">
        <f>39.3+11.9</f>
        <v>51.199999999999996</v>
      </c>
      <c r="G226" s="37">
        <v>0</v>
      </c>
      <c r="H226" s="37">
        <v>0</v>
      </c>
    </row>
    <row r="227" spans="1:8" ht="26.25" x14ac:dyDescent="0.25">
      <c r="A227" s="38" t="s">
        <v>120</v>
      </c>
      <c r="B227" s="35" t="s">
        <v>243</v>
      </c>
      <c r="C227" s="35" t="s">
        <v>248</v>
      </c>
      <c r="D227" s="35" t="s">
        <v>254</v>
      </c>
      <c r="E227" s="35" t="s">
        <v>121</v>
      </c>
      <c r="F227" s="37">
        <f>F228</f>
        <v>709.1</v>
      </c>
      <c r="G227" s="37">
        <f>G228</f>
        <v>11</v>
      </c>
      <c r="H227" s="37">
        <f>H228</f>
        <v>11</v>
      </c>
    </row>
    <row r="228" spans="1:8" ht="29.25" customHeight="1" x14ac:dyDescent="0.25">
      <c r="A228" s="38" t="s">
        <v>255</v>
      </c>
      <c r="B228" s="35" t="s">
        <v>243</v>
      </c>
      <c r="C228" s="35" t="s">
        <v>248</v>
      </c>
      <c r="D228" s="35" t="s">
        <v>254</v>
      </c>
      <c r="E228" s="35" t="s">
        <v>123</v>
      </c>
      <c r="F228" s="37">
        <f>128.9+580.2</f>
        <v>709.1</v>
      </c>
      <c r="G228" s="37">
        <v>11</v>
      </c>
      <c r="H228" s="37">
        <v>11</v>
      </c>
    </row>
    <row r="229" spans="1:8" ht="26.25" hidden="1" x14ac:dyDescent="0.25">
      <c r="A229" s="38" t="s">
        <v>256</v>
      </c>
      <c r="B229" s="35" t="s">
        <v>243</v>
      </c>
      <c r="C229" s="35" t="s">
        <v>248</v>
      </c>
      <c r="D229" s="35" t="s">
        <v>257</v>
      </c>
      <c r="E229" s="35" t="s">
        <v>101</v>
      </c>
      <c r="F229" s="37">
        <f t="shared" ref="F229:H231" si="51">F230</f>
        <v>0</v>
      </c>
      <c r="G229" s="37">
        <f t="shared" si="51"/>
        <v>0</v>
      </c>
      <c r="H229" s="37">
        <f t="shared" si="51"/>
        <v>0</v>
      </c>
    </row>
    <row r="230" spans="1:8" ht="15" hidden="1" x14ac:dyDescent="0.25">
      <c r="A230" s="38" t="s">
        <v>179</v>
      </c>
      <c r="B230" s="35" t="s">
        <v>243</v>
      </c>
      <c r="C230" s="35" t="s">
        <v>248</v>
      </c>
      <c r="D230" s="35" t="s">
        <v>258</v>
      </c>
      <c r="E230" s="35" t="s">
        <v>101</v>
      </c>
      <c r="F230" s="37">
        <f t="shared" si="51"/>
        <v>0</v>
      </c>
      <c r="G230" s="37">
        <f t="shared" si="51"/>
        <v>0</v>
      </c>
      <c r="H230" s="37">
        <f t="shared" si="51"/>
        <v>0</v>
      </c>
    </row>
    <row r="231" spans="1:8" ht="26.25" hidden="1" x14ac:dyDescent="0.25">
      <c r="A231" s="38" t="s">
        <v>120</v>
      </c>
      <c r="B231" s="35" t="s">
        <v>243</v>
      </c>
      <c r="C231" s="35" t="s">
        <v>248</v>
      </c>
      <c r="D231" s="35" t="s">
        <v>258</v>
      </c>
      <c r="E231" s="35" t="s">
        <v>121</v>
      </c>
      <c r="F231" s="37">
        <f t="shared" si="51"/>
        <v>0</v>
      </c>
      <c r="G231" s="37">
        <f t="shared" si="51"/>
        <v>0</v>
      </c>
      <c r="H231" s="37">
        <f t="shared" si="51"/>
        <v>0</v>
      </c>
    </row>
    <row r="232" spans="1:8" ht="39" hidden="1" x14ac:dyDescent="0.25">
      <c r="A232" s="38" t="s">
        <v>122</v>
      </c>
      <c r="B232" s="35" t="s">
        <v>243</v>
      </c>
      <c r="C232" s="35" t="s">
        <v>248</v>
      </c>
      <c r="D232" s="35" t="s">
        <v>258</v>
      </c>
      <c r="E232" s="35" t="s">
        <v>123</v>
      </c>
      <c r="F232" s="37"/>
      <c r="G232" s="37"/>
      <c r="H232" s="37"/>
    </row>
    <row r="233" spans="1:8" ht="26.25" x14ac:dyDescent="0.25">
      <c r="A233" s="38" t="s">
        <v>256</v>
      </c>
      <c r="B233" s="35" t="s">
        <v>243</v>
      </c>
      <c r="C233" s="35" t="s">
        <v>248</v>
      </c>
      <c r="D233" s="35" t="s">
        <v>257</v>
      </c>
      <c r="E233" s="35" t="s">
        <v>101</v>
      </c>
      <c r="F233" s="37">
        <f t="shared" ref="F233:H235" si="52">F234</f>
        <v>49</v>
      </c>
      <c r="G233" s="37">
        <f t="shared" si="52"/>
        <v>49</v>
      </c>
      <c r="H233" s="37">
        <f t="shared" si="52"/>
        <v>49</v>
      </c>
    </row>
    <row r="234" spans="1:8" ht="15" x14ac:dyDescent="0.25">
      <c r="A234" s="38" t="s">
        <v>179</v>
      </c>
      <c r="B234" s="35" t="s">
        <v>243</v>
      </c>
      <c r="C234" s="35" t="s">
        <v>248</v>
      </c>
      <c r="D234" s="35" t="s">
        <v>258</v>
      </c>
      <c r="E234" s="35" t="s">
        <v>101</v>
      </c>
      <c r="F234" s="37">
        <f t="shared" si="52"/>
        <v>49</v>
      </c>
      <c r="G234" s="37">
        <f t="shared" si="52"/>
        <v>49</v>
      </c>
      <c r="H234" s="37">
        <f t="shared" si="52"/>
        <v>49</v>
      </c>
    </row>
    <row r="235" spans="1:8" ht="26.25" x14ac:dyDescent="0.25">
      <c r="A235" s="38" t="s">
        <v>120</v>
      </c>
      <c r="B235" s="35" t="s">
        <v>243</v>
      </c>
      <c r="C235" s="35" t="s">
        <v>248</v>
      </c>
      <c r="D235" s="35" t="s">
        <v>258</v>
      </c>
      <c r="E235" s="35" t="s">
        <v>121</v>
      </c>
      <c r="F235" s="37">
        <f t="shared" si="52"/>
        <v>49</v>
      </c>
      <c r="G235" s="37">
        <f t="shared" si="52"/>
        <v>49</v>
      </c>
      <c r="H235" s="37">
        <f t="shared" si="52"/>
        <v>49</v>
      </c>
    </row>
    <row r="236" spans="1:8" ht="29.25" customHeight="1" x14ac:dyDescent="0.25">
      <c r="A236" s="38" t="s">
        <v>122</v>
      </c>
      <c r="B236" s="35" t="s">
        <v>243</v>
      </c>
      <c r="C236" s="35" t="s">
        <v>248</v>
      </c>
      <c r="D236" s="35" t="s">
        <v>258</v>
      </c>
      <c r="E236" s="35" t="s">
        <v>123</v>
      </c>
      <c r="F236" s="37">
        <v>49</v>
      </c>
      <c r="G236" s="37">
        <v>49</v>
      </c>
      <c r="H236" s="37">
        <v>49</v>
      </c>
    </row>
    <row r="237" spans="1:8" ht="51.75" hidden="1" x14ac:dyDescent="0.25">
      <c r="A237" s="38" t="s">
        <v>259</v>
      </c>
      <c r="B237" s="35" t="s">
        <v>243</v>
      </c>
      <c r="C237" s="35" t="s">
        <v>248</v>
      </c>
      <c r="D237" s="35" t="s">
        <v>260</v>
      </c>
      <c r="E237" s="35" t="s">
        <v>101</v>
      </c>
      <c r="F237" s="37">
        <f t="shared" ref="F237:H238" si="53">F238</f>
        <v>0</v>
      </c>
      <c r="G237" s="37">
        <f t="shared" si="53"/>
        <v>0</v>
      </c>
      <c r="H237" s="37">
        <f t="shared" si="53"/>
        <v>0</v>
      </c>
    </row>
    <row r="238" spans="1:8" ht="26.25" hidden="1" x14ac:dyDescent="0.25">
      <c r="A238" s="38" t="s">
        <v>120</v>
      </c>
      <c r="B238" s="35" t="s">
        <v>243</v>
      </c>
      <c r="C238" s="35" t="s">
        <v>248</v>
      </c>
      <c r="D238" s="35" t="s">
        <v>261</v>
      </c>
      <c r="E238" s="35" t="s">
        <v>121</v>
      </c>
      <c r="F238" s="37">
        <f t="shared" si="53"/>
        <v>0</v>
      </c>
      <c r="G238" s="37">
        <f t="shared" si="53"/>
        <v>0</v>
      </c>
      <c r="H238" s="37">
        <f t="shared" si="53"/>
        <v>0</v>
      </c>
    </row>
    <row r="239" spans="1:8" ht="39" hidden="1" x14ac:dyDescent="0.25">
      <c r="A239" s="38" t="s">
        <v>122</v>
      </c>
      <c r="B239" s="35" t="s">
        <v>243</v>
      </c>
      <c r="C239" s="35" t="s">
        <v>248</v>
      </c>
      <c r="D239" s="35" t="s">
        <v>261</v>
      </c>
      <c r="E239" s="35" t="s">
        <v>123</v>
      </c>
      <c r="F239" s="37">
        <v>0</v>
      </c>
      <c r="G239" s="37">
        <v>0</v>
      </c>
      <c r="H239" s="37">
        <v>0</v>
      </c>
    </row>
    <row r="240" spans="1:8" ht="77.25" hidden="1" x14ac:dyDescent="0.25">
      <c r="A240" s="38" t="s">
        <v>262</v>
      </c>
      <c r="B240" s="35" t="s">
        <v>243</v>
      </c>
      <c r="C240" s="35" t="s">
        <v>248</v>
      </c>
      <c r="D240" s="35" t="s">
        <v>263</v>
      </c>
      <c r="E240" s="35" t="s">
        <v>101</v>
      </c>
      <c r="F240" s="37">
        <f>F241+F244</f>
        <v>0</v>
      </c>
      <c r="G240" s="37">
        <f>G241+G244</f>
        <v>0</v>
      </c>
      <c r="H240" s="37">
        <f>H241+H244</f>
        <v>0</v>
      </c>
    </row>
    <row r="241" spans="1:8" ht="15" hidden="1" x14ac:dyDescent="0.25">
      <c r="A241" s="38" t="s">
        <v>179</v>
      </c>
      <c r="B241" s="35" t="s">
        <v>243</v>
      </c>
      <c r="C241" s="35" t="s">
        <v>248</v>
      </c>
      <c r="D241" s="35" t="s">
        <v>264</v>
      </c>
      <c r="E241" s="35" t="s">
        <v>101</v>
      </c>
      <c r="F241" s="37">
        <f t="shared" ref="F241:H242" si="54">F242</f>
        <v>0</v>
      </c>
      <c r="G241" s="37">
        <f t="shared" si="54"/>
        <v>0</v>
      </c>
      <c r="H241" s="37">
        <f t="shared" si="54"/>
        <v>0</v>
      </c>
    </row>
    <row r="242" spans="1:8" ht="26.25" hidden="1" x14ac:dyDescent="0.25">
      <c r="A242" s="38" t="s">
        <v>120</v>
      </c>
      <c r="B242" s="35" t="s">
        <v>243</v>
      </c>
      <c r="C242" s="35" t="s">
        <v>248</v>
      </c>
      <c r="D242" s="35" t="s">
        <v>264</v>
      </c>
      <c r="E242" s="35" t="s">
        <v>121</v>
      </c>
      <c r="F242" s="37">
        <f t="shared" si="54"/>
        <v>0</v>
      </c>
      <c r="G242" s="37">
        <f t="shared" si="54"/>
        <v>0</v>
      </c>
      <c r="H242" s="37">
        <f t="shared" si="54"/>
        <v>0</v>
      </c>
    </row>
    <row r="243" spans="1:8" ht="39" hidden="1" x14ac:dyDescent="0.25">
      <c r="A243" s="38" t="s">
        <v>122</v>
      </c>
      <c r="B243" s="35" t="s">
        <v>243</v>
      </c>
      <c r="C243" s="35" t="s">
        <v>248</v>
      </c>
      <c r="D243" s="35" t="s">
        <v>264</v>
      </c>
      <c r="E243" s="35" t="s">
        <v>123</v>
      </c>
      <c r="F243" s="37"/>
      <c r="G243" s="37"/>
      <c r="H243" s="37"/>
    </row>
    <row r="244" spans="1:8" ht="29.25" hidden="1" customHeight="1" x14ac:dyDescent="0.25">
      <c r="A244" s="38" t="s">
        <v>265</v>
      </c>
      <c r="B244" s="35" t="s">
        <v>243</v>
      </c>
      <c r="C244" s="35" t="s">
        <v>248</v>
      </c>
      <c r="D244" s="35" t="s">
        <v>266</v>
      </c>
      <c r="E244" s="35" t="s">
        <v>101</v>
      </c>
      <c r="F244" s="37">
        <f t="shared" ref="F244:H245" si="55">F245</f>
        <v>0</v>
      </c>
      <c r="G244" s="37">
        <f t="shared" si="55"/>
        <v>0</v>
      </c>
      <c r="H244" s="37">
        <f t="shared" si="55"/>
        <v>0</v>
      </c>
    </row>
    <row r="245" spans="1:8" s="39" customFormat="1" ht="29.25" hidden="1" customHeight="1" x14ac:dyDescent="0.25">
      <c r="A245" s="38" t="s">
        <v>120</v>
      </c>
      <c r="B245" s="35" t="s">
        <v>243</v>
      </c>
      <c r="C245" s="35" t="s">
        <v>248</v>
      </c>
      <c r="D245" s="35" t="s">
        <v>266</v>
      </c>
      <c r="E245" s="35" t="s">
        <v>121</v>
      </c>
      <c r="F245" s="37">
        <f t="shared" si="55"/>
        <v>0</v>
      </c>
      <c r="G245" s="37">
        <f t="shared" si="55"/>
        <v>0</v>
      </c>
      <c r="H245" s="37">
        <f t="shared" si="55"/>
        <v>0</v>
      </c>
    </row>
    <row r="246" spans="1:8" s="39" customFormat="1" ht="39" hidden="1" x14ac:dyDescent="0.25">
      <c r="A246" s="38" t="s">
        <v>122</v>
      </c>
      <c r="B246" s="35" t="s">
        <v>243</v>
      </c>
      <c r="C246" s="35" t="s">
        <v>248</v>
      </c>
      <c r="D246" s="35" t="s">
        <v>266</v>
      </c>
      <c r="E246" s="35" t="s">
        <v>123</v>
      </c>
      <c r="F246" s="37">
        <f>5000-5000</f>
        <v>0</v>
      </c>
      <c r="G246" s="37">
        <f>5000-5000</f>
        <v>0</v>
      </c>
      <c r="H246" s="37">
        <f>5000-5000</f>
        <v>0</v>
      </c>
    </row>
    <row r="247" spans="1:8" s="39" customFormat="1" ht="39" hidden="1" x14ac:dyDescent="0.25">
      <c r="A247" s="38" t="s">
        <v>205</v>
      </c>
      <c r="B247" s="35" t="s">
        <v>243</v>
      </c>
      <c r="C247" s="35" t="s">
        <v>248</v>
      </c>
      <c r="D247" s="35" t="s">
        <v>206</v>
      </c>
      <c r="E247" s="35" t="s">
        <v>101</v>
      </c>
      <c r="F247" s="37">
        <f>F248+F252</f>
        <v>0</v>
      </c>
      <c r="G247" s="37">
        <f>G248+G252</f>
        <v>0</v>
      </c>
      <c r="H247" s="37">
        <f>H248+H252</f>
        <v>0</v>
      </c>
    </row>
    <row r="248" spans="1:8" s="39" customFormat="1" ht="53.25" hidden="1" customHeight="1" x14ac:dyDescent="0.25">
      <c r="A248" s="38" t="s">
        <v>267</v>
      </c>
      <c r="B248" s="35" t="s">
        <v>243</v>
      </c>
      <c r="C248" s="35" t="s">
        <v>248</v>
      </c>
      <c r="D248" s="35" t="s">
        <v>268</v>
      </c>
      <c r="E248" s="35" t="s">
        <v>101</v>
      </c>
      <c r="F248" s="37">
        <f t="shared" ref="F248:H250" si="56">F249</f>
        <v>0</v>
      </c>
      <c r="G248" s="37">
        <f t="shared" si="56"/>
        <v>0</v>
      </c>
      <c r="H248" s="37">
        <f t="shared" si="56"/>
        <v>0</v>
      </c>
    </row>
    <row r="249" spans="1:8" s="39" customFormat="1" ht="15" hidden="1" x14ac:dyDescent="0.25">
      <c r="A249" s="38" t="s">
        <v>179</v>
      </c>
      <c r="B249" s="35" t="s">
        <v>243</v>
      </c>
      <c r="C249" s="35" t="s">
        <v>248</v>
      </c>
      <c r="D249" s="35" t="s">
        <v>269</v>
      </c>
      <c r="E249" s="35" t="s">
        <v>101</v>
      </c>
      <c r="F249" s="37">
        <f t="shared" si="56"/>
        <v>0</v>
      </c>
      <c r="G249" s="37">
        <f t="shared" si="56"/>
        <v>0</v>
      </c>
      <c r="H249" s="37">
        <f t="shared" si="56"/>
        <v>0</v>
      </c>
    </row>
    <row r="250" spans="1:8" s="39" customFormat="1" ht="26.25" hidden="1" x14ac:dyDescent="0.25">
      <c r="A250" s="38" t="s">
        <v>120</v>
      </c>
      <c r="B250" s="35" t="s">
        <v>243</v>
      </c>
      <c r="C250" s="35" t="s">
        <v>248</v>
      </c>
      <c r="D250" s="35" t="s">
        <v>269</v>
      </c>
      <c r="E250" s="35" t="s">
        <v>121</v>
      </c>
      <c r="F250" s="37">
        <f t="shared" si="56"/>
        <v>0</v>
      </c>
      <c r="G250" s="37">
        <f t="shared" si="56"/>
        <v>0</v>
      </c>
      <c r="H250" s="37">
        <f t="shared" si="56"/>
        <v>0</v>
      </c>
    </row>
    <row r="251" spans="1:8" s="39" customFormat="1" ht="39" hidden="1" x14ac:dyDescent="0.25">
      <c r="A251" s="38" t="s">
        <v>122</v>
      </c>
      <c r="B251" s="35" t="s">
        <v>243</v>
      </c>
      <c r="C251" s="35" t="s">
        <v>248</v>
      </c>
      <c r="D251" s="35" t="s">
        <v>269</v>
      </c>
      <c r="E251" s="35" t="s">
        <v>123</v>
      </c>
      <c r="F251" s="37">
        <v>0</v>
      </c>
      <c r="G251" s="37">
        <v>0</v>
      </c>
      <c r="H251" s="37">
        <v>0</v>
      </c>
    </row>
    <row r="252" spans="1:8" s="39" customFormat="1" ht="46.5" hidden="1" customHeight="1" x14ac:dyDescent="0.25">
      <c r="A252" s="38" t="s">
        <v>270</v>
      </c>
      <c r="B252" s="35" t="s">
        <v>243</v>
      </c>
      <c r="C252" s="35" t="s">
        <v>248</v>
      </c>
      <c r="D252" s="35" t="s">
        <v>271</v>
      </c>
      <c r="E252" s="35" t="s">
        <v>101</v>
      </c>
      <c r="F252" s="37">
        <f t="shared" ref="F252:H254" si="57">F253</f>
        <v>0</v>
      </c>
      <c r="G252" s="37">
        <f t="shared" si="57"/>
        <v>0</v>
      </c>
      <c r="H252" s="37">
        <f t="shared" si="57"/>
        <v>0</v>
      </c>
    </row>
    <row r="253" spans="1:8" s="39" customFormat="1" ht="15" hidden="1" x14ac:dyDescent="0.25">
      <c r="A253" s="38" t="s">
        <v>179</v>
      </c>
      <c r="B253" s="35" t="s">
        <v>243</v>
      </c>
      <c r="C253" s="35" t="s">
        <v>248</v>
      </c>
      <c r="D253" s="35" t="s">
        <v>272</v>
      </c>
      <c r="E253" s="35" t="s">
        <v>101</v>
      </c>
      <c r="F253" s="37">
        <f t="shared" si="57"/>
        <v>0</v>
      </c>
      <c r="G253" s="37">
        <f t="shared" si="57"/>
        <v>0</v>
      </c>
      <c r="H253" s="37">
        <f t="shared" si="57"/>
        <v>0</v>
      </c>
    </row>
    <row r="254" spans="1:8" s="39" customFormat="1" ht="26.25" hidden="1" x14ac:dyDescent="0.25">
      <c r="A254" s="38" t="s">
        <v>120</v>
      </c>
      <c r="B254" s="35" t="s">
        <v>243</v>
      </c>
      <c r="C254" s="35" t="s">
        <v>248</v>
      </c>
      <c r="D254" s="35" t="s">
        <v>272</v>
      </c>
      <c r="E254" s="35" t="s">
        <v>121</v>
      </c>
      <c r="F254" s="37">
        <f t="shared" si="57"/>
        <v>0</v>
      </c>
      <c r="G254" s="37">
        <f t="shared" si="57"/>
        <v>0</v>
      </c>
      <c r="H254" s="37">
        <f t="shared" si="57"/>
        <v>0</v>
      </c>
    </row>
    <row r="255" spans="1:8" s="39" customFormat="1" ht="39" hidden="1" x14ac:dyDescent="0.25">
      <c r="A255" s="38" t="s">
        <v>122</v>
      </c>
      <c r="B255" s="35" t="s">
        <v>243</v>
      </c>
      <c r="C255" s="35" t="s">
        <v>248</v>
      </c>
      <c r="D255" s="35" t="s">
        <v>272</v>
      </c>
      <c r="E255" s="35" t="s">
        <v>123</v>
      </c>
      <c r="F255" s="37">
        <v>0</v>
      </c>
      <c r="G255" s="37">
        <v>0</v>
      </c>
      <c r="H255" s="37">
        <v>0</v>
      </c>
    </row>
    <row r="256" spans="1:8" s="39" customFormat="1" ht="46.5" customHeight="1" x14ac:dyDescent="0.25">
      <c r="A256" s="38" t="s">
        <v>205</v>
      </c>
      <c r="B256" s="35" t="s">
        <v>243</v>
      </c>
      <c r="C256" s="35" t="s">
        <v>248</v>
      </c>
      <c r="D256" s="35" t="s">
        <v>206</v>
      </c>
      <c r="E256" s="35" t="s">
        <v>101</v>
      </c>
      <c r="F256" s="37">
        <f>F257+F261</f>
        <v>137</v>
      </c>
      <c r="G256" s="37">
        <f t="shared" ref="G256:H256" si="58">G257+G261</f>
        <v>0</v>
      </c>
      <c r="H256" s="37">
        <f t="shared" si="58"/>
        <v>0</v>
      </c>
    </row>
    <row r="257" spans="1:8" s="39" customFormat="1" ht="81.75" customHeight="1" x14ac:dyDescent="0.25">
      <c r="A257" s="38" t="s">
        <v>267</v>
      </c>
      <c r="B257" s="35" t="s">
        <v>243</v>
      </c>
      <c r="C257" s="35" t="s">
        <v>248</v>
      </c>
      <c r="D257" s="35" t="s">
        <v>268</v>
      </c>
      <c r="E257" s="35" t="s">
        <v>101</v>
      </c>
      <c r="F257" s="37">
        <f>F258</f>
        <v>88</v>
      </c>
      <c r="G257" s="37">
        <f t="shared" ref="G257:H257" si="59">G258</f>
        <v>0</v>
      </c>
      <c r="H257" s="37">
        <f t="shared" si="59"/>
        <v>0</v>
      </c>
    </row>
    <row r="258" spans="1:8" s="39" customFormat="1" ht="15" x14ac:dyDescent="0.25">
      <c r="A258" s="38" t="s">
        <v>179</v>
      </c>
      <c r="B258" s="35" t="s">
        <v>243</v>
      </c>
      <c r="C258" s="35" t="s">
        <v>248</v>
      </c>
      <c r="D258" s="35" t="s">
        <v>269</v>
      </c>
      <c r="E258" s="35" t="s">
        <v>101</v>
      </c>
      <c r="F258" s="37">
        <f>F259</f>
        <v>88</v>
      </c>
      <c r="G258" s="37">
        <f t="shared" ref="G258:H258" si="60">G259</f>
        <v>0</v>
      </c>
      <c r="H258" s="37">
        <f t="shared" si="60"/>
        <v>0</v>
      </c>
    </row>
    <row r="259" spans="1:8" s="39" customFormat="1" ht="26.25" x14ac:dyDescent="0.25">
      <c r="A259" s="38" t="s">
        <v>120</v>
      </c>
      <c r="B259" s="35" t="s">
        <v>243</v>
      </c>
      <c r="C259" s="35" t="s">
        <v>248</v>
      </c>
      <c r="D259" s="35" t="s">
        <v>269</v>
      </c>
      <c r="E259" s="35" t="s">
        <v>121</v>
      </c>
      <c r="F259" s="37">
        <f>F260</f>
        <v>88</v>
      </c>
      <c r="G259" s="37">
        <f t="shared" ref="G259:H259" si="61">G260</f>
        <v>0</v>
      </c>
      <c r="H259" s="37">
        <f t="shared" si="61"/>
        <v>0</v>
      </c>
    </row>
    <row r="260" spans="1:8" s="39" customFormat="1" ht="39" x14ac:dyDescent="0.25">
      <c r="A260" s="38" t="s">
        <v>122</v>
      </c>
      <c r="B260" s="35" t="s">
        <v>243</v>
      </c>
      <c r="C260" s="35" t="s">
        <v>248</v>
      </c>
      <c r="D260" s="35" t="s">
        <v>269</v>
      </c>
      <c r="E260" s="35" t="s">
        <v>123</v>
      </c>
      <c r="F260" s="37">
        <v>88</v>
      </c>
      <c r="G260" s="37">
        <v>0</v>
      </c>
      <c r="H260" s="37">
        <v>0</v>
      </c>
    </row>
    <row r="261" spans="1:8" s="39" customFormat="1" ht="42" customHeight="1" x14ac:dyDescent="0.25">
      <c r="A261" s="38" t="s">
        <v>270</v>
      </c>
      <c r="B261" s="35" t="s">
        <v>243</v>
      </c>
      <c r="C261" s="35" t="s">
        <v>248</v>
      </c>
      <c r="D261" s="35" t="s">
        <v>271</v>
      </c>
      <c r="E261" s="35" t="s">
        <v>101</v>
      </c>
      <c r="F261" s="37">
        <f>F262</f>
        <v>49</v>
      </c>
      <c r="G261" s="37">
        <f t="shared" ref="G261:H261" si="62">G262</f>
        <v>0</v>
      </c>
      <c r="H261" s="37">
        <f t="shared" si="62"/>
        <v>0</v>
      </c>
    </row>
    <row r="262" spans="1:8" s="39" customFormat="1" ht="15" x14ac:dyDescent="0.25">
      <c r="A262" s="38" t="s">
        <v>179</v>
      </c>
      <c r="B262" s="35" t="s">
        <v>243</v>
      </c>
      <c r="C262" s="35" t="s">
        <v>248</v>
      </c>
      <c r="D262" s="35" t="s">
        <v>272</v>
      </c>
      <c r="E262" s="35" t="s">
        <v>101</v>
      </c>
      <c r="F262" s="37">
        <f>F263</f>
        <v>49</v>
      </c>
      <c r="G262" s="37">
        <f t="shared" ref="G262:H262" si="63">G263</f>
        <v>0</v>
      </c>
      <c r="H262" s="37">
        <f t="shared" si="63"/>
        <v>0</v>
      </c>
    </row>
    <row r="263" spans="1:8" s="39" customFormat="1" ht="26.25" x14ac:dyDescent="0.25">
      <c r="A263" s="38" t="s">
        <v>120</v>
      </c>
      <c r="B263" s="35" t="s">
        <v>243</v>
      </c>
      <c r="C263" s="35" t="s">
        <v>248</v>
      </c>
      <c r="D263" s="35" t="s">
        <v>272</v>
      </c>
      <c r="E263" s="35" t="s">
        <v>121</v>
      </c>
      <c r="F263" s="37">
        <f>F264</f>
        <v>49</v>
      </c>
      <c r="G263" s="37">
        <f t="shared" ref="G263:H263" si="64">G264</f>
        <v>0</v>
      </c>
      <c r="H263" s="37">
        <f t="shared" si="64"/>
        <v>0</v>
      </c>
    </row>
    <row r="264" spans="1:8" s="39" customFormat="1" ht="39" x14ac:dyDescent="0.25">
      <c r="A264" s="38" t="s">
        <v>122</v>
      </c>
      <c r="B264" s="35" t="s">
        <v>243</v>
      </c>
      <c r="C264" s="35" t="s">
        <v>248</v>
      </c>
      <c r="D264" s="35" t="s">
        <v>272</v>
      </c>
      <c r="E264" s="35" t="s">
        <v>123</v>
      </c>
      <c r="F264" s="37">
        <v>49</v>
      </c>
      <c r="G264" s="37">
        <v>0</v>
      </c>
      <c r="H264" s="37">
        <v>0</v>
      </c>
    </row>
    <row r="265" spans="1:8" s="40" customFormat="1" ht="14.25" x14ac:dyDescent="0.2">
      <c r="A265" s="54" t="s">
        <v>273</v>
      </c>
      <c r="B265" s="33" t="s">
        <v>115</v>
      </c>
      <c r="C265" s="33" t="s">
        <v>99</v>
      </c>
      <c r="D265" s="33" t="s">
        <v>100</v>
      </c>
      <c r="E265" s="33" t="s">
        <v>101</v>
      </c>
      <c r="F265" s="34">
        <f>F266+F275+F307</f>
        <v>4877.2</v>
      </c>
      <c r="G265" s="34">
        <f>G266+G275+G307</f>
        <v>2227.3000000000002</v>
      </c>
      <c r="H265" s="34">
        <f>H266+H275+H307</f>
        <v>2265.5</v>
      </c>
    </row>
    <row r="266" spans="1:8" s="41" customFormat="1" ht="15" x14ac:dyDescent="0.25">
      <c r="A266" s="38" t="s">
        <v>274</v>
      </c>
      <c r="B266" s="35" t="s">
        <v>115</v>
      </c>
      <c r="C266" s="35" t="s">
        <v>145</v>
      </c>
      <c r="D266" s="35" t="s">
        <v>100</v>
      </c>
      <c r="E266" s="35" t="s">
        <v>101</v>
      </c>
      <c r="F266" s="37">
        <f t="shared" ref="F266:H267" si="65">F267</f>
        <v>44.6</v>
      </c>
      <c r="G266" s="37">
        <f t="shared" si="65"/>
        <v>44.6</v>
      </c>
      <c r="H266" s="37">
        <f t="shared" si="65"/>
        <v>44.6</v>
      </c>
    </row>
    <row r="267" spans="1:8" s="41" customFormat="1" ht="31.5" customHeight="1" x14ac:dyDescent="0.25">
      <c r="A267" s="38" t="s">
        <v>104</v>
      </c>
      <c r="B267" s="35" t="s">
        <v>115</v>
      </c>
      <c r="C267" s="35" t="s">
        <v>145</v>
      </c>
      <c r="D267" s="35" t="s">
        <v>105</v>
      </c>
      <c r="E267" s="35" t="s">
        <v>101</v>
      </c>
      <c r="F267" s="37">
        <f t="shared" si="65"/>
        <v>44.6</v>
      </c>
      <c r="G267" s="37">
        <f t="shared" si="65"/>
        <v>44.6</v>
      </c>
      <c r="H267" s="37">
        <f t="shared" si="65"/>
        <v>44.6</v>
      </c>
    </row>
    <row r="268" spans="1:8" s="41" customFormat="1" ht="28.5" customHeight="1" x14ac:dyDescent="0.25">
      <c r="A268" s="38" t="s">
        <v>106</v>
      </c>
      <c r="B268" s="35" t="s">
        <v>115</v>
      </c>
      <c r="C268" s="35" t="s">
        <v>145</v>
      </c>
      <c r="D268" s="35" t="s">
        <v>107</v>
      </c>
      <c r="E268" s="35" t="s">
        <v>101</v>
      </c>
      <c r="F268" s="37">
        <f>F272</f>
        <v>44.6</v>
      </c>
      <c r="G268" s="37">
        <f>G272</f>
        <v>44.6</v>
      </c>
      <c r="H268" s="37">
        <f>H272</f>
        <v>44.6</v>
      </c>
    </row>
    <row r="269" spans="1:8" s="41" customFormat="1" ht="30.75" hidden="1" customHeight="1" x14ac:dyDescent="0.25">
      <c r="A269" s="38" t="s">
        <v>275</v>
      </c>
      <c r="B269" s="35" t="s">
        <v>115</v>
      </c>
      <c r="C269" s="35" t="s">
        <v>145</v>
      </c>
      <c r="D269" s="35" t="s">
        <v>276</v>
      </c>
      <c r="E269" s="35" t="s">
        <v>101</v>
      </c>
      <c r="F269" s="37">
        <f t="shared" ref="F269:H270" si="66">F270</f>
        <v>0</v>
      </c>
      <c r="G269" s="37">
        <f t="shared" si="66"/>
        <v>0</v>
      </c>
      <c r="H269" s="37">
        <f t="shared" si="66"/>
        <v>0</v>
      </c>
    </row>
    <row r="270" spans="1:8" s="41" customFormat="1" ht="26.25" hidden="1" x14ac:dyDescent="0.25">
      <c r="A270" s="38" t="s">
        <v>120</v>
      </c>
      <c r="B270" s="35" t="s">
        <v>115</v>
      </c>
      <c r="C270" s="35" t="s">
        <v>145</v>
      </c>
      <c r="D270" s="35" t="s">
        <v>276</v>
      </c>
      <c r="E270" s="35" t="s">
        <v>121</v>
      </c>
      <c r="F270" s="37">
        <f t="shared" si="66"/>
        <v>0</v>
      </c>
      <c r="G270" s="37">
        <f t="shared" si="66"/>
        <v>0</v>
      </c>
      <c r="H270" s="37">
        <f t="shared" si="66"/>
        <v>0</v>
      </c>
    </row>
    <row r="271" spans="1:8" s="41" customFormat="1" ht="39" hidden="1" x14ac:dyDescent="0.25">
      <c r="A271" s="38" t="s">
        <v>122</v>
      </c>
      <c r="B271" s="35" t="s">
        <v>115</v>
      </c>
      <c r="C271" s="35" t="s">
        <v>145</v>
      </c>
      <c r="D271" s="35" t="s">
        <v>276</v>
      </c>
      <c r="E271" s="35" t="s">
        <v>123</v>
      </c>
      <c r="F271" s="37"/>
      <c r="G271" s="37"/>
      <c r="H271" s="37"/>
    </row>
    <row r="272" spans="1:8" s="41" customFormat="1" ht="26.25" x14ac:dyDescent="0.25">
      <c r="A272" s="38" t="s">
        <v>277</v>
      </c>
      <c r="B272" s="35" t="s">
        <v>115</v>
      </c>
      <c r="C272" s="35" t="s">
        <v>145</v>
      </c>
      <c r="D272" s="35" t="s">
        <v>278</v>
      </c>
      <c r="E272" s="35" t="s">
        <v>101</v>
      </c>
      <c r="F272" s="37">
        <f t="shared" ref="F272:H273" si="67">F273</f>
        <v>44.6</v>
      </c>
      <c r="G272" s="37">
        <f t="shared" si="67"/>
        <v>44.6</v>
      </c>
      <c r="H272" s="37">
        <f t="shared" si="67"/>
        <v>44.6</v>
      </c>
    </row>
    <row r="273" spans="1:8" s="41" customFormat="1" ht="26.25" x14ac:dyDescent="0.25">
      <c r="A273" s="38" t="s">
        <v>120</v>
      </c>
      <c r="B273" s="35" t="s">
        <v>115</v>
      </c>
      <c r="C273" s="35" t="s">
        <v>145</v>
      </c>
      <c r="D273" s="35" t="s">
        <v>278</v>
      </c>
      <c r="E273" s="35" t="s">
        <v>121</v>
      </c>
      <c r="F273" s="37">
        <f t="shared" si="67"/>
        <v>44.6</v>
      </c>
      <c r="G273" s="37">
        <f t="shared" si="67"/>
        <v>44.6</v>
      </c>
      <c r="H273" s="37">
        <f t="shared" si="67"/>
        <v>44.6</v>
      </c>
    </row>
    <row r="274" spans="1:8" s="40" customFormat="1" ht="34.5" customHeight="1" x14ac:dyDescent="0.25">
      <c r="A274" s="38" t="s">
        <v>122</v>
      </c>
      <c r="B274" s="35" t="s">
        <v>115</v>
      </c>
      <c r="C274" s="35" t="s">
        <v>145</v>
      </c>
      <c r="D274" s="35" t="s">
        <v>278</v>
      </c>
      <c r="E274" s="35" t="s">
        <v>123</v>
      </c>
      <c r="F274" s="37">
        <v>44.6</v>
      </c>
      <c r="G274" s="37">
        <v>44.6</v>
      </c>
      <c r="H274" s="37">
        <v>44.6</v>
      </c>
    </row>
    <row r="275" spans="1:8" s="40" customFormat="1" ht="15" x14ac:dyDescent="0.25">
      <c r="A275" s="38" t="s">
        <v>279</v>
      </c>
      <c r="B275" s="35" t="s">
        <v>115</v>
      </c>
      <c r="C275" s="35" t="s">
        <v>248</v>
      </c>
      <c r="D275" s="35" t="s">
        <v>100</v>
      </c>
      <c r="E275" s="35" t="s">
        <v>101</v>
      </c>
      <c r="F275" s="37">
        <f>F279+F288+F302+F297</f>
        <v>4632.5999999999995</v>
      </c>
      <c r="G275" s="37">
        <f>G279+G288+G302+G297</f>
        <v>1982.7</v>
      </c>
      <c r="H275" s="37">
        <f>H279+H288+H302+H297</f>
        <v>2020.9</v>
      </c>
    </row>
    <row r="276" spans="1:8" s="40" customFormat="1" ht="31.5" hidden="1" customHeight="1" x14ac:dyDescent="0.25">
      <c r="A276" s="38" t="s">
        <v>280</v>
      </c>
      <c r="B276" s="35" t="s">
        <v>115</v>
      </c>
      <c r="C276" s="35" t="s">
        <v>248</v>
      </c>
      <c r="D276" s="35" t="s">
        <v>281</v>
      </c>
      <c r="E276" s="35" t="s">
        <v>101</v>
      </c>
      <c r="F276" s="37">
        <f t="shared" ref="F276:H277" si="68">F277</f>
        <v>0</v>
      </c>
      <c r="G276" s="37">
        <f t="shared" si="68"/>
        <v>0</v>
      </c>
      <c r="H276" s="37">
        <f t="shared" si="68"/>
        <v>0</v>
      </c>
    </row>
    <row r="277" spans="1:8" s="40" customFormat="1" ht="27" hidden="1" customHeight="1" x14ac:dyDescent="0.25">
      <c r="A277" s="38" t="s">
        <v>149</v>
      </c>
      <c r="B277" s="35" t="s">
        <v>115</v>
      </c>
      <c r="C277" s="35" t="s">
        <v>248</v>
      </c>
      <c r="D277" s="35" t="s">
        <v>281</v>
      </c>
      <c r="E277" s="35" t="s">
        <v>121</v>
      </c>
      <c r="F277" s="37">
        <f t="shared" si="68"/>
        <v>0</v>
      </c>
      <c r="G277" s="37">
        <f t="shared" si="68"/>
        <v>0</v>
      </c>
      <c r="H277" s="37">
        <f t="shared" si="68"/>
        <v>0</v>
      </c>
    </row>
    <row r="278" spans="1:8" s="40" customFormat="1" ht="30.75" hidden="1" customHeight="1" x14ac:dyDescent="0.25">
      <c r="A278" s="38" t="s">
        <v>122</v>
      </c>
      <c r="B278" s="35" t="s">
        <v>115</v>
      </c>
      <c r="C278" s="35" t="s">
        <v>248</v>
      </c>
      <c r="D278" s="35" t="s">
        <v>281</v>
      </c>
      <c r="E278" s="35" t="s">
        <v>123</v>
      </c>
      <c r="F278" s="37">
        <v>0</v>
      </c>
      <c r="G278" s="37">
        <v>0</v>
      </c>
      <c r="H278" s="37">
        <v>0</v>
      </c>
    </row>
    <row r="279" spans="1:8" s="40" customFormat="1" ht="46.5" customHeight="1" x14ac:dyDescent="0.25">
      <c r="A279" s="38" t="s">
        <v>282</v>
      </c>
      <c r="B279" s="35" t="s">
        <v>115</v>
      </c>
      <c r="C279" s="35" t="s">
        <v>248</v>
      </c>
      <c r="D279" s="35" t="s">
        <v>283</v>
      </c>
      <c r="E279" s="35" t="s">
        <v>101</v>
      </c>
      <c r="F279" s="37">
        <f>F280+F284</f>
        <v>100</v>
      </c>
      <c r="G279" s="37">
        <f>G280+G284</f>
        <v>100</v>
      </c>
      <c r="H279" s="37">
        <f>H280+H284</f>
        <v>100</v>
      </c>
    </row>
    <row r="280" spans="1:8" s="40" customFormat="1" ht="43.5" customHeight="1" x14ac:dyDescent="0.25">
      <c r="A280" s="38" t="s">
        <v>284</v>
      </c>
      <c r="B280" s="35" t="s">
        <v>115</v>
      </c>
      <c r="C280" s="35" t="s">
        <v>248</v>
      </c>
      <c r="D280" s="35" t="s">
        <v>285</v>
      </c>
      <c r="E280" s="35" t="s">
        <v>101</v>
      </c>
      <c r="F280" s="37">
        <f t="shared" ref="F280:H282" si="69">F281</f>
        <v>100</v>
      </c>
      <c r="G280" s="37">
        <f t="shared" si="69"/>
        <v>100</v>
      </c>
      <c r="H280" s="37">
        <f t="shared" si="69"/>
        <v>100</v>
      </c>
    </row>
    <row r="281" spans="1:8" s="40" customFormat="1" ht="18.75" customHeight="1" x14ac:dyDescent="0.25">
      <c r="A281" s="38" t="s">
        <v>179</v>
      </c>
      <c r="B281" s="35" t="s">
        <v>115</v>
      </c>
      <c r="C281" s="35" t="s">
        <v>248</v>
      </c>
      <c r="D281" s="35" t="s">
        <v>286</v>
      </c>
      <c r="E281" s="35" t="s">
        <v>101</v>
      </c>
      <c r="F281" s="37">
        <f t="shared" si="69"/>
        <v>100</v>
      </c>
      <c r="G281" s="37">
        <f t="shared" si="69"/>
        <v>100</v>
      </c>
      <c r="H281" s="37">
        <f t="shared" si="69"/>
        <v>100</v>
      </c>
    </row>
    <row r="282" spans="1:8" s="40" customFormat="1" ht="30.75" customHeight="1" x14ac:dyDescent="0.25">
      <c r="A282" s="38" t="s">
        <v>120</v>
      </c>
      <c r="B282" s="35" t="s">
        <v>115</v>
      </c>
      <c r="C282" s="35" t="s">
        <v>248</v>
      </c>
      <c r="D282" s="35" t="s">
        <v>286</v>
      </c>
      <c r="E282" s="35" t="s">
        <v>121</v>
      </c>
      <c r="F282" s="37">
        <f t="shared" si="69"/>
        <v>100</v>
      </c>
      <c r="G282" s="37">
        <f t="shared" si="69"/>
        <v>100</v>
      </c>
      <c r="H282" s="37">
        <f t="shared" si="69"/>
        <v>100</v>
      </c>
    </row>
    <row r="283" spans="1:8" s="40" customFormat="1" ht="34.5" customHeight="1" x14ac:dyDescent="0.25">
      <c r="A283" s="38" t="s">
        <v>122</v>
      </c>
      <c r="B283" s="35" t="s">
        <v>115</v>
      </c>
      <c r="C283" s="35" t="s">
        <v>248</v>
      </c>
      <c r="D283" s="35" t="s">
        <v>286</v>
      </c>
      <c r="E283" s="35" t="s">
        <v>123</v>
      </c>
      <c r="F283" s="37">
        <f>100</f>
        <v>100</v>
      </c>
      <c r="G283" s="37">
        <f>100</f>
        <v>100</v>
      </c>
      <c r="H283" s="37">
        <f>100</f>
        <v>100</v>
      </c>
    </row>
    <row r="284" spans="1:8" s="40" customFormat="1" ht="48" hidden="1" customHeight="1" x14ac:dyDescent="0.25">
      <c r="A284" s="38" t="s">
        <v>287</v>
      </c>
      <c r="B284" s="35" t="s">
        <v>115</v>
      </c>
      <c r="C284" s="35" t="s">
        <v>248</v>
      </c>
      <c r="D284" s="35" t="s">
        <v>288</v>
      </c>
      <c r="E284" s="35" t="s">
        <v>101</v>
      </c>
      <c r="F284" s="37">
        <f t="shared" ref="F284:H286" si="70">F285</f>
        <v>0</v>
      </c>
      <c r="G284" s="37">
        <f t="shared" si="70"/>
        <v>0</v>
      </c>
      <c r="H284" s="37">
        <f t="shared" si="70"/>
        <v>0</v>
      </c>
    </row>
    <row r="285" spans="1:8" s="40" customFormat="1" ht="30.75" hidden="1" customHeight="1" x14ac:dyDescent="0.25">
      <c r="A285" s="38" t="s">
        <v>179</v>
      </c>
      <c r="B285" s="35" t="s">
        <v>115</v>
      </c>
      <c r="C285" s="35" t="s">
        <v>248</v>
      </c>
      <c r="D285" s="35" t="s">
        <v>289</v>
      </c>
      <c r="E285" s="35" t="s">
        <v>101</v>
      </c>
      <c r="F285" s="37">
        <f t="shared" si="70"/>
        <v>0</v>
      </c>
      <c r="G285" s="37">
        <f t="shared" si="70"/>
        <v>0</v>
      </c>
      <c r="H285" s="37">
        <f t="shared" si="70"/>
        <v>0</v>
      </c>
    </row>
    <row r="286" spans="1:8" s="40" customFormat="1" ht="30.75" hidden="1" customHeight="1" x14ac:dyDescent="0.25">
      <c r="A286" s="38" t="s">
        <v>120</v>
      </c>
      <c r="B286" s="35" t="s">
        <v>115</v>
      </c>
      <c r="C286" s="35" t="s">
        <v>248</v>
      </c>
      <c r="D286" s="35" t="s">
        <v>289</v>
      </c>
      <c r="E286" s="35" t="s">
        <v>121</v>
      </c>
      <c r="F286" s="37">
        <f t="shared" si="70"/>
        <v>0</v>
      </c>
      <c r="G286" s="37">
        <f t="shared" si="70"/>
        <v>0</v>
      </c>
      <c r="H286" s="37">
        <f t="shared" si="70"/>
        <v>0</v>
      </c>
    </row>
    <row r="287" spans="1:8" s="40" customFormat="1" ht="30.75" hidden="1" customHeight="1" x14ac:dyDescent="0.25">
      <c r="A287" s="38" t="s">
        <v>122</v>
      </c>
      <c r="B287" s="35" t="s">
        <v>115</v>
      </c>
      <c r="C287" s="35" t="s">
        <v>248</v>
      </c>
      <c r="D287" s="35" t="s">
        <v>289</v>
      </c>
      <c r="E287" s="35" t="s">
        <v>123</v>
      </c>
      <c r="F287" s="37"/>
      <c r="G287" s="37"/>
      <c r="H287" s="37"/>
    </row>
    <row r="288" spans="1:8" s="40" customFormat="1" ht="83.25" customHeight="1" x14ac:dyDescent="0.25">
      <c r="A288" s="38" t="s">
        <v>290</v>
      </c>
      <c r="B288" s="35" t="s">
        <v>115</v>
      </c>
      <c r="C288" s="35" t="s">
        <v>248</v>
      </c>
      <c r="D288" s="35" t="s">
        <v>291</v>
      </c>
      <c r="E288" s="35" t="s">
        <v>101</v>
      </c>
      <c r="F288" s="37">
        <f>F289+F293</f>
        <v>4412.7</v>
      </c>
      <c r="G288" s="37">
        <f>G289+G293</f>
        <v>1762.8</v>
      </c>
      <c r="H288" s="37">
        <f>H289+H293</f>
        <v>1801</v>
      </c>
    </row>
    <row r="289" spans="1:8" s="40" customFormat="1" ht="75.75" customHeight="1" x14ac:dyDescent="0.25">
      <c r="A289" s="38" t="s">
        <v>292</v>
      </c>
      <c r="B289" s="35" t="s">
        <v>115</v>
      </c>
      <c r="C289" s="35" t="s">
        <v>248</v>
      </c>
      <c r="D289" s="35" t="s">
        <v>293</v>
      </c>
      <c r="E289" s="35" t="s">
        <v>101</v>
      </c>
      <c r="F289" s="37">
        <f t="shared" ref="F289:H291" si="71">F290</f>
        <v>4247.5</v>
      </c>
      <c r="G289" s="37">
        <f t="shared" si="71"/>
        <v>1597.6</v>
      </c>
      <c r="H289" s="37">
        <f t="shared" si="71"/>
        <v>1635.8</v>
      </c>
    </row>
    <row r="290" spans="1:8" s="40" customFormat="1" ht="17.25" customHeight="1" x14ac:dyDescent="0.25">
      <c r="A290" s="38" t="s">
        <v>179</v>
      </c>
      <c r="B290" s="35" t="s">
        <v>115</v>
      </c>
      <c r="C290" s="35" t="s">
        <v>248</v>
      </c>
      <c r="D290" s="35" t="s">
        <v>294</v>
      </c>
      <c r="E290" s="35" t="s">
        <v>101</v>
      </c>
      <c r="F290" s="37">
        <f t="shared" si="71"/>
        <v>4247.5</v>
      </c>
      <c r="G290" s="37">
        <f t="shared" si="71"/>
        <v>1597.6</v>
      </c>
      <c r="H290" s="37">
        <f t="shared" si="71"/>
        <v>1635.8</v>
      </c>
    </row>
    <row r="291" spans="1:8" s="40" customFormat="1" ht="26.25" x14ac:dyDescent="0.25">
      <c r="A291" s="38" t="s">
        <v>120</v>
      </c>
      <c r="B291" s="35" t="s">
        <v>115</v>
      </c>
      <c r="C291" s="35" t="s">
        <v>248</v>
      </c>
      <c r="D291" s="35" t="s">
        <v>294</v>
      </c>
      <c r="E291" s="35" t="s">
        <v>121</v>
      </c>
      <c r="F291" s="37">
        <f t="shared" si="71"/>
        <v>4247.5</v>
      </c>
      <c r="G291" s="37">
        <f t="shared" si="71"/>
        <v>1597.6</v>
      </c>
      <c r="H291" s="37">
        <f t="shared" si="71"/>
        <v>1635.8</v>
      </c>
    </row>
    <row r="292" spans="1:8" s="40" customFormat="1" ht="30" customHeight="1" x14ac:dyDescent="0.25">
      <c r="A292" s="38" t="s">
        <v>122</v>
      </c>
      <c r="B292" s="35" t="s">
        <v>115</v>
      </c>
      <c r="C292" s="35" t="s">
        <v>248</v>
      </c>
      <c r="D292" s="35" t="s">
        <v>294</v>
      </c>
      <c r="E292" s="35" t="s">
        <v>123</v>
      </c>
      <c r="F292" s="37">
        <f>1295.5+77+777.7+2097.3</f>
        <v>4247.5</v>
      </c>
      <c r="G292" s="37">
        <f>1409.8+187.8</f>
        <v>1597.6</v>
      </c>
      <c r="H292" s="37">
        <f>1409.8+226</f>
        <v>1635.8</v>
      </c>
    </row>
    <row r="293" spans="1:8" s="40" customFormat="1" ht="81.75" customHeight="1" x14ac:dyDescent="0.25">
      <c r="A293" s="38" t="s">
        <v>295</v>
      </c>
      <c r="B293" s="35" t="s">
        <v>115</v>
      </c>
      <c r="C293" s="35" t="s">
        <v>248</v>
      </c>
      <c r="D293" s="35" t="s">
        <v>296</v>
      </c>
      <c r="E293" s="35" t="s">
        <v>101</v>
      </c>
      <c r="F293" s="37">
        <f t="shared" ref="F293:H295" si="72">F294</f>
        <v>165.2</v>
      </c>
      <c r="G293" s="37">
        <f t="shared" si="72"/>
        <v>165.2</v>
      </c>
      <c r="H293" s="37">
        <f t="shared" si="72"/>
        <v>165.2</v>
      </c>
    </row>
    <row r="294" spans="1:8" s="40" customFormat="1" ht="15" x14ac:dyDescent="0.25">
      <c r="A294" s="38" t="s">
        <v>179</v>
      </c>
      <c r="B294" s="35" t="s">
        <v>115</v>
      </c>
      <c r="C294" s="35" t="s">
        <v>248</v>
      </c>
      <c r="D294" s="35" t="s">
        <v>297</v>
      </c>
      <c r="E294" s="35" t="s">
        <v>101</v>
      </c>
      <c r="F294" s="37">
        <f t="shared" si="72"/>
        <v>165.2</v>
      </c>
      <c r="G294" s="37">
        <f t="shared" si="72"/>
        <v>165.2</v>
      </c>
      <c r="H294" s="37">
        <f t="shared" si="72"/>
        <v>165.2</v>
      </c>
    </row>
    <row r="295" spans="1:8" s="40" customFormat="1" ht="26.25" x14ac:dyDescent="0.25">
      <c r="A295" s="38" t="s">
        <v>120</v>
      </c>
      <c r="B295" s="35" t="s">
        <v>115</v>
      </c>
      <c r="C295" s="35" t="s">
        <v>248</v>
      </c>
      <c r="D295" s="35" t="s">
        <v>297</v>
      </c>
      <c r="E295" s="35" t="s">
        <v>121</v>
      </c>
      <c r="F295" s="37">
        <f t="shared" si="72"/>
        <v>165.2</v>
      </c>
      <c r="G295" s="37">
        <f t="shared" si="72"/>
        <v>165.2</v>
      </c>
      <c r="H295" s="37">
        <f t="shared" si="72"/>
        <v>165.2</v>
      </c>
    </row>
    <row r="296" spans="1:8" s="40" customFormat="1" ht="29.25" customHeight="1" x14ac:dyDescent="0.25">
      <c r="A296" s="38" t="s">
        <v>122</v>
      </c>
      <c r="B296" s="35" t="s">
        <v>115</v>
      </c>
      <c r="C296" s="35" t="s">
        <v>248</v>
      </c>
      <c r="D296" s="35" t="s">
        <v>297</v>
      </c>
      <c r="E296" s="35" t="s">
        <v>123</v>
      </c>
      <c r="F296" s="37">
        <v>165.2</v>
      </c>
      <c r="G296" s="37">
        <v>165.2</v>
      </c>
      <c r="H296" s="37">
        <v>165.2</v>
      </c>
    </row>
    <row r="297" spans="1:8" s="40" customFormat="1" ht="64.5" hidden="1" x14ac:dyDescent="0.25">
      <c r="A297" s="38" t="s">
        <v>198</v>
      </c>
      <c r="B297" s="35" t="s">
        <v>115</v>
      </c>
      <c r="C297" s="35" t="s">
        <v>248</v>
      </c>
      <c r="D297" s="35" t="s">
        <v>199</v>
      </c>
      <c r="E297" s="35" t="s">
        <v>101</v>
      </c>
      <c r="F297" s="37">
        <f t="shared" ref="F297:H300" si="73">F298</f>
        <v>0</v>
      </c>
      <c r="G297" s="37">
        <f t="shared" si="73"/>
        <v>0</v>
      </c>
      <c r="H297" s="37">
        <f t="shared" si="73"/>
        <v>0</v>
      </c>
    </row>
    <row r="298" spans="1:8" s="40" customFormat="1" ht="51.75" hidden="1" x14ac:dyDescent="0.25">
      <c r="A298" s="38" t="s">
        <v>298</v>
      </c>
      <c r="B298" s="35" t="s">
        <v>115</v>
      </c>
      <c r="C298" s="35" t="s">
        <v>248</v>
      </c>
      <c r="D298" s="35" t="s">
        <v>299</v>
      </c>
      <c r="E298" s="35" t="s">
        <v>101</v>
      </c>
      <c r="F298" s="37">
        <f t="shared" si="73"/>
        <v>0</v>
      </c>
      <c r="G298" s="37">
        <f t="shared" si="73"/>
        <v>0</v>
      </c>
      <c r="H298" s="37">
        <f t="shared" si="73"/>
        <v>0</v>
      </c>
    </row>
    <row r="299" spans="1:8" s="40" customFormat="1" ht="15" hidden="1" x14ac:dyDescent="0.25">
      <c r="A299" s="38" t="s">
        <v>179</v>
      </c>
      <c r="B299" s="35" t="s">
        <v>115</v>
      </c>
      <c r="C299" s="35" t="s">
        <v>248</v>
      </c>
      <c r="D299" s="35" t="s">
        <v>300</v>
      </c>
      <c r="E299" s="35" t="s">
        <v>101</v>
      </c>
      <c r="F299" s="37">
        <f t="shared" si="73"/>
        <v>0</v>
      </c>
      <c r="G299" s="37">
        <f t="shared" si="73"/>
        <v>0</v>
      </c>
      <c r="H299" s="37">
        <f t="shared" si="73"/>
        <v>0</v>
      </c>
    </row>
    <row r="300" spans="1:8" s="40" customFormat="1" ht="26.25" hidden="1" x14ac:dyDescent="0.25">
      <c r="A300" s="38" t="s">
        <v>120</v>
      </c>
      <c r="B300" s="35" t="s">
        <v>115</v>
      </c>
      <c r="C300" s="35" t="s">
        <v>248</v>
      </c>
      <c r="D300" s="35" t="s">
        <v>300</v>
      </c>
      <c r="E300" s="35" t="s">
        <v>121</v>
      </c>
      <c r="F300" s="37">
        <f t="shared" si="73"/>
        <v>0</v>
      </c>
      <c r="G300" s="37">
        <f t="shared" si="73"/>
        <v>0</v>
      </c>
      <c r="H300" s="37">
        <f t="shared" si="73"/>
        <v>0</v>
      </c>
    </row>
    <row r="301" spans="1:8" s="40" customFormat="1" ht="39" hidden="1" x14ac:dyDescent="0.25">
      <c r="A301" s="38" t="s">
        <v>122</v>
      </c>
      <c r="B301" s="35" t="s">
        <v>115</v>
      </c>
      <c r="C301" s="35" t="s">
        <v>248</v>
      </c>
      <c r="D301" s="35" t="s">
        <v>300</v>
      </c>
      <c r="E301" s="35" t="s">
        <v>123</v>
      </c>
      <c r="F301" s="37"/>
      <c r="G301" s="37"/>
      <c r="H301" s="37"/>
    </row>
    <row r="302" spans="1:8" s="40" customFormat="1" ht="27.75" customHeight="1" x14ac:dyDescent="0.25">
      <c r="A302" s="38" t="s">
        <v>210</v>
      </c>
      <c r="B302" s="35" t="s">
        <v>115</v>
      </c>
      <c r="C302" s="35" t="s">
        <v>248</v>
      </c>
      <c r="D302" s="35" t="s">
        <v>211</v>
      </c>
      <c r="E302" s="35" t="s">
        <v>101</v>
      </c>
      <c r="F302" s="37">
        <f t="shared" ref="F302:H305" si="74">F303</f>
        <v>119.9</v>
      </c>
      <c r="G302" s="37">
        <f t="shared" si="74"/>
        <v>119.9</v>
      </c>
      <c r="H302" s="37">
        <f t="shared" si="74"/>
        <v>119.9</v>
      </c>
    </row>
    <row r="303" spans="1:8" s="40" customFormat="1" ht="26.25" x14ac:dyDescent="0.25">
      <c r="A303" s="38" t="s">
        <v>220</v>
      </c>
      <c r="B303" s="35" t="s">
        <v>115</v>
      </c>
      <c r="C303" s="35" t="s">
        <v>248</v>
      </c>
      <c r="D303" s="35" t="s">
        <v>221</v>
      </c>
      <c r="E303" s="35" t="s">
        <v>101</v>
      </c>
      <c r="F303" s="37">
        <f t="shared" si="74"/>
        <v>119.9</v>
      </c>
      <c r="G303" s="37">
        <f t="shared" si="74"/>
        <v>119.9</v>
      </c>
      <c r="H303" s="37">
        <f t="shared" si="74"/>
        <v>119.9</v>
      </c>
    </row>
    <row r="304" spans="1:8" s="40" customFormat="1" ht="15" x14ac:dyDescent="0.25">
      <c r="A304" s="38" t="s">
        <v>179</v>
      </c>
      <c r="B304" s="35" t="s">
        <v>115</v>
      </c>
      <c r="C304" s="35" t="s">
        <v>248</v>
      </c>
      <c r="D304" s="35" t="s">
        <v>222</v>
      </c>
      <c r="E304" s="35" t="s">
        <v>101</v>
      </c>
      <c r="F304" s="37">
        <f t="shared" si="74"/>
        <v>119.9</v>
      </c>
      <c r="G304" s="37">
        <f t="shared" si="74"/>
        <v>119.9</v>
      </c>
      <c r="H304" s="37">
        <f t="shared" si="74"/>
        <v>119.9</v>
      </c>
    </row>
    <row r="305" spans="1:8" s="40" customFormat="1" ht="26.25" x14ac:dyDescent="0.25">
      <c r="A305" s="38" t="s">
        <v>120</v>
      </c>
      <c r="B305" s="35" t="s">
        <v>115</v>
      </c>
      <c r="C305" s="35" t="s">
        <v>248</v>
      </c>
      <c r="D305" s="35" t="s">
        <v>222</v>
      </c>
      <c r="E305" s="35" t="s">
        <v>121</v>
      </c>
      <c r="F305" s="37">
        <f t="shared" si="74"/>
        <v>119.9</v>
      </c>
      <c r="G305" s="37">
        <f t="shared" si="74"/>
        <v>119.9</v>
      </c>
      <c r="H305" s="37">
        <f t="shared" si="74"/>
        <v>119.9</v>
      </c>
    </row>
    <row r="306" spans="1:8" s="40" customFormat="1" ht="33" customHeight="1" x14ac:dyDescent="0.25">
      <c r="A306" s="38" t="s">
        <v>122</v>
      </c>
      <c r="B306" s="35" t="s">
        <v>115</v>
      </c>
      <c r="C306" s="35" t="s">
        <v>248</v>
      </c>
      <c r="D306" s="35" t="s">
        <v>222</v>
      </c>
      <c r="E306" s="35" t="s">
        <v>123</v>
      </c>
      <c r="F306" s="37">
        <v>119.9</v>
      </c>
      <c r="G306" s="37">
        <v>119.9</v>
      </c>
      <c r="H306" s="37">
        <v>119.9</v>
      </c>
    </row>
    <row r="307" spans="1:8" s="40" customFormat="1" ht="15" x14ac:dyDescent="0.25">
      <c r="A307" s="38" t="s">
        <v>301</v>
      </c>
      <c r="B307" s="35" t="s">
        <v>115</v>
      </c>
      <c r="C307" s="35" t="s">
        <v>302</v>
      </c>
      <c r="D307" s="35" t="s">
        <v>100</v>
      </c>
      <c r="E307" s="35" t="s">
        <v>101</v>
      </c>
      <c r="F307" s="37">
        <f>F314+F327+F308</f>
        <v>200</v>
      </c>
      <c r="G307" s="37">
        <f>G314+G327+G308</f>
        <v>200</v>
      </c>
      <c r="H307" s="37">
        <f>H314+H327+H308</f>
        <v>200</v>
      </c>
    </row>
    <row r="308" spans="1:8" s="40" customFormat="1" ht="39" hidden="1" x14ac:dyDescent="0.25">
      <c r="A308" s="38" t="s">
        <v>282</v>
      </c>
      <c r="B308" s="35" t="s">
        <v>115</v>
      </c>
      <c r="C308" s="35" t="s">
        <v>302</v>
      </c>
      <c r="D308" s="35" t="s">
        <v>283</v>
      </c>
      <c r="E308" s="35" t="s">
        <v>101</v>
      </c>
      <c r="F308" s="37">
        <f t="shared" ref="F308:H311" si="75">F309</f>
        <v>0</v>
      </c>
      <c r="G308" s="37">
        <f t="shared" si="75"/>
        <v>0</v>
      </c>
      <c r="H308" s="37">
        <f t="shared" si="75"/>
        <v>0</v>
      </c>
    </row>
    <row r="309" spans="1:8" s="40" customFormat="1" ht="51.75" hidden="1" x14ac:dyDescent="0.25">
      <c r="A309" s="38" t="s">
        <v>287</v>
      </c>
      <c r="B309" s="35" t="s">
        <v>115</v>
      </c>
      <c r="C309" s="35" t="s">
        <v>302</v>
      </c>
      <c r="D309" s="35" t="s">
        <v>288</v>
      </c>
      <c r="E309" s="35" t="s">
        <v>101</v>
      </c>
      <c r="F309" s="37">
        <f t="shared" si="75"/>
        <v>0</v>
      </c>
      <c r="G309" s="37">
        <f t="shared" si="75"/>
        <v>0</v>
      </c>
      <c r="H309" s="37">
        <f t="shared" si="75"/>
        <v>0</v>
      </c>
    </row>
    <row r="310" spans="1:8" s="40" customFormat="1" ht="15" hidden="1" x14ac:dyDescent="0.25">
      <c r="A310" s="38" t="s">
        <v>179</v>
      </c>
      <c r="B310" s="35" t="s">
        <v>115</v>
      </c>
      <c r="C310" s="35" t="s">
        <v>302</v>
      </c>
      <c r="D310" s="35" t="s">
        <v>289</v>
      </c>
      <c r="E310" s="35" t="s">
        <v>101</v>
      </c>
      <c r="F310" s="37">
        <f t="shared" si="75"/>
        <v>0</v>
      </c>
      <c r="G310" s="37">
        <f t="shared" si="75"/>
        <v>0</v>
      </c>
      <c r="H310" s="37">
        <f t="shared" si="75"/>
        <v>0</v>
      </c>
    </row>
    <row r="311" spans="1:8" s="40" customFormat="1" ht="26.25" hidden="1" x14ac:dyDescent="0.25">
      <c r="A311" s="38" t="s">
        <v>120</v>
      </c>
      <c r="B311" s="35" t="s">
        <v>115</v>
      </c>
      <c r="C311" s="35" t="s">
        <v>302</v>
      </c>
      <c r="D311" s="35" t="s">
        <v>289</v>
      </c>
      <c r="E311" s="35" t="s">
        <v>121</v>
      </c>
      <c r="F311" s="37">
        <f t="shared" si="75"/>
        <v>0</v>
      </c>
      <c r="G311" s="37">
        <f t="shared" si="75"/>
        <v>0</v>
      </c>
      <c r="H311" s="37">
        <f t="shared" si="75"/>
        <v>0</v>
      </c>
    </row>
    <row r="312" spans="1:8" s="40" customFormat="1" ht="39" hidden="1" x14ac:dyDescent="0.25">
      <c r="A312" s="38" t="s">
        <v>122</v>
      </c>
      <c r="B312" s="35" t="s">
        <v>115</v>
      </c>
      <c r="C312" s="35" t="s">
        <v>302</v>
      </c>
      <c r="D312" s="35" t="s">
        <v>289</v>
      </c>
      <c r="E312" s="35" t="s">
        <v>123</v>
      </c>
      <c r="F312" s="37">
        <v>0</v>
      </c>
      <c r="G312" s="37">
        <v>0</v>
      </c>
      <c r="H312" s="37">
        <v>0</v>
      </c>
    </row>
    <row r="313" spans="1:8" s="40" customFormat="1" ht="15" hidden="1" x14ac:dyDescent="0.25">
      <c r="A313" s="38"/>
      <c r="B313" s="35"/>
      <c r="C313" s="35"/>
      <c r="D313" s="35"/>
      <c r="E313" s="35"/>
      <c r="F313" s="37"/>
      <c r="G313" s="37"/>
      <c r="H313" s="37"/>
    </row>
    <row r="314" spans="1:8" s="40" customFormat="1" ht="69" customHeight="1" x14ac:dyDescent="0.25">
      <c r="A314" s="38" t="s">
        <v>198</v>
      </c>
      <c r="B314" s="35" t="s">
        <v>115</v>
      </c>
      <c r="C314" s="35" t="s">
        <v>302</v>
      </c>
      <c r="D314" s="35" t="s">
        <v>199</v>
      </c>
      <c r="E314" s="35" t="s">
        <v>101</v>
      </c>
      <c r="F314" s="37">
        <f>F315+F323</f>
        <v>200</v>
      </c>
      <c r="G314" s="37">
        <f>G315+G323</f>
        <v>200</v>
      </c>
      <c r="H314" s="37">
        <f>H315+H323</f>
        <v>200</v>
      </c>
    </row>
    <row r="315" spans="1:8" s="40" customFormat="1" ht="26.25" hidden="1" x14ac:dyDescent="0.25">
      <c r="A315" s="38" t="s">
        <v>303</v>
      </c>
      <c r="B315" s="35" t="s">
        <v>115</v>
      </c>
      <c r="C315" s="35" t="s">
        <v>302</v>
      </c>
      <c r="D315" s="35" t="s">
        <v>304</v>
      </c>
      <c r="E315" s="35" t="s">
        <v>101</v>
      </c>
      <c r="F315" s="37">
        <f t="shared" ref="F315:H317" si="76">F316</f>
        <v>0</v>
      </c>
      <c r="G315" s="37">
        <f t="shared" si="76"/>
        <v>0</v>
      </c>
      <c r="H315" s="37">
        <f t="shared" si="76"/>
        <v>0</v>
      </c>
    </row>
    <row r="316" spans="1:8" s="40" customFormat="1" ht="24.75" hidden="1" customHeight="1" x14ac:dyDescent="0.25">
      <c r="A316" s="38" t="s">
        <v>179</v>
      </c>
      <c r="B316" s="35" t="s">
        <v>115</v>
      </c>
      <c r="C316" s="35" t="s">
        <v>302</v>
      </c>
      <c r="D316" s="35" t="s">
        <v>305</v>
      </c>
      <c r="E316" s="35" t="s">
        <v>101</v>
      </c>
      <c r="F316" s="37">
        <f t="shared" si="76"/>
        <v>0</v>
      </c>
      <c r="G316" s="37">
        <f t="shared" si="76"/>
        <v>0</v>
      </c>
      <c r="H316" s="37">
        <f t="shared" si="76"/>
        <v>0</v>
      </c>
    </row>
    <row r="317" spans="1:8" s="40" customFormat="1" ht="30.75" hidden="1" customHeight="1" x14ac:dyDescent="0.25">
      <c r="A317" s="38" t="s">
        <v>120</v>
      </c>
      <c r="B317" s="35" t="s">
        <v>115</v>
      </c>
      <c r="C317" s="35" t="s">
        <v>302</v>
      </c>
      <c r="D317" s="35" t="s">
        <v>305</v>
      </c>
      <c r="E317" s="35" t="s">
        <v>121</v>
      </c>
      <c r="F317" s="37">
        <f t="shared" si="76"/>
        <v>0</v>
      </c>
      <c r="G317" s="37">
        <f t="shared" si="76"/>
        <v>0</v>
      </c>
      <c r="H317" s="37">
        <f t="shared" si="76"/>
        <v>0</v>
      </c>
    </row>
    <row r="318" spans="1:8" s="40" customFormat="1" ht="30" hidden="1" customHeight="1" x14ac:dyDescent="0.25">
      <c r="A318" s="38" t="s">
        <v>122</v>
      </c>
      <c r="B318" s="35" t="s">
        <v>115</v>
      </c>
      <c r="C318" s="35" t="s">
        <v>302</v>
      </c>
      <c r="D318" s="35" t="s">
        <v>305</v>
      </c>
      <c r="E318" s="35" t="s">
        <v>123</v>
      </c>
      <c r="F318" s="37">
        <f>200-177.9-22.1</f>
        <v>0</v>
      </c>
      <c r="G318" s="37">
        <f>200-177.9-22.1</f>
        <v>0</v>
      </c>
      <c r="H318" s="37">
        <f>200-177.9-22.1</f>
        <v>0</v>
      </c>
    </row>
    <row r="319" spans="1:8" s="40" customFormat="1" ht="41.25" hidden="1" customHeight="1" x14ac:dyDescent="0.25">
      <c r="A319" s="38" t="s">
        <v>306</v>
      </c>
      <c r="B319" s="35" t="s">
        <v>115</v>
      </c>
      <c r="C319" s="35" t="s">
        <v>302</v>
      </c>
      <c r="D319" s="35" t="s">
        <v>307</v>
      </c>
      <c r="E319" s="35" t="s">
        <v>101</v>
      </c>
      <c r="F319" s="37">
        <f t="shared" ref="F319:H321" si="77">F320</f>
        <v>0</v>
      </c>
      <c r="G319" s="37">
        <f t="shared" si="77"/>
        <v>0</v>
      </c>
      <c r="H319" s="37">
        <f t="shared" si="77"/>
        <v>0</v>
      </c>
    </row>
    <row r="320" spans="1:8" s="40" customFormat="1" ht="30" hidden="1" customHeight="1" x14ac:dyDescent="0.25">
      <c r="A320" s="38" t="s">
        <v>179</v>
      </c>
      <c r="B320" s="35" t="s">
        <v>115</v>
      </c>
      <c r="C320" s="35" t="s">
        <v>302</v>
      </c>
      <c r="D320" s="35" t="s">
        <v>308</v>
      </c>
      <c r="E320" s="35" t="s">
        <v>101</v>
      </c>
      <c r="F320" s="37">
        <f t="shared" si="77"/>
        <v>0</v>
      </c>
      <c r="G320" s="37">
        <f t="shared" si="77"/>
        <v>0</v>
      </c>
      <c r="H320" s="37">
        <f t="shared" si="77"/>
        <v>0</v>
      </c>
    </row>
    <row r="321" spans="1:8" s="40" customFormat="1" ht="30" hidden="1" customHeight="1" x14ac:dyDescent="0.25">
      <c r="A321" s="38" t="s">
        <v>120</v>
      </c>
      <c r="B321" s="35" t="s">
        <v>115</v>
      </c>
      <c r="C321" s="35" t="s">
        <v>302</v>
      </c>
      <c r="D321" s="35" t="s">
        <v>308</v>
      </c>
      <c r="E321" s="35" t="s">
        <v>121</v>
      </c>
      <c r="F321" s="37">
        <f t="shared" si="77"/>
        <v>0</v>
      </c>
      <c r="G321" s="37">
        <f t="shared" si="77"/>
        <v>0</v>
      </c>
      <c r="H321" s="37">
        <f t="shared" si="77"/>
        <v>0</v>
      </c>
    </row>
    <row r="322" spans="1:8" s="40" customFormat="1" ht="35.25" hidden="1" customHeight="1" x14ac:dyDescent="0.25">
      <c r="A322" s="38" t="s">
        <v>122</v>
      </c>
      <c r="B322" s="35" t="s">
        <v>115</v>
      </c>
      <c r="C322" s="35" t="s">
        <v>302</v>
      </c>
      <c r="D322" s="35" t="s">
        <v>308</v>
      </c>
      <c r="E322" s="35" t="s">
        <v>123</v>
      </c>
      <c r="F322" s="37"/>
      <c r="G322" s="37"/>
      <c r="H322" s="37"/>
    </row>
    <row r="323" spans="1:8" s="40" customFormat="1" ht="58.5" customHeight="1" x14ac:dyDescent="0.25">
      <c r="A323" s="38" t="s">
        <v>309</v>
      </c>
      <c r="B323" s="35" t="s">
        <v>115</v>
      </c>
      <c r="C323" s="35" t="s">
        <v>302</v>
      </c>
      <c r="D323" s="35" t="s">
        <v>310</v>
      </c>
      <c r="E323" s="35" t="s">
        <v>101</v>
      </c>
      <c r="F323" s="37">
        <f t="shared" ref="F323:H325" si="78">F324</f>
        <v>200</v>
      </c>
      <c r="G323" s="37">
        <f t="shared" si="78"/>
        <v>200</v>
      </c>
      <c r="H323" s="37">
        <f t="shared" si="78"/>
        <v>200</v>
      </c>
    </row>
    <row r="324" spans="1:8" s="40" customFormat="1" ht="18.75" customHeight="1" x14ac:dyDescent="0.25">
      <c r="A324" s="38" t="s">
        <v>179</v>
      </c>
      <c r="B324" s="35" t="s">
        <v>115</v>
      </c>
      <c r="C324" s="35" t="s">
        <v>302</v>
      </c>
      <c r="D324" s="35" t="s">
        <v>311</v>
      </c>
      <c r="E324" s="35" t="s">
        <v>101</v>
      </c>
      <c r="F324" s="37">
        <f t="shared" si="78"/>
        <v>200</v>
      </c>
      <c r="G324" s="37">
        <f t="shared" si="78"/>
        <v>200</v>
      </c>
      <c r="H324" s="37">
        <f t="shared" si="78"/>
        <v>200</v>
      </c>
    </row>
    <row r="325" spans="1:8" s="40" customFormat="1" ht="30" customHeight="1" x14ac:dyDescent="0.25">
      <c r="A325" s="38" t="s">
        <v>120</v>
      </c>
      <c r="B325" s="35" t="s">
        <v>115</v>
      </c>
      <c r="C325" s="35" t="s">
        <v>302</v>
      </c>
      <c r="D325" s="35" t="s">
        <v>311</v>
      </c>
      <c r="E325" s="35" t="s">
        <v>121</v>
      </c>
      <c r="F325" s="37">
        <f t="shared" si="78"/>
        <v>200</v>
      </c>
      <c r="G325" s="37">
        <f t="shared" si="78"/>
        <v>200</v>
      </c>
      <c r="H325" s="37">
        <f t="shared" si="78"/>
        <v>200</v>
      </c>
    </row>
    <row r="326" spans="1:8" s="40" customFormat="1" ht="30" customHeight="1" x14ac:dyDescent="0.25">
      <c r="A326" s="38" t="s">
        <v>122</v>
      </c>
      <c r="B326" s="35" t="s">
        <v>115</v>
      </c>
      <c r="C326" s="35" t="s">
        <v>302</v>
      </c>
      <c r="D326" s="35" t="s">
        <v>311</v>
      </c>
      <c r="E326" s="35" t="s">
        <v>123</v>
      </c>
      <c r="F326" s="37">
        <v>200</v>
      </c>
      <c r="G326" s="37">
        <v>200</v>
      </c>
      <c r="H326" s="37">
        <v>200</v>
      </c>
    </row>
    <row r="327" spans="1:8" s="40" customFormat="1" ht="31.5" hidden="1" customHeight="1" x14ac:dyDescent="0.25">
      <c r="A327" s="38" t="s">
        <v>312</v>
      </c>
      <c r="B327" s="35" t="s">
        <v>115</v>
      </c>
      <c r="C327" s="35" t="s">
        <v>302</v>
      </c>
      <c r="D327" s="35" t="s">
        <v>313</v>
      </c>
      <c r="E327" s="35" t="s">
        <v>101</v>
      </c>
      <c r="F327" s="37">
        <f t="shared" ref="F327:H330" si="79">F328</f>
        <v>0</v>
      </c>
      <c r="G327" s="37">
        <f t="shared" si="79"/>
        <v>0</v>
      </c>
      <c r="H327" s="37">
        <f t="shared" si="79"/>
        <v>0</v>
      </c>
    </row>
    <row r="328" spans="1:8" s="40" customFormat="1" ht="40.5" hidden="1" customHeight="1" x14ac:dyDescent="0.25">
      <c r="A328" s="38" t="s">
        <v>314</v>
      </c>
      <c r="B328" s="35" t="s">
        <v>115</v>
      </c>
      <c r="C328" s="35" t="s">
        <v>302</v>
      </c>
      <c r="D328" s="35" t="s">
        <v>315</v>
      </c>
      <c r="E328" s="35" t="s">
        <v>101</v>
      </c>
      <c r="F328" s="37">
        <f t="shared" si="79"/>
        <v>0</v>
      </c>
      <c r="G328" s="37">
        <f t="shared" si="79"/>
        <v>0</v>
      </c>
      <c r="H328" s="37">
        <f t="shared" si="79"/>
        <v>0</v>
      </c>
    </row>
    <row r="329" spans="1:8" s="40" customFormat="1" ht="30.75" hidden="1" customHeight="1" x14ac:dyDescent="0.25">
      <c r="A329" s="38" t="s">
        <v>316</v>
      </c>
      <c r="B329" s="35" t="s">
        <v>115</v>
      </c>
      <c r="C329" s="35" t="s">
        <v>302</v>
      </c>
      <c r="D329" s="35" t="s">
        <v>317</v>
      </c>
      <c r="E329" s="35" t="s">
        <v>101</v>
      </c>
      <c r="F329" s="37">
        <f t="shared" si="79"/>
        <v>0</v>
      </c>
      <c r="G329" s="37">
        <f t="shared" si="79"/>
        <v>0</v>
      </c>
      <c r="H329" s="37">
        <f t="shared" si="79"/>
        <v>0</v>
      </c>
    </row>
    <row r="330" spans="1:8" s="40" customFormat="1" ht="18" hidden="1" customHeight="1" x14ac:dyDescent="0.25">
      <c r="A330" s="38" t="s">
        <v>124</v>
      </c>
      <c r="B330" s="35" t="s">
        <v>115</v>
      </c>
      <c r="C330" s="35" t="s">
        <v>302</v>
      </c>
      <c r="D330" s="35" t="s">
        <v>317</v>
      </c>
      <c r="E330" s="35" t="s">
        <v>125</v>
      </c>
      <c r="F330" s="37">
        <f t="shared" si="79"/>
        <v>0</v>
      </c>
      <c r="G330" s="37">
        <f t="shared" si="79"/>
        <v>0</v>
      </c>
      <c r="H330" s="37">
        <f t="shared" si="79"/>
        <v>0</v>
      </c>
    </row>
    <row r="331" spans="1:8" s="40" customFormat="1" ht="24.75" hidden="1" customHeight="1" x14ac:dyDescent="0.25">
      <c r="A331" s="38" t="s">
        <v>318</v>
      </c>
      <c r="B331" s="35" t="s">
        <v>115</v>
      </c>
      <c r="C331" s="35" t="s">
        <v>302</v>
      </c>
      <c r="D331" s="35" t="s">
        <v>317</v>
      </c>
      <c r="E331" s="35" t="s">
        <v>319</v>
      </c>
      <c r="F331" s="37">
        <v>0</v>
      </c>
      <c r="G331" s="37">
        <v>0</v>
      </c>
      <c r="H331" s="37">
        <v>0</v>
      </c>
    </row>
    <row r="332" spans="1:8" s="40" customFormat="1" ht="28.5" hidden="1" customHeight="1" x14ac:dyDescent="0.25">
      <c r="A332" s="38" t="s">
        <v>320</v>
      </c>
      <c r="B332" s="35" t="s">
        <v>115</v>
      </c>
      <c r="C332" s="35" t="s">
        <v>302</v>
      </c>
      <c r="D332" s="35" t="s">
        <v>321</v>
      </c>
      <c r="E332" s="35" t="s">
        <v>101</v>
      </c>
      <c r="F332" s="37">
        <f>F333</f>
        <v>0</v>
      </c>
      <c r="G332" s="37">
        <f>G333</f>
        <v>0</v>
      </c>
      <c r="H332" s="37">
        <f>H333</f>
        <v>0</v>
      </c>
    </row>
    <row r="333" spans="1:8" s="40" customFormat="1" ht="28.5" hidden="1" customHeight="1" x14ac:dyDescent="0.25">
      <c r="A333" s="38" t="s">
        <v>318</v>
      </c>
      <c r="B333" s="35" t="s">
        <v>115</v>
      </c>
      <c r="C333" s="35" t="s">
        <v>302</v>
      </c>
      <c r="D333" s="35" t="s">
        <v>321</v>
      </c>
      <c r="E333" s="35" t="s">
        <v>319</v>
      </c>
      <c r="F333" s="37"/>
      <c r="G333" s="37"/>
      <c r="H333" s="37"/>
    </row>
    <row r="334" spans="1:8" s="40" customFormat="1" ht="28.5" hidden="1" customHeight="1" x14ac:dyDescent="0.25">
      <c r="A334" s="38" t="s">
        <v>322</v>
      </c>
      <c r="B334" s="35" t="s">
        <v>115</v>
      </c>
      <c r="C334" s="35" t="s">
        <v>302</v>
      </c>
      <c r="D334" s="35" t="s">
        <v>323</v>
      </c>
      <c r="E334" s="35" t="s">
        <v>101</v>
      </c>
      <c r="F334" s="37">
        <f>F335</f>
        <v>0</v>
      </c>
      <c r="G334" s="37">
        <f>G335</f>
        <v>0</v>
      </c>
      <c r="H334" s="37">
        <f>H335</f>
        <v>0</v>
      </c>
    </row>
    <row r="335" spans="1:8" s="40" customFormat="1" ht="28.5" hidden="1" customHeight="1" x14ac:dyDescent="0.25">
      <c r="A335" s="38" t="s">
        <v>318</v>
      </c>
      <c r="B335" s="35" t="s">
        <v>115</v>
      </c>
      <c r="C335" s="35" t="s">
        <v>302</v>
      </c>
      <c r="D335" s="35" t="s">
        <v>323</v>
      </c>
      <c r="E335" s="35" t="s">
        <v>319</v>
      </c>
      <c r="F335" s="37"/>
      <c r="G335" s="37"/>
      <c r="H335" s="37"/>
    </row>
    <row r="336" spans="1:8" s="40" customFormat="1" ht="14.25" x14ac:dyDescent="0.2">
      <c r="A336" s="54" t="s">
        <v>324</v>
      </c>
      <c r="B336" s="33" t="s">
        <v>145</v>
      </c>
      <c r="C336" s="33" t="s">
        <v>99</v>
      </c>
      <c r="D336" s="33" t="s">
        <v>100</v>
      </c>
      <c r="E336" s="33" t="s">
        <v>101</v>
      </c>
      <c r="F336" s="34">
        <f>F337+F364+F438</f>
        <v>9920.4000000000015</v>
      </c>
      <c r="G336" s="34">
        <f>G337+G364+G438</f>
        <v>9841.9</v>
      </c>
      <c r="H336" s="34">
        <f>H337+H364+H438</f>
        <v>10368.9</v>
      </c>
    </row>
    <row r="337" spans="1:8" s="40" customFormat="1" ht="15" x14ac:dyDescent="0.25">
      <c r="A337" s="38" t="s">
        <v>325</v>
      </c>
      <c r="B337" s="35" t="s">
        <v>145</v>
      </c>
      <c r="C337" s="35" t="s">
        <v>98</v>
      </c>
      <c r="D337" s="35" t="s">
        <v>100</v>
      </c>
      <c r="E337" s="35" t="s">
        <v>101</v>
      </c>
      <c r="F337" s="37">
        <f>F338+F359</f>
        <v>563.1</v>
      </c>
      <c r="G337" s="37">
        <f>G338+G359</f>
        <v>438.9</v>
      </c>
      <c r="H337" s="37">
        <f>H338+H359</f>
        <v>438.9</v>
      </c>
    </row>
    <row r="338" spans="1:8" s="40" customFormat="1" ht="64.5" x14ac:dyDescent="0.25">
      <c r="A338" s="38" t="s">
        <v>198</v>
      </c>
      <c r="B338" s="35" t="s">
        <v>145</v>
      </c>
      <c r="C338" s="35" t="s">
        <v>98</v>
      </c>
      <c r="D338" s="35" t="s">
        <v>199</v>
      </c>
      <c r="E338" s="35" t="s">
        <v>101</v>
      </c>
      <c r="F338" s="37">
        <f>F339+F343+F355</f>
        <v>272.3</v>
      </c>
      <c r="G338" s="37">
        <f>G339+G343+G355</f>
        <v>272.3</v>
      </c>
      <c r="H338" s="37">
        <f>H339+H343+H355</f>
        <v>272.3</v>
      </c>
    </row>
    <row r="339" spans="1:8" s="40" customFormat="1" ht="64.5" x14ac:dyDescent="0.25">
      <c r="A339" s="38" t="s">
        <v>326</v>
      </c>
      <c r="B339" s="35" t="s">
        <v>145</v>
      </c>
      <c r="C339" s="35" t="s">
        <v>98</v>
      </c>
      <c r="D339" s="35" t="s">
        <v>327</v>
      </c>
      <c r="E339" s="35" t="s">
        <v>101</v>
      </c>
      <c r="F339" s="37">
        <f t="shared" ref="F339:H341" si="80">F340</f>
        <v>272.3</v>
      </c>
      <c r="G339" s="37">
        <f t="shared" si="80"/>
        <v>272.3</v>
      </c>
      <c r="H339" s="37">
        <f t="shared" si="80"/>
        <v>272.3</v>
      </c>
    </row>
    <row r="340" spans="1:8" s="40" customFormat="1" ht="15" x14ac:dyDescent="0.25">
      <c r="A340" s="38" t="s">
        <v>179</v>
      </c>
      <c r="B340" s="35" t="s">
        <v>145</v>
      </c>
      <c r="C340" s="35" t="s">
        <v>98</v>
      </c>
      <c r="D340" s="35" t="s">
        <v>328</v>
      </c>
      <c r="E340" s="35" t="s">
        <v>101</v>
      </c>
      <c r="F340" s="37">
        <f t="shared" si="80"/>
        <v>272.3</v>
      </c>
      <c r="G340" s="37">
        <f t="shared" si="80"/>
        <v>272.3</v>
      </c>
      <c r="H340" s="37">
        <f t="shared" si="80"/>
        <v>272.3</v>
      </c>
    </row>
    <row r="341" spans="1:8" s="40" customFormat="1" ht="26.25" x14ac:dyDescent="0.25">
      <c r="A341" s="38" t="s">
        <v>120</v>
      </c>
      <c r="B341" s="35" t="s">
        <v>145</v>
      </c>
      <c r="C341" s="35" t="s">
        <v>98</v>
      </c>
      <c r="D341" s="35" t="s">
        <v>328</v>
      </c>
      <c r="E341" s="35" t="s">
        <v>121</v>
      </c>
      <c r="F341" s="37">
        <f t="shared" si="80"/>
        <v>272.3</v>
      </c>
      <c r="G341" s="37">
        <f t="shared" si="80"/>
        <v>272.3</v>
      </c>
      <c r="H341" s="37">
        <f t="shared" si="80"/>
        <v>272.3</v>
      </c>
    </row>
    <row r="342" spans="1:8" s="40" customFormat="1" ht="27.75" customHeight="1" x14ac:dyDescent="0.25">
      <c r="A342" s="38" t="s">
        <v>122</v>
      </c>
      <c r="B342" s="35" t="s">
        <v>145</v>
      </c>
      <c r="C342" s="35" t="s">
        <v>98</v>
      </c>
      <c r="D342" s="35" t="s">
        <v>328</v>
      </c>
      <c r="E342" s="35" t="s">
        <v>123</v>
      </c>
      <c r="F342" s="37">
        <v>272.3</v>
      </c>
      <c r="G342" s="37">
        <v>272.3</v>
      </c>
      <c r="H342" s="37">
        <v>272.3</v>
      </c>
    </row>
    <row r="343" spans="1:8" s="40" customFormat="1" ht="51.75" hidden="1" x14ac:dyDescent="0.25">
      <c r="A343" s="38" t="s">
        <v>329</v>
      </c>
      <c r="B343" s="35" t="s">
        <v>145</v>
      </c>
      <c r="C343" s="35" t="s">
        <v>98</v>
      </c>
      <c r="D343" s="35" t="s">
        <v>330</v>
      </c>
      <c r="E343" s="35" t="s">
        <v>101</v>
      </c>
      <c r="F343" s="37">
        <f>F344</f>
        <v>0</v>
      </c>
      <c r="G343" s="37">
        <f>G344</f>
        <v>0</v>
      </c>
      <c r="H343" s="37">
        <f>H344</f>
        <v>0</v>
      </c>
    </row>
    <row r="344" spans="1:8" s="40" customFormat="1" ht="15" hidden="1" x14ac:dyDescent="0.25">
      <c r="A344" s="38" t="s">
        <v>179</v>
      </c>
      <c r="B344" s="35" t="s">
        <v>145</v>
      </c>
      <c r="C344" s="35" t="s">
        <v>98</v>
      </c>
      <c r="D344" s="35" t="s">
        <v>331</v>
      </c>
      <c r="E344" s="35" t="s">
        <v>101</v>
      </c>
      <c r="F344" s="37">
        <f>F345+F347</f>
        <v>0</v>
      </c>
      <c r="G344" s="37">
        <f>G345+G347</f>
        <v>0</v>
      </c>
      <c r="H344" s="37">
        <f>H345+H347</f>
        <v>0</v>
      </c>
    </row>
    <row r="345" spans="1:8" s="40" customFormat="1" ht="26.25" hidden="1" x14ac:dyDescent="0.25">
      <c r="A345" s="38" t="s">
        <v>120</v>
      </c>
      <c r="B345" s="35" t="s">
        <v>145</v>
      </c>
      <c r="C345" s="35" t="s">
        <v>98</v>
      </c>
      <c r="D345" s="35" t="s">
        <v>331</v>
      </c>
      <c r="E345" s="35" t="s">
        <v>121</v>
      </c>
      <c r="F345" s="37">
        <f>F346</f>
        <v>0</v>
      </c>
      <c r="G345" s="37">
        <f>G346</f>
        <v>0</v>
      </c>
      <c r="H345" s="37">
        <f>H346</f>
        <v>0</v>
      </c>
    </row>
    <row r="346" spans="1:8" s="40" customFormat="1" ht="39" hidden="1" x14ac:dyDescent="0.25">
      <c r="A346" s="38" t="s">
        <v>122</v>
      </c>
      <c r="B346" s="35" t="s">
        <v>145</v>
      </c>
      <c r="C346" s="35" t="s">
        <v>98</v>
      </c>
      <c r="D346" s="35" t="s">
        <v>331</v>
      </c>
      <c r="E346" s="35" t="s">
        <v>123</v>
      </c>
      <c r="F346" s="37">
        <f>15.3+29.5-44.8</f>
        <v>0</v>
      </c>
      <c r="G346" s="37">
        <f>15.3+29.5-44.8</f>
        <v>0</v>
      </c>
      <c r="H346" s="37">
        <f>15.3+29.5-44.8</f>
        <v>0</v>
      </c>
    </row>
    <row r="347" spans="1:8" s="40" customFormat="1" ht="39" hidden="1" x14ac:dyDescent="0.25">
      <c r="A347" s="38" t="s">
        <v>226</v>
      </c>
      <c r="B347" s="35" t="s">
        <v>145</v>
      </c>
      <c r="C347" s="35" t="s">
        <v>98</v>
      </c>
      <c r="D347" s="35" t="s">
        <v>331</v>
      </c>
      <c r="E347" s="35" t="s">
        <v>227</v>
      </c>
      <c r="F347" s="37">
        <f>F348</f>
        <v>0</v>
      </c>
      <c r="G347" s="37">
        <f>G348</f>
        <v>0</v>
      </c>
      <c r="H347" s="37">
        <f>H348</f>
        <v>0</v>
      </c>
    </row>
    <row r="348" spans="1:8" s="40" customFormat="1" ht="15" hidden="1" x14ac:dyDescent="0.25">
      <c r="A348" s="38" t="s">
        <v>228</v>
      </c>
      <c r="B348" s="35" t="s">
        <v>145</v>
      </c>
      <c r="C348" s="35" t="s">
        <v>98</v>
      </c>
      <c r="D348" s="35" t="s">
        <v>331</v>
      </c>
      <c r="E348" s="35" t="s">
        <v>229</v>
      </c>
      <c r="F348" s="37">
        <v>0</v>
      </c>
      <c r="G348" s="37">
        <v>0</v>
      </c>
      <c r="H348" s="37">
        <v>0</v>
      </c>
    </row>
    <row r="349" spans="1:8" s="40" customFormat="1" ht="15" hidden="1" x14ac:dyDescent="0.25">
      <c r="A349" s="38" t="s">
        <v>124</v>
      </c>
      <c r="B349" s="35" t="s">
        <v>145</v>
      </c>
      <c r="C349" s="35" t="s">
        <v>98</v>
      </c>
      <c r="D349" s="35" t="s">
        <v>199</v>
      </c>
      <c r="E349" s="35" t="s">
        <v>125</v>
      </c>
      <c r="F349" s="37">
        <f>F350</f>
        <v>0</v>
      </c>
      <c r="G349" s="37">
        <f>G350</f>
        <v>0</v>
      </c>
      <c r="H349" s="37">
        <f>H350</f>
        <v>0</v>
      </c>
    </row>
    <row r="350" spans="1:8" s="40" customFormat="1" ht="16.5" hidden="1" customHeight="1" x14ac:dyDescent="0.25">
      <c r="A350" s="38" t="s">
        <v>126</v>
      </c>
      <c r="B350" s="35" t="s">
        <v>145</v>
      </c>
      <c r="C350" s="35" t="s">
        <v>98</v>
      </c>
      <c r="D350" s="35" t="s">
        <v>199</v>
      </c>
      <c r="E350" s="35" t="s">
        <v>127</v>
      </c>
      <c r="F350" s="37">
        <v>0</v>
      </c>
      <c r="G350" s="37">
        <v>0</v>
      </c>
      <c r="H350" s="37">
        <v>0</v>
      </c>
    </row>
    <row r="351" spans="1:8" s="40" customFormat="1" ht="27" hidden="1" customHeight="1" x14ac:dyDescent="0.25">
      <c r="A351" s="38" t="s">
        <v>332</v>
      </c>
      <c r="B351" s="35" t="s">
        <v>145</v>
      </c>
      <c r="C351" s="35" t="s">
        <v>98</v>
      </c>
      <c r="D351" s="35" t="s">
        <v>333</v>
      </c>
      <c r="E351" s="35" t="s">
        <v>101</v>
      </c>
      <c r="F351" s="37">
        <f t="shared" ref="F351:H353" si="81">F352</f>
        <v>0</v>
      </c>
      <c r="G351" s="37">
        <f t="shared" si="81"/>
        <v>0</v>
      </c>
      <c r="H351" s="37">
        <f t="shared" si="81"/>
        <v>0</v>
      </c>
    </row>
    <row r="352" spans="1:8" s="40" customFormat="1" ht="16.5" hidden="1" customHeight="1" x14ac:dyDescent="0.25">
      <c r="A352" s="38" t="s">
        <v>179</v>
      </c>
      <c r="B352" s="35" t="s">
        <v>145</v>
      </c>
      <c r="C352" s="35" t="s">
        <v>98</v>
      </c>
      <c r="D352" s="35" t="s">
        <v>334</v>
      </c>
      <c r="E352" s="35" t="s">
        <v>101</v>
      </c>
      <c r="F352" s="37">
        <f t="shared" si="81"/>
        <v>0</v>
      </c>
      <c r="G352" s="37">
        <f t="shared" si="81"/>
        <v>0</v>
      </c>
      <c r="H352" s="37">
        <f t="shared" si="81"/>
        <v>0</v>
      </c>
    </row>
    <row r="353" spans="1:8" s="40" customFormat="1" ht="27" hidden="1" customHeight="1" x14ac:dyDescent="0.25">
      <c r="A353" s="38" t="s">
        <v>120</v>
      </c>
      <c r="B353" s="35" t="s">
        <v>145</v>
      </c>
      <c r="C353" s="35" t="s">
        <v>98</v>
      </c>
      <c r="D353" s="35" t="s">
        <v>334</v>
      </c>
      <c r="E353" s="35" t="s">
        <v>121</v>
      </c>
      <c r="F353" s="37">
        <f t="shared" si="81"/>
        <v>0</v>
      </c>
      <c r="G353" s="37">
        <f t="shared" si="81"/>
        <v>0</v>
      </c>
      <c r="H353" s="37">
        <f t="shared" si="81"/>
        <v>0</v>
      </c>
    </row>
    <row r="354" spans="1:8" s="40" customFormat="1" ht="27" hidden="1" customHeight="1" x14ac:dyDescent="0.25">
      <c r="A354" s="38" t="s">
        <v>122</v>
      </c>
      <c r="B354" s="35" t="s">
        <v>145</v>
      </c>
      <c r="C354" s="35" t="s">
        <v>98</v>
      </c>
      <c r="D354" s="35" t="s">
        <v>334</v>
      </c>
      <c r="E354" s="35" t="s">
        <v>123</v>
      </c>
      <c r="F354" s="37"/>
      <c r="G354" s="37"/>
      <c r="H354" s="37"/>
    </row>
    <row r="355" spans="1:8" s="40" customFormat="1" ht="41.25" hidden="1" customHeight="1" x14ac:dyDescent="0.25">
      <c r="A355" s="38" t="s">
        <v>335</v>
      </c>
      <c r="B355" s="35" t="s">
        <v>145</v>
      </c>
      <c r="C355" s="35" t="s">
        <v>98</v>
      </c>
      <c r="D355" s="35" t="s">
        <v>336</v>
      </c>
      <c r="E355" s="35" t="s">
        <v>101</v>
      </c>
      <c r="F355" s="37">
        <f t="shared" ref="F355:H357" si="82">F356</f>
        <v>0</v>
      </c>
      <c r="G355" s="37">
        <f t="shared" si="82"/>
        <v>0</v>
      </c>
      <c r="H355" s="37">
        <f t="shared" si="82"/>
        <v>0</v>
      </c>
    </row>
    <row r="356" spans="1:8" s="40" customFormat="1" ht="18.75" hidden="1" customHeight="1" x14ac:dyDescent="0.25">
      <c r="A356" s="38" t="s">
        <v>179</v>
      </c>
      <c r="B356" s="35" t="s">
        <v>145</v>
      </c>
      <c r="C356" s="35" t="s">
        <v>98</v>
      </c>
      <c r="D356" s="35" t="s">
        <v>337</v>
      </c>
      <c r="E356" s="35" t="s">
        <v>101</v>
      </c>
      <c r="F356" s="37">
        <f t="shared" si="82"/>
        <v>0</v>
      </c>
      <c r="G356" s="37">
        <f t="shared" si="82"/>
        <v>0</v>
      </c>
      <c r="H356" s="37">
        <f t="shared" si="82"/>
        <v>0</v>
      </c>
    </row>
    <row r="357" spans="1:8" s="40" customFormat="1" ht="27" hidden="1" customHeight="1" x14ac:dyDescent="0.25">
      <c r="A357" s="38" t="s">
        <v>120</v>
      </c>
      <c r="B357" s="35" t="s">
        <v>145</v>
      </c>
      <c r="C357" s="35" t="s">
        <v>98</v>
      </c>
      <c r="D357" s="35" t="s">
        <v>337</v>
      </c>
      <c r="E357" s="35" t="s">
        <v>121</v>
      </c>
      <c r="F357" s="37">
        <f t="shared" si="82"/>
        <v>0</v>
      </c>
      <c r="G357" s="37">
        <f t="shared" si="82"/>
        <v>0</v>
      </c>
      <c r="H357" s="37">
        <f t="shared" si="82"/>
        <v>0</v>
      </c>
    </row>
    <row r="358" spans="1:8" s="40" customFormat="1" ht="27" hidden="1" customHeight="1" x14ac:dyDescent="0.25">
      <c r="A358" s="38" t="s">
        <v>122</v>
      </c>
      <c r="B358" s="35" t="s">
        <v>145</v>
      </c>
      <c r="C358" s="35" t="s">
        <v>98</v>
      </c>
      <c r="D358" s="35" t="s">
        <v>337</v>
      </c>
      <c r="E358" s="35" t="s">
        <v>123</v>
      </c>
      <c r="F358" s="37">
        <v>0</v>
      </c>
      <c r="G358" s="37">
        <v>0</v>
      </c>
      <c r="H358" s="37">
        <v>0</v>
      </c>
    </row>
    <row r="359" spans="1:8" s="40" customFormat="1" ht="27.75" customHeight="1" x14ac:dyDescent="0.25">
      <c r="A359" s="38" t="s">
        <v>210</v>
      </c>
      <c r="B359" s="35" t="s">
        <v>145</v>
      </c>
      <c r="C359" s="35" t="s">
        <v>98</v>
      </c>
      <c r="D359" s="35" t="s">
        <v>211</v>
      </c>
      <c r="E359" s="35" t="s">
        <v>101</v>
      </c>
      <c r="F359" s="37">
        <f t="shared" ref="F359:H362" si="83">F360</f>
        <v>290.8</v>
      </c>
      <c r="G359" s="37">
        <f t="shared" si="83"/>
        <v>166.6</v>
      </c>
      <c r="H359" s="37">
        <f t="shared" si="83"/>
        <v>166.6</v>
      </c>
    </row>
    <row r="360" spans="1:8" s="40" customFormat="1" ht="28.5" customHeight="1" x14ac:dyDescent="0.25">
      <c r="A360" s="38" t="s">
        <v>220</v>
      </c>
      <c r="B360" s="35" t="s">
        <v>145</v>
      </c>
      <c r="C360" s="35" t="s">
        <v>98</v>
      </c>
      <c r="D360" s="35" t="s">
        <v>221</v>
      </c>
      <c r="E360" s="35" t="s">
        <v>101</v>
      </c>
      <c r="F360" s="37">
        <f t="shared" si="83"/>
        <v>290.8</v>
      </c>
      <c r="G360" s="37">
        <f t="shared" si="83"/>
        <v>166.6</v>
      </c>
      <c r="H360" s="37">
        <f t="shared" si="83"/>
        <v>166.6</v>
      </c>
    </row>
    <row r="361" spans="1:8" s="40" customFormat="1" ht="16.5" customHeight="1" x14ac:dyDescent="0.25">
      <c r="A361" s="38" t="s">
        <v>179</v>
      </c>
      <c r="B361" s="35" t="s">
        <v>145</v>
      </c>
      <c r="C361" s="35" t="s">
        <v>98</v>
      </c>
      <c r="D361" s="35" t="s">
        <v>222</v>
      </c>
      <c r="E361" s="35" t="s">
        <v>101</v>
      </c>
      <c r="F361" s="37">
        <f t="shared" si="83"/>
        <v>290.8</v>
      </c>
      <c r="G361" s="37">
        <f t="shared" si="83"/>
        <v>166.6</v>
      </c>
      <c r="H361" s="37">
        <f t="shared" si="83"/>
        <v>166.6</v>
      </c>
    </row>
    <row r="362" spans="1:8" s="40" customFormat="1" ht="29.25" customHeight="1" x14ac:dyDescent="0.25">
      <c r="A362" s="38" t="s">
        <v>120</v>
      </c>
      <c r="B362" s="35" t="s">
        <v>145</v>
      </c>
      <c r="C362" s="35" t="s">
        <v>98</v>
      </c>
      <c r="D362" s="35" t="s">
        <v>222</v>
      </c>
      <c r="E362" s="35" t="s">
        <v>121</v>
      </c>
      <c r="F362" s="37">
        <f t="shared" si="83"/>
        <v>290.8</v>
      </c>
      <c r="G362" s="37">
        <f t="shared" si="83"/>
        <v>166.6</v>
      </c>
      <c r="H362" s="37">
        <f t="shared" si="83"/>
        <v>166.6</v>
      </c>
    </row>
    <row r="363" spans="1:8" s="40" customFormat="1" ht="27.75" customHeight="1" x14ac:dyDescent="0.25">
      <c r="A363" s="38" t="s">
        <v>122</v>
      </c>
      <c r="B363" s="35" t="s">
        <v>145</v>
      </c>
      <c r="C363" s="35" t="s">
        <v>98</v>
      </c>
      <c r="D363" s="35" t="s">
        <v>222</v>
      </c>
      <c r="E363" s="35" t="s">
        <v>123</v>
      </c>
      <c r="F363" s="37">
        <f>166.6+124.2</f>
        <v>290.8</v>
      </c>
      <c r="G363" s="37">
        <v>166.6</v>
      </c>
      <c r="H363" s="37">
        <v>166.6</v>
      </c>
    </row>
    <row r="364" spans="1:8" ht="15" x14ac:dyDescent="0.25">
      <c r="A364" s="38" t="s">
        <v>338</v>
      </c>
      <c r="B364" s="35" t="s">
        <v>145</v>
      </c>
      <c r="C364" s="35" t="s">
        <v>103</v>
      </c>
      <c r="D364" s="35" t="s">
        <v>100</v>
      </c>
      <c r="E364" s="35" t="s">
        <v>101</v>
      </c>
      <c r="F364" s="37">
        <f>F369+F403+F424+F432</f>
        <v>6987.3</v>
      </c>
      <c r="G364" s="37">
        <f t="shared" ref="G364:H364" si="84">G369+G403+G424+G432</f>
        <v>7033</v>
      </c>
      <c r="H364" s="37">
        <f t="shared" si="84"/>
        <v>7560</v>
      </c>
    </row>
    <row r="365" spans="1:8" ht="26.25" hidden="1" x14ac:dyDescent="0.25">
      <c r="A365" s="38" t="s">
        <v>339</v>
      </c>
      <c r="B365" s="35" t="s">
        <v>145</v>
      </c>
      <c r="C365" s="35" t="s">
        <v>103</v>
      </c>
      <c r="D365" s="35" t="s">
        <v>340</v>
      </c>
      <c r="E365" s="35" t="s">
        <v>101</v>
      </c>
      <c r="F365" s="37">
        <f t="shared" ref="F365:H367" si="85">F366</f>
        <v>0</v>
      </c>
      <c r="G365" s="37">
        <f t="shared" si="85"/>
        <v>0</v>
      </c>
      <c r="H365" s="37">
        <f t="shared" si="85"/>
        <v>0</v>
      </c>
    </row>
    <row r="366" spans="1:8" ht="26.25" hidden="1" x14ac:dyDescent="0.25">
      <c r="A366" s="38" t="s">
        <v>341</v>
      </c>
      <c r="B366" s="35" t="s">
        <v>145</v>
      </c>
      <c r="C366" s="35" t="s">
        <v>103</v>
      </c>
      <c r="D366" s="35" t="s">
        <v>342</v>
      </c>
      <c r="E366" s="35" t="s">
        <v>101</v>
      </c>
      <c r="F366" s="37">
        <f t="shared" si="85"/>
        <v>0</v>
      </c>
      <c r="G366" s="37">
        <f t="shared" si="85"/>
        <v>0</v>
      </c>
      <c r="H366" s="37">
        <f t="shared" si="85"/>
        <v>0</v>
      </c>
    </row>
    <row r="367" spans="1:8" ht="39" hidden="1" x14ac:dyDescent="0.25">
      <c r="A367" s="38" t="s">
        <v>318</v>
      </c>
      <c r="B367" s="35" t="s">
        <v>145</v>
      </c>
      <c r="C367" s="35" t="s">
        <v>103</v>
      </c>
      <c r="D367" s="35" t="s">
        <v>342</v>
      </c>
      <c r="E367" s="35" t="s">
        <v>125</v>
      </c>
      <c r="F367" s="37">
        <f t="shared" si="85"/>
        <v>0</v>
      </c>
      <c r="G367" s="37">
        <f t="shared" si="85"/>
        <v>0</v>
      </c>
      <c r="H367" s="37">
        <f t="shared" si="85"/>
        <v>0</v>
      </c>
    </row>
    <row r="368" spans="1:8" ht="15" hidden="1" x14ac:dyDescent="0.25">
      <c r="A368" s="38" t="s">
        <v>124</v>
      </c>
      <c r="B368" s="35" t="s">
        <v>145</v>
      </c>
      <c r="C368" s="35" t="s">
        <v>103</v>
      </c>
      <c r="D368" s="35" t="s">
        <v>342</v>
      </c>
      <c r="E368" s="35" t="s">
        <v>319</v>
      </c>
      <c r="F368" s="37">
        <v>0</v>
      </c>
      <c r="G368" s="37">
        <v>0</v>
      </c>
      <c r="H368" s="37">
        <v>0</v>
      </c>
    </row>
    <row r="369" spans="1:8" s="40" customFormat="1" ht="66.75" customHeight="1" x14ac:dyDescent="0.25">
      <c r="A369" s="38" t="s">
        <v>343</v>
      </c>
      <c r="B369" s="35" t="s">
        <v>145</v>
      </c>
      <c r="C369" s="35" t="s">
        <v>103</v>
      </c>
      <c r="D369" s="35" t="s">
        <v>199</v>
      </c>
      <c r="E369" s="35" t="s">
        <v>101</v>
      </c>
      <c r="F369" s="37">
        <f>F370+F386+F391</f>
        <v>1700</v>
      </c>
      <c r="G369" s="37">
        <f>G370+G386+G391</f>
        <v>5073</v>
      </c>
      <c r="H369" s="37">
        <f>H370+H386+H391</f>
        <v>5600</v>
      </c>
    </row>
    <row r="370" spans="1:8" s="40" customFormat="1" ht="94.5" customHeight="1" x14ac:dyDescent="0.25">
      <c r="A370" s="38" t="s">
        <v>344</v>
      </c>
      <c r="B370" s="35" t="s">
        <v>145</v>
      </c>
      <c r="C370" s="35" t="s">
        <v>103</v>
      </c>
      <c r="D370" s="35" t="s">
        <v>345</v>
      </c>
      <c r="E370" s="35" t="s">
        <v>101</v>
      </c>
      <c r="F370" s="37">
        <f>F371</f>
        <v>0</v>
      </c>
      <c r="G370" s="37">
        <f>G371</f>
        <v>3373</v>
      </c>
      <c r="H370" s="37">
        <f>H371</f>
        <v>3900</v>
      </c>
    </row>
    <row r="371" spans="1:8" s="40" customFormat="1" ht="19.5" customHeight="1" x14ac:dyDescent="0.25">
      <c r="A371" s="38" t="s">
        <v>179</v>
      </c>
      <c r="B371" s="35" t="s">
        <v>145</v>
      </c>
      <c r="C371" s="35" t="s">
        <v>103</v>
      </c>
      <c r="D371" s="35" t="s">
        <v>346</v>
      </c>
      <c r="E371" s="35" t="s">
        <v>101</v>
      </c>
      <c r="F371" s="37">
        <f>F372+F374</f>
        <v>0</v>
      </c>
      <c r="G371" s="37">
        <f>G372+G374</f>
        <v>3373</v>
      </c>
      <c r="H371" s="37">
        <f>H372+H374</f>
        <v>3900</v>
      </c>
    </row>
    <row r="372" spans="1:8" s="40" customFormat="1" ht="31.5" hidden="1" customHeight="1" x14ac:dyDescent="0.25">
      <c r="A372" s="38" t="s">
        <v>120</v>
      </c>
      <c r="B372" s="35" t="s">
        <v>145</v>
      </c>
      <c r="C372" s="35" t="s">
        <v>103</v>
      </c>
      <c r="D372" s="35" t="s">
        <v>346</v>
      </c>
      <c r="E372" s="35" t="s">
        <v>121</v>
      </c>
      <c r="F372" s="37">
        <f>F373</f>
        <v>0</v>
      </c>
      <c r="G372" s="37">
        <f>G373</f>
        <v>0</v>
      </c>
      <c r="H372" s="37">
        <f>H373</f>
        <v>0</v>
      </c>
    </row>
    <row r="373" spans="1:8" s="40" customFormat="1" ht="30.75" hidden="1" customHeight="1" x14ac:dyDescent="0.25">
      <c r="A373" s="38" t="s">
        <v>122</v>
      </c>
      <c r="B373" s="35" t="s">
        <v>145</v>
      </c>
      <c r="C373" s="35" t="s">
        <v>103</v>
      </c>
      <c r="D373" s="35" t="s">
        <v>346</v>
      </c>
      <c r="E373" s="35" t="s">
        <v>123</v>
      </c>
      <c r="F373" s="37">
        <f>50-50</f>
        <v>0</v>
      </c>
      <c r="G373" s="37">
        <f>50-50</f>
        <v>0</v>
      </c>
      <c r="H373" s="37">
        <f>50-50</f>
        <v>0</v>
      </c>
    </row>
    <row r="374" spans="1:8" s="40" customFormat="1" ht="31.5" customHeight="1" x14ac:dyDescent="0.25">
      <c r="A374" s="38" t="s">
        <v>582</v>
      </c>
      <c r="B374" s="35" t="s">
        <v>145</v>
      </c>
      <c r="C374" s="35" t="s">
        <v>103</v>
      </c>
      <c r="D374" s="35" t="s">
        <v>346</v>
      </c>
      <c r="E374" s="35" t="s">
        <v>227</v>
      </c>
      <c r="F374" s="37">
        <f>F375</f>
        <v>0</v>
      </c>
      <c r="G374" s="37">
        <f>G375</f>
        <v>3373</v>
      </c>
      <c r="H374" s="37">
        <f>H375</f>
        <v>3900</v>
      </c>
    </row>
    <row r="375" spans="1:8" s="40" customFormat="1" ht="14.25" customHeight="1" x14ac:dyDescent="0.25">
      <c r="A375" s="38" t="s">
        <v>228</v>
      </c>
      <c r="B375" s="35" t="s">
        <v>145</v>
      </c>
      <c r="C375" s="35" t="s">
        <v>103</v>
      </c>
      <c r="D375" s="35" t="s">
        <v>346</v>
      </c>
      <c r="E375" s="35" t="s">
        <v>229</v>
      </c>
      <c r="F375" s="37">
        <f>4458-4458</f>
        <v>0</v>
      </c>
      <c r="G375" s="37">
        <v>3373</v>
      </c>
      <c r="H375" s="37">
        <v>3900</v>
      </c>
    </row>
    <row r="376" spans="1:8" s="40" customFormat="1" ht="41.25" hidden="1" customHeight="1" x14ac:dyDescent="0.25">
      <c r="A376" s="38" t="s">
        <v>347</v>
      </c>
      <c r="B376" s="35" t="s">
        <v>145</v>
      </c>
      <c r="C376" s="35" t="s">
        <v>103</v>
      </c>
      <c r="D376" s="35" t="s">
        <v>204</v>
      </c>
      <c r="E376" s="35" t="s">
        <v>101</v>
      </c>
      <c r="F376" s="37">
        <f>F377+F382</f>
        <v>0</v>
      </c>
      <c r="G376" s="37">
        <f>G377+G382</f>
        <v>0</v>
      </c>
      <c r="H376" s="37">
        <f>H377+H382</f>
        <v>0</v>
      </c>
    </row>
    <row r="377" spans="1:8" s="40" customFormat="1" ht="27" hidden="1" customHeight="1" x14ac:dyDescent="0.25">
      <c r="A377" s="38" t="s">
        <v>249</v>
      </c>
      <c r="B377" s="35" t="s">
        <v>145</v>
      </c>
      <c r="C377" s="35" t="s">
        <v>103</v>
      </c>
      <c r="D377" s="35" t="s">
        <v>250</v>
      </c>
      <c r="E377" s="35" t="s">
        <v>101</v>
      </c>
      <c r="F377" s="37">
        <f t="shared" ref="F377:H380" si="86">F378</f>
        <v>0</v>
      </c>
      <c r="G377" s="37">
        <f t="shared" si="86"/>
        <v>0</v>
      </c>
      <c r="H377" s="37">
        <f t="shared" si="86"/>
        <v>0</v>
      </c>
    </row>
    <row r="378" spans="1:8" s="40" customFormat="1" ht="54.75" hidden="1" customHeight="1" x14ac:dyDescent="0.25">
      <c r="A378" s="38" t="s">
        <v>348</v>
      </c>
      <c r="B378" s="35" t="s">
        <v>145</v>
      </c>
      <c r="C378" s="35" t="s">
        <v>103</v>
      </c>
      <c r="D378" s="35" t="s">
        <v>260</v>
      </c>
      <c r="E378" s="35" t="s">
        <v>101</v>
      </c>
      <c r="F378" s="37">
        <f t="shared" si="86"/>
        <v>0</v>
      </c>
      <c r="G378" s="37">
        <f t="shared" si="86"/>
        <v>0</v>
      </c>
      <c r="H378" s="37">
        <f t="shared" si="86"/>
        <v>0</v>
      </c>
    </row>
    <row r="379" spans="1:8" s="40" customFormat="1" ht="21" hidden="1" customHeight="1" x14ac:dyDescent="0.25">
      <c r="A379" s="38" t="s">
        <v>179</v>
      </c>
      <c r="B379" s="35" t="s">
        <v>145</v>
      </c>
      <c r="C379" s="35" t="s">
        <v>103</v>
      </c>
      <c r="D379" s="35" t="s">
        <v>261</v>
      </c>
      <c r="E379" s="35" t="s">
        <v>101</v>
      </c>
      <c r="F379" s="37">
        <f t="shared" si="86"/>
        <v>0</v>
      </c>
      <c r="G379" s="37">
        <f t="shared" si="86"/>
        <v>0</v>
      </c>
      <c r="H379" s="37">
        <f t="shared" si="86"/>
        <v>0</v>
      </c>
    </row>
    <row r="380" spans="1:8" s="40" customFormat="1" ht="27.75" hidden="1" customHeight="1" x14ac:dyDescent="0.25">
      <c r="A380" s="38" t="s">
        <v>120</v>
      </c>
      <c r="B380" s="35" t="s">
        <v>145</v>
      </c>
      <c r="C380" s="35" t="s">
        <v>103</v>
      </c>
      <c r="D380" s="35" t="s">
        <v>261</v>
      </c>
      <c r="E380" s="35" t="s">
        <v>121</v>
      </c>
      <c r="F380" s="37">
        <f t="shared" si="86"/>
        <v>0</v>
      </c>
      <c r="G380" s="37">
        <f t="shared" si="86"/>
        <v>0</v>
      </c>
      <c r="H380" s="37">
        <f t="shared" si="86"/>
        <v>0</v>
      </c>
    </row>
    <row r="381" spans="1:8" s="40" customFormat="1" ht="27.75" hidden="1" customHeight="1" x14ac:dyDescent="0.25">
      <c r="A381" s="38" t="s">
        <v>122</v>
      </c>
      <c r="B381" s="35" t="s">
        <v>145</v>
      </c>
      <c r="C381" s="35" t="s">
        <v>103</v>
      </c>
      <c r="D381" s="35" t="s">
        <v>261</v>
      </c>
      <c r="E381" s="35" t="s">
        <v>123</v>
      </c>
      <c r="F381" s="37">
        <f>10-10</f>
        <v>0</v>
      </c>
      <c r="G381" s="37">
        <f>10-10</f>
        <v>0</v>
      </c>
      <c r="H381" s="37">
        <f>10-10</f>
        <v>0</v>
      </c>
    </row>
    <row r="382" spans="1:8" s="40" customFormat="1" ht="69.75" hidden="1" customHeight="1" x14ac:dyDescent="0.25">
      <c r="A382" s="38" t="s">
        <v>262</v>
      </c>
      <c r="B382" s="35" t="s">
        <v>145</v>
      </c>
      <c r="C382" s="35" t="s">
        <v>103</v>
      </c>
      <c r="D382" s="35" t="s">
        <v>263</v>
      </c>
      <c r="E382" s="35" t="s">
        <v>101</v>
      </c>
      <c r="F382" s="37">
        <f t="shared" ref="F382:H384" si="87">F383</f>
        <v>0</v>
      </c>
      <c r="G382" s="37">
        <f t="shared" si="87"/>
        <v>0</v>
      </c>
      <c r="H382" s="37">
        <f t="shared" si="87"/>
        <v>0</v>
      </c>
    </row>
    <row r="383" spans="1:8" s="40" customFormat="1" ht="27.75" hidden="1" customHeight="1" x14ac:dyDescent="0.25">
      <c r="A383" s="38" t="s">
        <v>179</v>
      </c>
      <c r="B383" s="35" t="s">
        <v>145</v>
      </c>
      <c r="C383" s="35" t="s">
        <v>103</v>
      </c>
      <c r="D383" s="35" t="s">
        <v>264</v>
      </c>
      <c r="E383" s="35" t="s">
        <v>101</v>
      </c>
      <c r="F383" s="37">
        <f t="shared" si="87"/>
        <v>0</v>
      </c>
      <c r="G383" s="37">
        <f t="shared" si="87"/>
        <v>0</v>
      </c>
      <c r="H383" s="37">
        <f t="shared" si="87"/>
        <v>0</v>
      </c>
    </row>
    <row r="384" spans="1:8" s="40" customFormat="1" ht="27.75" hidden="1" customHeight="1" x14ac:dyDescent="0.25">
      <c r="A384" s="38" t="s">
        <v>120</v>
      </c>
      <c r="B384" s="35" t="s">
        <v>145</v>
      </c>
      <c r="C384" s="35" t="s">
        <v>103</v>
      </c>
      <c r="D384" s="35" t="s">
        <v>264</v>
      </c>
      <c r="E384" s="35" t="s">
        <v>121</v>
      </c>
      <c r="F384" s="37">
        <f t="shared" si="87"/>
        <v>0</v>
      </c>
      <c r="G384" s="37">
        <f t="shared" si="87"/>
        <v>0</v>
      </c>
      <c r="H384" s="37">
        <f t="shared" si="87"/>
        <v>0</v>
      </c>
    </row>
    <row r="385" spans="1:8" s="40" customFormat="1" ht="27.75" hidden="1" customHeight="1" x14ac:dyDescent="0.25">
      <c r="A385" s="38" t="s">
        <v>122</v>
      </c>
      <c r="B385" s="35" t="s">
        <v>145</v>
      </c>
      <c r="C385" s="35" t="s">
        <v>103</v>
      </c>
      <c r="D385" s="35" t="s">
        <v>264</v>
      </c>
      <c r="E385" s="35" t="s">
        <v>123</v>
      </c>
      <c r="F385" s="37">
        <v>0</v>
      </c>
      <c r="G385" s="37">
        <v>0</v>
      </c>
      <c r="H385" s="37">
        <v>0</v>
      </c>
    </row>
    <row r="386" spans="1:8" s="40" customFormat="1" ht="43.5" customHeight="1" x14ac:dyDescent="0.25">
      <c r="A386" s="38" t="s">
        <v>349</v>
      </c>
      <c r="B386" s="35" t="s">
        <v>145</v>
      </c>
      <c r="C386" s="35" t="s">
        <v>103</v>
      </c>
      <c r="D386" s="35" t="s">
        <v>333</v>
      </c>
      <c r="E386" s="35" t="s">
        <v>101</v>
      </c>
      <c r="F386" s="37">
        <f t="shared" ref="F386:H388" si="88">F387</f>
        <v>800</v>
      </c>
      <c r="G386" s="37">
        <f t="shared" si="88"/>
        <v>800</v>
      </c>
      <c r="H386" s="37">
        <f t="shared" si="88"/>
        <v>800</v>
      </c>
    </row>
    <row r="387" spans="1:8" s="40" customFormat="1" ht="18" customHeight="1" x14ac:dyDescent="0.25">
      <c r="A387" s="38" t="s">
        <v>179</v>
      </c>
      <c r="B387" s="35" t="s">
        <v>145</v>
      </c>
      <c r="C387" s="35" t="s">
        <v>103</v>
      </c>
      <c r="D387" s="35" t="s">
        <v>334</v>
      </c>
      <c r="E387" s="35" t="s">
        <v>101</v>
      </c>
      <c r="F387" s="37">
        <f t="shared" si="88"/>
        <v>800</v>
      </c>
      <c r="G387" s="37">
        <f t="shared" si="88"/>
        <v>800</v>
      </c>
      <c r="H387" s="37">
        <f t="shared" si="88"/>
        <v>800</v>
      </c>
    </row>
    <row r="388" spans="1:8" s="40" customFormat="1" ht="27.75" customHeight="1" x14ac:dyDescent="0.25">
      <c r="A388" s="38" t="s">
        <v>120</v>
      </c>
      <c r="B388" s="35" t="s">
        <v>145</v>
      </c>
      <c r="C388" s="35" t="s">
        <v>103</v>
      </c>
      <c r="D388" s="35" t="s">
        <v>334</v>
      </c>
      <c r="E388" s="35" t="s">
        <v>121</v>
      </c>
      <c r="F388" s="37">
        <f t="shared" si="88"/>
        <v>800</v>
      </c>
      <c r="G388" s="37">
        <f t="shared" si="88"/>
        <v>800</v>
      </c>
      <c r="H388" s="37">
        <f t="shared" si="88"/>
        <v>800</v>
      </c>
    </row>
    <row r="389" spans="1:8" s="40" customFormat="1" ht="27.75" customHeight="1" x14ac:dyDescent="0.25">
      <c r="A389" s="38" t="s">
        <v>122</v>
      </c>
      <c r="B389" s="35" t="s">
        <v>145</v>
      </c>
      <c r="C389" s="35" t="s">
        <v>103</v>
      </c>
      <c r="D389" s="35" t="s">
        <v>334</v>
      </c>
      <c r="E389" s="35" t="s">
        <v>123</v>
      </c>
      <c r="F389" s="37">
        <v>800</v>
      </c>
      <c r="G389" s="37">
        <v>800</v>
      </c>
      <c r="H389" s="37">
        <v>800</v>
      </c>
    </row>
    <row r="390" spans="1:8" s="40" customFormat="1" ht="27.75" customHeight="1" x14ac:dyDescent="0.25">
      <c r="A390" s="38" t="s">
        <v>350</v>
      </c>
      <c r="B390" s="35" t="s">
        <v>145</v>
      </c>
      <c r="C390" s="35" t="s">
        <v>103</v>
      </c>
      <c r="D390" s="35" t="s">
        <v>307</v>
      </c>
      <c r="E390" s="35" t="s">
        <v>101</v>
      </c>
      <c r="F390" s="37">
        <f t="shared" ref="F390:H392" si="89">F391</f>
        <v>900</v>
      </c>
      <c r="G390" s="37">
        <f t="shared" si="89"/>
        <v>900</v>
      </c>
      <c r="H390" s="37">
        <f t="shared" si="89"/>
        <v>900</v>
      </c>
    </row>
    <row r="391" spans="1:8" s="40" customFormat="1" ht="17.25" customHeight="1" x14ac:dyDescent="0.25">
      <c r="A391" s="38" t="s">
        <v>179</v>
      </c>
      <c r="B391" s="35" t="s">
        <v>145</v>
      </c>
      <c r="C391" s="35" t="s">
        <v>103</v>
      </c>
      <c r="D391" s="35" t="s">
        <v>308</v>
      </c>
      <c r="E391" s="35" t="s">
        <v>101</v>
      </c>
      <c r="F391" s="37">
        <f t="shared" si="89"/>
        <v>900</v>
      </c>
      <c r="G391" s="37">
        <f t="shared" si="89"/>
        <v>900</v>
      </c>
      <c r="H391" s="37">
        <f t="shared" si="89"/>
        <v>900</v>
      </c>
    </row>
    <row r="392" spans="1:8" s="40" customFormat="1" ht="27.75" customHeight="1" x14ac:dyDescent="0.25">
      <c r="A392" s="38" t="s">
        <v>120</v>
      </c>
      <c r="B392" s="35" t="s">
        <v>145</v>
      </c>
      <c r="C392" s="35" t="s">
        <v>103</v>
      </c>
      <c r="D392" s="35" t="s">
        <v>308</v>
      </c>
      <c r="E392" s="35" t="s">
        <v>121</v>
      </c>
      <c r="F392" s="37">
        <f t="shared" si="89"/>
        <v>900</v>
      </c>
      <c r="G392" s="37">
        <f t="shared" si="89"/>
        <v>900</v>
      </c>
      <c r="H392" s="37">
        <f t="shared" si="89"/>
        <v>900</v>
      </c>
    </row>
    <row r="393" spans="1:8" s="40" customFormat="1" ht="27.75" customHeight="1" x14ac:dyDescent="0.25">
      <c r="A393" s="38" t="s">
        <v>122</v>
      </c>
      <c r="B393" s="35" t="s">
        <v>145</v>
      </c>
      <c r="C393" s="35" t="s">
        <v>103</v>
      </c>
      <c r="D393" s="35" t="s">
        <v>308</v>
      </c>
      <c r="E393" s="35" t="s">
        <v>123</v>
      </c>
      <c r="F393" s="37">
        <v>900</v>
      </c>
      <c r="G393" s="37">
        <v>900</v>
      </c>
      <c r="H393" s="37">
        <v>900</v>
      </c>
    </row>
    <row r="394" spans="1:8" s="40" customFormat="1" ht="39.75" hidden="1" customHeight="1" x14ac:dyDescent="0.25">
      <c r="A394" s="38" t="s">
        <v>347</v>
      </c>
      <c r="B394" s="35" t="s">
        <v>145</v>
      </c>
      <c r="C394" s="35" t="s">
        <v>103</v>
      </c>
      <c r="D394" s="35" t="s">
        <v>204</v>
      </c>
      <c r="E394" s="35" t="s">
        <v>101</v>
      </c>
      <c r="F394" s="37">
        <f t="shared" ref="F394:H395" si="90">F395</f>
        <v>0</v>
      </c>
      <c r="G394" s="37">
        <f t="shared" si="90"/>
        <v>0</v>
      </c>
      <c r="H394" s="37">
        <f t="shared" si="90"/>
        <v>0</v>
      </c>
    </row>
    <row r="395" spans="1:8" s="40" customFormat="1" ht="27.75" hidden="1" customHeight="1" x14ac:dyDescent="0.25">
      <c r="A395" s="38" t="s">
        <v>249</v>
      </c>
      <c r="B395" s="35" t="s">
        <v>145</v>
      </c>
      <c r="C395" s="35" t="s">
        <v>103</v>
      </c>
      <c r="D395" s="35" t="s">
        <v>250</v>
      </c>
      <c r="E395" s="35" t="s">
        <v>101</v>
      </c>
      <c r="F395" s="37">
        <f t="shared" si="90"/>
        <v>0</v>
      </c>
      <c r="G395" s="37">
        <f t="shared" si="90"/>
        <v>0</v>
      </c>
      <c r="H395" s="37">
        <f t="shared" si="90"/>
        <v>0</v>
      </c>
    </row>
    <row r="396" spans="1:8" s="40" customFormat="1" ht="65.25" hidden="1" customHeight="1" x14ac:dyDescent="0.25">
      <c r="A396" s="38" t="s">
        <v>262</v>
      </c>
      <c r="B396" s="35" t="s">
        <v>145</v>
      </c>
      <c r="C396" s="35" t="s">
        <v>103</v>
      </c>
      <c r="D396" s="35" t="s">
        <v>263</v>
      </c>
      <c r="E396" s="35" t="s">
        <v>101</v>
      </c>
      <c r="F396" s="37">
        <f>F397+F400</f>
        <v>0</v>
      </c>
      <c r="G396" s="37">
        <f>G397+G400</f>
        <v>0</v>
      </c>
      <c r="H396" s="37">
        <f>H397+H400</f>
        <v>0</v>
      </c>
    </row>
    <row r="397" spans="1:8" s="40" customFormat="1" ht="27.75" hidden="1" customHeight="1" x14ac:dyDescent="0.25">
      <c r="A397" s="38" t="s">
        <v>265</v>
      </c>
      <c r="B397" s="35" t="s">
        <v>145</v>
      </c>
      <c r="C397" s="35" t="s">
        <v>103</v>
      </c>
      <c r="D397" s="35" t="s">
        <v>266</v>
      </c>
      <c r="E397" s="35" t="s">
        <v>101</v>
      </c>
      <c r="F397" s="37">
        <f t="shared" ref="F397:H398" si="91">F398</f>
        <v>0</v>
      </c>
      <c r="G397" s="37">
        <f t="shared" si="91"/>
        <v>0</v>
      </c>
      <c r="H397" s="37">
        <f t="shared" si="91"/>
        <v>0</v>
      </c>
    </row>
    <row r="398" spans="1:8" s="40" customFormat="1" ht="27.75" hidden="1" customHeight="1" x14ac:dyDescent="0.25">
      <c r="A398" s="38" t="s">
        <v>120</v>
      </c>
      <c r="B398" s="35" t="s">
        <v>145</v>
      </c>
      <c r="C398" s="35" t="s">
        <v>103</v>
      </c>
      <c r="D398" s="35" t="s">
        <v>266</v>
      </c>
      <c r="E398" s="35" t="s">
        <v>121</v>
      </c>
      <c r="F398" s="37">
        <f t="shared" si="91"/>
        <v>0</v>
      </c>
      <c r="G398" s="37">
        <f t="shared" si="91"/>
        <v>0</v>
      </c>
      <c r="H398" s="37">
        <f t="shared" si="91"/>
        <v>0</v>
      </c>
    </row>
    <row r="399" spans="1:8" s="40" customFormat="1" ht="27.75" hidden="1" customHeight="1" x14ac:dyDescent="0.25">
      <c r="A399" s="38" t="s">
        <v>122</v>
      </c>
      <c r="B399" s="35" t="s">
        <v>145</v>
      </c>
      <c r="C399" s="35" t="s">
        <v>103</v>
      </c>
      <c r="D399" s="35" t="s">
        <v>266</v>
      </c>
      <c r="E399" s="35" t="s">
        <v>123</v>
      </c>
      <c r="F399" s="37"/>
      <c r="G399" s="37"/>
      <c r="H399" s="37"/>
    </row>
    <row r="400" spans="1:8" s="40" customFormat="1" ht="17.25" hidden="1" customHeight="1" x14ac:dyDescent="0.25">
      <c r="A400" s="38" t="s">
        <v>179</v>
      </c>
      <c r="B400" s="35" t="s">
        <v>145</v>
      </c>
      <c r="C400" s="35" t="s">
        <v>103</v>
      </c>
      <c r="D400" s="35" t="s">
        <v>264</v>
      </c>
      <c r="E400" s="35" t="s">
        <v>101</v>
      </c>
      <c r="F400" s="37">
        <f t="shared" ref="F400:H401" si="92">F401</f>
        <v>0</v>
      </c>
      <c r="G400" s="37">
        <f t="shared" si="92"/>
        <v>0</v>
      </c>
      <c r="H400" s="37">
        <f t="shared" si="92"/>
        <v>0</v>
      </c>
    </row>
    <row r="401" spans="1:8" s="40" customFormat="1" ht="27.75" hidden="1" customHeight="1" x14ac:dyDescent="0.25">
      <c r="A401" s="38" t="s">
        <v>120</v>
      </c>
      <c r="B401" s="35" t="s">
        <v>145</v>
      </c>
      <c r="C401" s="35" t="s">
        <v>103</v>
      </c>
      <c r="D401" s="35" t="s">
        <v>264</v>
      </c>
      <c r="E401" s="35" t="s">
        <v>121</v>
      </c>
      <c r="F401" s="37">
        <f t="shared" si="92"/>
        <v>0</v>
      </c>
      <c r="G401" s="37">
        <f t="shared" si="92"/>
        <v>0</v>
      </c>
      <c r="H401" s="37">
        <f t="shared" si="92"/>
        <v>0</v>
      </c>
    </row>
    <row r="402" spans="1:8" s="40" customFormat="1" ht="27.75" hidden="1" customHeight="1" x14ac:dyDescent="0.25">
      <c r="A402" s="38" t="s">
        <v>122</v>
      </c>
      <c r="B402" s="35" t="s">
        <v>145</v>
      </c>
      <c r="C402" s="35" t="s">
        <v>103</v>
      </c>
      <c r="D402" s="35" t="s">
        <v>264</v>
      </c>
      <c r="E402" s="35" t="s">
        <v>123</v>
      </c>
      <c r="F402" s="37"/>
      <c r="G402" s="37"/>
      <c r="H402" s="37"/>
    </row>
    <row r="403" spans="1:8" s="40" customFormat="1" ht="43.5" customHeight="1" x14ac:dyDescent="0.25">
      <c r="A403" s="38" t="s">
        <v>351</v>
      </c>
      <c r="B403" s="35" t="s">
        <v>145</v>
      </c>
      <c r="C403" s="35" t="s">
        <v>103</v>
      </c>
      <c r="D403" s="35" t="s">
        <v>352</v>
      </c>
      <c r="E403" s="35" t="s">
        <v>101</v>
      </c>
      <c r="F403" s="37">
        <f>F408</f>
        <v>3793.3</v>
      </c>
      <c r="G403" s="37">
        <f>G408</f>
        <v>1562</v>
      </c>
      <c r="H403" s="37">
        <f>H408</f>
        <v>1562</v>
      </c>
    </row>
    <row r="404" spans="1:8" s="40" customFormat="1" ht="30" hidden="1" customHeight="1" x14ac:dyDescent="0.25">
      <c r="A404" s="38" t="s">
        <v>353</v>
      </c>
      <c r="B404" s="35" t="s">
        <v>145</v>
      </c>
      <c r="C404" s="35" t="s">
        <v>103</v>
      </c>
      <c r="D404" s="35" t="s">
        <v>354</v>
      </c>
      <c r="E404" s="35" t="s">
        <v>101</v>
      </c>
      <c r="F404" s="37">
        <f t="shared" ref="F404:H406" si="93">F405</f>
        <v>0</v>
      </c>
      <c r="G404" s="37">
        <f t="shared" si="93"/>
        <v>0</v>
      </c>
      <c r="H404" s="37">
        <f t="shared" si="93"/>
        <v>0</v>
      </c>
    </row>
    <row r="405" spans="1:8" s="40" customFormat="1" ht="20.25" hidden="1" customHeight="1" x14ac:dyDescent="0.25">
      <c r="A405" s="38" t="s">
        <v>179</v>
      </c>
      <c r="B405" s="35" t="s">
        <v>145</v>
      </c>
      <c r="C405" s="35" t="s">
        <v>103</v>
      </c>
      <c r="D405" s="35" t="s">
        <v>355</v>
      </c>
      <c r="E405" s="35" t="s">
        <v>101</v>
      </c>
      <c r="F405" s="37">
        <f t="shared" si="93"/>
        <v>0</v>
      </c>
      <c r="G405" s="37">
        <f t="shared" si="93"/>
        <v>0</v>
      </c>
      <c r="H405" s="37">
        <f t="shared" si="93"/>
        <v>0</v>
      </c>
    </row>
    <row r="406" spans="1:8" s="40" customFormat="1" ht="27.75" hidden="1" customHeight="1" x14ac:dyDescent="0.25">
      <c r="A406" s="38" t="s">
        <v>120</v>
      </c>
      <c r="B406" s="35" t="s">
        <v>145</v>
      </c>
      <c r="C406" s="35" t="s">
        <v>103</v>
      </c>
      <c r="D406" s="35" t="s">
        <v>355</v>
      </c>
      <c r="E406" s="35" t="s">
        <v>121</v>
      </c>
      <c r="F406" s="37">
        <f t="shared" si="93"/>
        <v>0</v>
      </c>
      <c r="G406" s="37">
        <f t="shared" si="93"/>
        <v>0</v>
      </c>
      <c r="H406" s="37">
        <f t="shared" si="93"/>
        <v>0</v>
      </c>
    </row>
    <row r="407" spans="1:8" s="40" customFormat="1" ht="25.5" hidden="1" customHeight="1" x14ac:dyDescent="0.25">
      <c r="A407" s="38" t="s">
        <v>122</v>
      </c>
      <c r="B407" s="35" t="s">
        <v>145</v>
      </c>
      <c r="C407" s="35" t="s">
        <v>103</v>
      </c>
      <c r="D407" s="35" t="s">
        <v>355</v>
      </c>
      <c r="E407" s="35" t="s">
        <v>123</v>
      </c>
      <c r="F407" s="37"/>
      <c r="G407" s="37"/>
      <c r="H407" s="37"/>
    </row>
    <row r="408" spans="1:8" s="40" customFormat="1" ht="25.5" customHeight="1" x14ac:dyDescent="0.25">
      <c r="A408" s="38" t="s">
        <v>356</v>
      </c>
      <c r="B408" s="35" t="s">
        <v>145</v>
      </c>
      <c r="C408" s="35" t="s">
        <v>103</v>
      </c>
      <c r="D408" s="35" t="s">
        <v>357</v>
      </c>
      <c r="E408" s="35" t="s">
        <v>101</v>
      </c>
      <c r="F408" s="37">
        <f t="shared" ref="F408:H410" si="94">F409</f>
        <v>3793.3</v>
      </c>
      <c r="G408" s="37">
        <f t="shared" si="94"/>
        <v>1562</v>
      </c>
      <c r="H408" s="37">
        <f t="shared" si="94"/>
        <v>1562</v>
      </c>
    </row>
    <row r="409" spans="1:8" s="40" customFormat="1" ht="15.75" customHeight="1" x14ac:dyDescent="0.25">
      <c r="A409" s="38" t="s">
        <v>179</v>
      </c>
      <c r="B409" s="35" t="s">
        <v>145</v>
      </c>
      <c r="C409" s="35" t="s">
        <v>103</v>
      </c>
      <c r="D409" s="35" t="s">
        <v>358</v>
      </c>
      <c r="E409" s="35" t="s">
        <v>101</v>
      </c>
      <c r="F409" s="37">
        <f t="shared" si="94"/>
        <v>3793.3</v>
      </c>
      <c r="G409" s="37">
        <f t="shared" si="94"/>
        <v>1562</v>
      </c>
      <c r="H409" s="37">
        <f t="shared" si="94"/>
        <v>1562</v>
      </c>
    </row>
    <row r="410" spans="1:8" s="40" customFormat="1" ht="25.5" customHeight="1" x14ac:dyDescent="0.25">
      <c r="A410" s="38" t="s">
        <v>120</v>
      </c>
      <c r="B410" s="35" t="s">
        <v>145</v>
      </c>
      <c r="C410" s="35" t="s">
        <v>103</v>
      </c>
      <c r="D410" s="35" t="s">
        <v>358</v>
      </c>
      <c r="E410" s="35" t="s">
        <v>121</v>
      </c>
      <c r="F410" s="37">
        <f t="shared" si="94"/>
        <v>3793.3</v>
      </c>
      <c r="G410" s="37">
        <f t="shared" si="94"/>
        <v>1562</v>
      </c>
      <c r="H410" s="37">
        <f t="shared" si="94"/>
        <v>1562</v>
      </c>
    </row>
    <row r="411" spans="1:8" s="40" customFormat="1" ht="25.5" customHeight="1" x14ac:dyDescent="0.25">
      <c r="A411" s="38" t="s">
        <v>122</v>
      </c>
      <c r="B411" s="35" t="s">
        <v>145</v>
      </c>
      <c r="C411" s="35" t="s">
        <v>103</v>
      </c>
      <c r="D411" s="35" t="s">
        <v>358</v>
      </c>
      <c r="E411" s="35" t="s">
        <v>123</v>
      </c>
      <c r="F411" s="37">
        <f>1562+1206.3+2360.7-1335.7</f>
        <v>3793.3</v>
      </c>
      <c r="G411" s="37">
        <v>1562</v>
      </c>
      <c r="H411" s="37">
        <v>1562</v>
      </c>
    </row>
    <row r="412" spans="1:8" s="40" customFormat="1" ht="30" hidden="1" customHeight="1" x14ac:dyDescent="0.25">
      <c r="A412" s="38" t="s">
        <v>359</v>
      </c>
      <c r="B412" s="35" t="s">
        <v>145</v>
      </c>
      <c r="C412" s="35" t="s">
        <v>103</v>
      </c>
      <c r="D412" s="35" t="s">
        <v>211</v>
      </c>
      <c r="E412" s="35" t="s">
        <v>101</v>
      </c>
      <c r="F412" s="37">
        <f t="shared" ref="F412:H415" si="95">F413</f>
        <v>0</v>
      </c>
      <c r="G412" s="37">
        <f t="shared" si="95"/>
        <v>0</v>
      </c>
      <c r="H412" s="37">
        <f t="shared" si="95"/>
        <v>0</v>
      </c>
    </row>
    <row r="413" spans="1:8" s="40" customFormat="1" ht="25.5" hidden="1" customHeight="1" x14ac:dyDescent="0.25">
      <c r="A413" s="38" t="s">
        <v>220</v>
      </c>
      <c r="B413" s="35" t="s">
        <v>145</v>
      </c>
      <c r="C413" s="35" t="s">
        <v>103</v>
      </c>
      <c r="D413" s="35" t="s">
        <v>221</v>
      </c>
      <c r="E413" s="35" t="s">
        <v>101</v>
      </c>
      <c r="F413" s="37">
        <f t="shared" si="95"/>
        <v>0</v>
      </c>
      <c r="G413" s="37">
        <f t="shared" si="95"/>
        <v>0</v>
      </c>
      <c r="H413" s="37">
        <f t="shared" si="95"/>
        <v>0</v>
      </c>
    </row>
    <row r="414" spans="1:8" s="40" customFormat="1" ht="16.5" hidden="1" customHeight="1" x14ac:dyDescent="0.25">
      <c r="A414" s="38" t="s">
        <v>179</v>
      </c>
      <c r="B414" s="35" t="s">
        <v>145</v>
      </c>
      <c r="C414" s="35" t="s">
        <v>103</v>
      </c>
      <c r="D414" s="35" t="s">
        <v>222</v>
      </c>
      <c r="E414" s="35" t="s">
        <v>101</v>
      </c>
      <c r="F414" s="37">
        <f t="shared" si="95"/>
        <v>0</v>
      </c>
      <c r="G414" s="37">
        <f t="shared" si="95"/>
        <v>0</v>
      </c>
      <c r="H414" s="37">
        <f t="shared" si="95"/>
        <v>0</v>
      </c>
    </row>
    <row r="415" spans="1:8" s="40" customFormat="1" ht="27" hidden="1" customHeight="1" x14ac:dyDescent="0.25">
      <c r="A415" s="38" t="s">
        <v>120</v>
      </c>
      <c r="B415" s="35" t="s">
        <v>145</v>
      </c>
      <c r="C415" s="35" t="s">
        <v>103</v>
      </c>
      <c r="D415" s="35" t="s">
        <v>222</v>
      </c>
      <c r="E415" s="35" t="s">
        <v>121</v>
      </c>
      <c r="F415" s="37">
        <f t="shared" si="95"/>
        <v>0</v>
      </c>
      <c r="G415" s="37">
        <f t="shared" si="95"/>
        <v>0</v>
      </c>
      <c r="H415" s="37">
        <f t="shared" si="95"/>
        <v>0</v>
      </c>
    </row>
    <row r="416" spans="1:8" s="40" customFormat="1" ht="27" hidden="1" customHeight="1" x14ac:dyDescent="0.25">
      <c r="A416" s="38" t="s">
        <v>122</v>
      </c>
      <c r="B416" s="35" t="s">
        <v>145</v>
      </c>
      <c r="C416" s="35" t="s">
        <v>103</v>
      </c>
      <c r="D416" s="35" t="s">
        <v>222</v>
      </c>
      <c r="E416" s="35" t="s">
        <v>123</v>
      </c>
      <c r="F416" s="37">
        <v>0</v>
      </c>
      <c r="G416" s="37">
        <v>0</v>
      </c>
      <c r="H416" s="37">
        <v>0</v>
      </c>
    </row>
    <row r="417" spans="1:8" ht="30.75" hidden="1" customHeight="1" x14ac:dyDescent="0.25">
      <c r="A417" s="38" t="s">
        <v>339</v>
      </c>
      <c r="B417" s="35" t="s">
        <v>145</v>
      </c>
      <c r="C417" s="35" t="s">
        <v>103</v>
      </c>
      <c r="D417" s="35" t="s">
        <v>340</v>
      </c>
      <c r="E417" s="35" t="s">
        <v>101</v>
      </c>
      <c r="F417" s="37">
        <f t="shared" ref="F417:H419" si="96">F418</f>
        <v>0</v>
      </c>
      <c r="G417" s="37">
        <f t="shared" si="96"/>
        <v>0</v>
      </c>
      <c r="H417" s="37">
        <f t="shared" si="96"/>
        <v>0</v>
      </c>
    </row>
    <row r="418" spans="1:8" ht="29.25" hidden="1" customHeight="1" x14ac:dyDescent="0.25">
      <c r="A418" s="38" t="s">
        <v>341</v>
      </c>
      <c r="B418" s="35" t="s">
        <v>145</v>
      </c>
      <c r="C418" s="35" t="s">
        <v>103</v>
      </c>
      <c r="D418" s="35" t="s">
        <v>342</v>
      </c>
      <c r="E418" s="35" t="s">
        <v>101</v>
      </c>
      <c r="F418" s="37">
        <f t="shared" si="96"/>
        <v>0</v>
      </c>
      <c r="G418" s="37">
        <f t="shared" si="96"/>
        <v>0</v>
      </c>
      <c r="H418" s="37">
        <f t="shared" si="96"/>
        <v>0</v>
      </c>
    </row>
    <row r="419" spans="1:8" ht="15" hidden="1" x14ac:dyDescent="0.25">
      <c r="A419" s="38" t="s">
        <v>124</v>
      </c>
      <c r="B419" s="35" t="s">
        <v>145</v>
      </c>
      <c r="C419" s="35" t="s">
        <v>103</v>
      </c>
      <c r="D419" s="35" t="s">
        <v>342</v>
      </c>
      <c r="E419" s="35" t="s">
        <v>125</v>
      </c>
      <c r="F419" s="37">
        <f t="shared" si="96"/>
        <v>0</v>
      </c>
      <c r="G419" s="37">
        <f t="shared" si="96"/>
        <v>0</v>
      </c>
      <c r="H419" s="37">
        <f t="shared" si="96"/>
        <v>0</v>
      </c>
    </row>
    <row r="420" spans="1:8" ht="27.75" hidden="1" customHeight="1" x14ac:dyDescent="0.25">
      <c r="A420" s="38" t="s">
        <v>318</v>
      </c>
      <c r="B420" s="35" t="s">
        <v>145</v>
      </c>
      <c r="C420" s="35" t="s">
        <v>103</v>
      </c>
      <c r="D420" s="35" t="s">
        <v>342</v>
      </c>
      <c r="E420" s="35" t="s">
        <v>319</v>
      </c>
      <c r="F420" s="37"/>
      <c r="G420" s="37"/>
      <c r="H420" s="37"/>
    </row>
    <row r="421" spans="1:8" ht="19.5" hidden="1" customHeight="1" x14ac:dyDescent="0.25">
      <c r="A421" s="38" t="s">
        <v>165</v>
      </c>
      <c r="B421" s="35" t="s">
        <v>145</v>
      </c>
      <c r="C421" s="35" t="s">
        <v>103</v>
      </c>
      <c r="D421" s="35" t="s">
        <v>215</v>
      </c>
      <c r="E421" s="35" t="s">
        <v>101</v>
      </c>
      <c r="F421" s="37">
        <f t="shared" ref="F421:H422" si="97">F422</f>
        <v>0</v>
      </c>
      <c r="G421" s="37">
        <f t="shared" si="97"/>
        <v>0</v>
      </c>
      <c r="H421" s="37">
        <f t="shared" si="97"/>
        <v>0</v>
      </c>
    </row>
    <row r="422" spans="1:8" ht="18" hidden="1" customHeight="1" x14ac:dyDescent="0.25">
      <c r="A422" s="38" t="s">
        <v>216</v>
      </c>
      <c r="B422" s="35" t="s">
        <v>145</v>
      </c>
      <c r="C422" s="35" t="s">
        <v>103</v>
      </c>
      <c r="D422" s="35" t="s">
        <v>217</v>
      </c>
      <c r="E422" s="35" t="s">
        <v>101</v>
      </c>
      <c r="F422" s="37">
        <f t="shared" si="97"/>
        <v>0</v>
      </c>
      <c r="G422" s="37">
        <f t="shared" si="97"/>
        <v>0</v>
      </c>
      <c r="H422" s="37">
        <f t="shared" si="97"/>
        <v>0</v>
      </c>
    </row>
    <row r="423" spans="1:8" ht="27.75" hidden="1" customHeight="1" x14ac:dyDescent="0.25">
      <c r="A423" s="38" t="s">
        <v>122</v>
      </c>
      <c r="B423" s="35" t="s">
        <v>145</v>
      </c>
      <c r="C423" s="35" t="s">
        <v>103</v>
      </c>
      <c r="D423" s="35" t="s">
        <v>217</v>
      </c>
      <c r="E423" s="35" t="s">
        <v>123</v>
      </c>
      <c r="F423" s="37">
        <v>0</v>
      </c>
      <c r="G423" s="37">
        <v>0</v>
      </c>
      <c r="H423" s="37">
        <v>0</v>
      </c>
    </row>
    <row r="424" spans="1:8" ht="44.25" customHeight="1" x14ac:dyDescent="0.25">
      <c r="A424" s="38" t="s">
        <v>210</v>
      </c>
      <c r="B424" s="35" t="s">
        <v>145</v>
      </c>
      <c r="C424" s="35" t="s">
        <v>103</v>
      </c>
      <c r="D424" s="35" t="s">
        <v>211</v>
      </c>
      <c r="E424" s="35" t="s">
        <v>101</v>
      </c>
      <c r="F424" s="37">
        <f>F425</f>
        <v>1096</v>
      </c>
      <c r="G424" s="37">
        <f t="shared" ref="G424:H424" si="98">G425</f>
        <v>0</v>
      </c>
      <c r="H424" s="37">
        <f t="shared" si="98"/>
        <v>0</v>
      </c>
    </row>
    <row r="425" spans="1:8" ht="27.75" customHeight="1" x14ac:dyDescent="0.25">
      <c r="A425" s="38" t="s">
        <v>220</v>
      </c>
      <c r="B425" s="35" t="s">
        <v>145</v>
      </c>
      <c r="C425" s="35" t="s">
        <v>103</v>
      </c>
      <c r="D425" s="35" t="s">
        <v>221</v>
      </c>
      <c r="E425" s="35" t="s">
        <v>101</v>
      </c>
      <c r="F425" s="37">
        <f>F426</f>
        <v>1096</v>
      </c>
      <c r="G425" s="37">
        <f t="shared" ref="G425:H425" si="99">G426</f>
        <v>0</v>
      </c>
      <c r="H425" s="37">
        <f t="shared" si="99"/>
        <v>0</v>
      </c>
    </row>
    <row r="426" spans="1:8" ht="21" customHeight="1" x14ac:dyDescent="0.25">
      <c r="A426" s="38" t="s">
        <v>179</v>
      </c>
      <c r="B426" s="35" t="s">
        <v>145</v>
      </c>
      <c r="C426" s="35" t="s">
        <v>103</v>
      </c>
      <c r="D426" s="35" t="s">
        <v>222</v>
      </c>
      <c r="E426" s="35" t="s">
        <v>101</v>
      </c>
      <c r="F426" s="37">
        <f>F427+F429</f>
        <v>1096</v>
      </c>
      <c r="G426" s="37">
        <f t="shared" ref="G426:H426" si="100">G427+G429</f>
        <v>0</v>
      </c>
      <c r="H426" s="37">
        <f t="shared" si="100"/>
        <v>0</v>
      </c>
    </row>
    <row r="427" spans="1:8" ht="27.75" customHeight="1" x14ac:dyDescent="0.25">
      <c r="A427" s="38" t="s">
        <v>120</v>
      </c>
      <c r="B427" s="35" t="s">
        <v>145</v>
      </c>
      <c r="C427" s="35" t="s">
        <v>103</v>
      </c>
      <c r="D427" s="35" t="s">
        <v>222</v>
      </c>
      <c r="E427" s="35" t="s">
        <v>121</v>
      </c>
      <c r="F427" s="37">
        <f>F428</f>
        <v>396</v>
      </c>
      <c r="G427" s="37">
        <f t="shared" ref="G427:H427" si="101">G428</f>
        <v>0</v>
      </c>
      <c r="H427" s="37">
        <f t="shared" si="101"/>
        <v>0</v>
      </c>
    </row>
    <row r="428" spans="1:8" ht="27.75" customHeight="1" x14ac:dyDescent="0.25">
      <c r="A428" s="38" t="s">
        <v>122</v>
      </c>
      <c r="B428" s="35" t="s">
        <v>145</v>
      </c>
      <c r="C428" s="35" t="s">
        <v>103</v>
      </c>
      <c r="D428" s="35" t="s">
        <v>222</v>
      </c>
      <c r="E428" s="35" t="s">
        <v>123</v>
      </c>
      <c r="F428" s="37">
        <v>396</v>
      </c>
      <c r="G428" s="37">
        <v>0</v>
      </c>
      <c r="H428" s="37">
        <v>0</v>
      </c>
    </row>
    <row r="429" spans="1:8" ht="24.75" customHeight="1" x14ac:dyDescent="0.25">
      <c r="A429" s="38" t="s">
        <v>124</v>
      </c>
      <c r="B429" s="35" t="s">
        <v>145</v>
      </c>
      <c r="C429" s="35" t="s">
        <v>103</v>
      </c>
      <c r="D429" s="35" t="s">
        <v>222</v>
      </c>
      <c r="E429" s="35" t="s">
        <v>125</v>
      </c>
      <c r="F429" s="37">
        <f>F431</f>
        <v>700</v>
      </c>
      <c r="G429" s="37">
        <f t="shared" ref="G429:H429" si="102">G431</f>
        <v>0</v>
      </c>
      <c r="H429" s="37">
        <f t="shared" si="102"/>
        <v>0</v>
      </c>
    </row>
    <row r="430" spans="1:8" ht="39.75" hidden="1" customHeight="1" x14ac:dyDescent="0.25">
      <c r="A430" s="84"/>
      <c r="B430" s="35"/>
      <c r="C430" s="35"/>
      <c r="D430" s="35"/>
      <c r="E430" s="35"/>
      <c r="F430" s="37"/>
      <c r="G430" s="37"/>
      <c r="H430" s="37"/>
    </row>
    <row r="431" spans="1:8" ht="57" customHeight="1" x14ac:dyDescent="0.25">
      <c r="A431" s="84" t="s">
        <v>601</v>
      </c>
      <c r="B431" s="35" t="s">
        <v>145</v>
      </c>
      <c r="C431" s="35" t="s">
        <v>103</v>
      </c>
      <c r="D431" s="35" t="s">
        <v>222</v>
      </c>
      <c r="E431" s="35" t="s">
        <v>319</v>
      </c>
      <c r="F431" s="37">
        <v>700</v>
      </c>
      <c r="G431" s="37">
        <v>0</v>
      </c>
      <c r="H431" s="37">
        <v>0</v>
      </c>
    </row>
    <row r="432" spans="1:8" ht="54.75" customHeight="1" x14ac:dyDescent="0.25">
      <c r="A432" s="38" t="s">
        <v>223</v>
      </c>
      <c r="B432" s="35" t="s">
        <v>145</v>
      </c>
      <c r="C432" s="35" t="s">
        <v>103</v>
      </c>
      <c r="D432" s="35" t="s">
        <v>224</v>
      </c>
      <c r="E432" s="35" t="s">
        <v>101</v>
      </c>
      <c r="F432" s="37">
        <f>F433</f>
        <v>398</v>
      </c>
      <c r="G432" s="37">
        <f>G433</f>
        <v>398</v>
      </c>
      <c r="H432" s="37">
        <f>H433</f>
        <v>398</v>
      </c>
    </row>
    <row r="433" spans="1:8" ht="18" customHeight="1" x14ac:dyDescent="0.25">
      <c r="A433" s="38" t="s">
        <v>179</v>
      </c>
      <c r="B433" s="35" t="s">
        <v>145</v>
      </c>
      <c r="C433" s="35" t="s">
        <v>103</v>
      </c>
      <c r="D433" s="35" t="s">
        <v>360</v>
      </c>
      <c r="E433" s="35" t="s">
        <v>101</v>
      </c>
      <c r="F433" s="37">
        <f>F434+F436</f>
        <v>398</v>
      </c>
      <c r="G433" s="37">
        <f>G434+G436</f>
        <v>398</v>
      </c>
      <c r="H433" s="37">
        <f>H434+H436</f>
        <v>398</v>
      </c>
    </row>
    <row r="434" spans="1:8" ht="27.75" customHeight="1" x14ac:dyDescent="0.25">
      <c r="A434" s="38" t="s">
        <v>120</v>
      </c>
      <c r="B434" s="35" t="s">
        <v>145</v>
      </c>
      <c r="C434" s="35" t="s">
        <v>103</v>
      </c>
      <c r="D434" s="35" t="s">
        <v>360</v>
      </c>
      <c r="E434" s="35" t="s">
        <v>121</v>
      </c>
      <c r="F434" s="37">
        <f>F435</f>
        <v>398</v>
      </c>
      <c r="G434" s="37">
        <f>G435</f>
        <v>398</v>
      </c>
      <c r="H434" s="37">
        <f>H435</f>
        <v>398</v>
      </c>
    </row>
    <row r="435" spans="1:8" ht="27.75" customHeight="1" x14ac:dyDescent="0.25">
      <c r="A435" s="38" t="s">
        <v>122</v>
      </c>
      <c r="B435" s="35" t="s">
        <v>145</v>
      </c>
      <c r="C435" s="35" t="s">
        <v>103</v>
      </c>
      <c r="D435" s="35" t="s">
        <v>360</v>
      </c>
      <c r="E435" s="35" t="s">
        <v>123</v>
      </c>
      <c r="F435" s="37">
        <v>398</v>
      </c>
      <c r="G435" s="37">
        <v>398</v>
      </c>
      <c r="H435" s="37">
        <v>398</v>
      </c>
    </row>
    <row r="436" spans="1:8" ht="27.75" hidden="1" customHeight="1" x14ac:dyDescent="0.25">
      <c r="A436" s="38" t="s">
        <v>226</v>
      </c>
      <c r="B436" s="35" t="s">
        <v>145</v>
      </c>
      <c r="C436" s="35" t="s">
        <v>103</v>
      </c>
      <c r="D436" s="35" t="s">
        <v>360</v>
      </c>
      <c r="E436" s="35" t="s">
        <v>227</v>
      </c>
      <c r="F436" s="37">
        <f>F437</f>
        <v>0</v>
      </c>
      <c r="G436" s="37">
        <f>G437</f>
        <v>0</v>
      </c>
      <c r="H436" s="37">
        <f>H437</f>
        <v>0</v>
      </c>
    </row>
    <row r="437" spans="1:8" ht="21.75" hidden="1" customHeight="1" x14ac:dyDescent="0.25">
      <c r="A437" s="38" t="s">
        <v>228</v>
      </c>
      <c r="B437" s="35" t="s">
        <v>145</v>
      </c>
      <c r="C437" s="35" t="s">
        <v>103</v>
      </c>
      <c r="D437" s="35" t="s">
        <v>360</v>
      </c>
      <c r="E437" s="35" t="s">
        <v>229</v>
      </c>
      <c r="F437" s="37">
        <v>0</v>
      </c>
      <c r="G437" s="37">
        <v>0</v>
      </c>
      <c r="H437" s="37">
        <v>0</v>
      </c>
    </row>
    <row r="438" spans="1:8" s="40" customFormat="1" ht="15" x14ac:dyDescent="0.25">
      <c r="A438" s="38" t="s">
        <v>361</v>
      </c>
      <c r="B438" s="35" t="s">
        <v>145</v>
      </c>
      <c r="C438" s="35" t="s">
        <v>243</v>
      </c>
      <c r="D438" s="35" t="s">
        <v>100</v>
      </c>
      <c r="E438" s="35" t="s">
        <v>101</v>
      </c>
      <c r="F438" s="37">
        <f>F439+F468</f>
        <v>2370</v>
      </c>
      <c r="G438" s="37">
        <f>G439+G468</f>
        <v>2370</v>
      </c>
      <c r="H438" s="37">
        <f>H439+H468</f>
        <v>2370</v>
      </c>
    </row>
    <row r="439" spans="1:8" s="40" customFormat="1" ht="39" x14ac:dyDescent="0.25">
      <c r="A439" s="38" t="s">
        <v>362</v>
      </c>
      <c r="B439" s="35" t="s">
        <v>145</v>
      </c>
      <c r="C439" s="35" t="s">
        <v>243</v>
      </c>
      <c r="D439" s="35" t="s">
        <v>363</v>
      </c>
      <c r="E439" s="35" t="s">
        <v>101</v>
      </c>
      <c r="F439" s="37">
        <f>F440+F444+F448+F452+F456+F464</f>
        <v>2370</v>
      </c>
      <c r="G439" s="37">
        <f>G440+G444+G448+G452+G456+G464</f>
        <v>2370</v>
      </c>
      <c r="H439" s="37">
        <f>H440+H444+H448+H452+H456+H464</f>
        <v>2370</v>
      </c>
    </row>
    <row r="440" spans="1:8" s="40" customFormat="1" ht="51.75" x14ac:dyDescent="0.25">
      <c r="A440" s="38" t="s">
        <v>364</v>
      </c>
      <c r="B440" s="35" t="s">
        <v>145</v>
      </c>
      <c r="C440" s="35" t="s">
        <v>243</v>
      </c>
      <c r="D440" s="35" t="s">
        <v>365</v>
      </c>
      <c r="E440" s="35" t="s">
        <v>101</v>
      </c>
      <c r="F440" s="37">
        <f t="shared" ref="F440:H442" si="103">F441</f>
        <v>200</v>
      </c>
      <c r="G440" s="37">
        <f t="shared" si="103"/>
        <v>200</v>
      </c>
      <c r="H440" s="37">
        <f t="shared" si="103"/>
        <v>200</v>
      </c>
    </row>
    <row r="441" spans="1:8" s="40" customFormat="1" ht="15" x14ac:dyDescent="0.25">
      <c r="A441" s="38" t="s">
        <v>179</v>
      </c>
      <c r="B441" s="35" t="s">
        <v>145</v>
      </c>
      <c r="C441" s="35" t="s">
        <v>243</v>
      </c>
      <c r="D441" s="35" t="s">
        <v>366</v>
      </c>
      <c r="E441" s="35" t="s">
        <v>101</v>
      </c>
      <c r="F441" s="37">
        <f t="shared" si="103"/>
        <v>200</v>
      </c>
      <c r="G441" s="37">
        <f t="shared" si="103"/>
        <v>200</v>
      </c>
      <c r="H441" s="37">
        <f t="shared" si="103"/>
        <v>200</v>
      </c>
    </row>
    <row r="442" spans="1:8" s="40" customFormat="1" ht="26.25" x14ac:dyDescent="0.25">
      <c r="A442" s="38" t="s">
        <v>120</v>
      </c>
      <c r="B442" s="35" t="s">
        <v>145</v>
      </c>
      <c r="C442" s="35" t="s">
        <v>243</v>
      </c>
      <c r="D442" s="35" t="s">
        <v>366</v>
      </c>
      <c r="E442" s="35" t="s">
        <v>121</v>
      </c>
      <c r="F442" s="37">
        <f t="shared" si="103"/>
        <v>200</v>
      </c>
      <c r="G442" s="37">
        <f t="shared" si="103"/>
        <v>200</v>
      </c>
      <c r="H442" s="37">
        <f t="shared" si="103"/>
        <v>200</v>
      </c>
    </row>
    <row r="443" spans="1:8" s="41" customFormat="1" ht="30" customHeight="1" x14ac:dyDescent="0.25">
      <c r="A443" s="38" t="s">
        <v>122</v>
      </c>
      <c r="B443" s="35" t="s">
        <v>145</v>
      </c>
      <c r="C443" s="35" t="s">
        <v>243</v>
      </c>
      <c r="D443" s="35" t="s">
        <v>366</v>
      </c>
      <c r="E443" s="35" t="s">
        <v>123</v>
      </c>
      <c r="F443" s="37">
        <v>200</v>
      </c>
      <c r="G443" s="37">
        <v>200</v>
      </c>
      <c r="H443" s="37">
        <v>200</v>
      </c>
    </row>
    <row r="444" spans="1:8" s="41" customFormat="1" ht="69.75" customHeight="1" x14ac:dyDescent="0.25">
      <c r="A444" s="38" t="s">
        <v>367</v>
      </c>
      <c r="B444" s="35" t="s">
        <v>145</v>
      </c>
      <c r="C444" s="35" t="s">
        <v>243</v>
      </c>
      <c r="D444" s="35" t="s">
        <v>368</v>
      </c>
      <c r="E444" s="35" t="s">
        <v>101</v>
      </c>
      <c r="F444" s="37">
        <f t="shared" ref="F444:H446" si="104">F445</f>
        <v>520</v>
      </c>
      <c r="G444" s="37">
        <f t="shared" si="104"/>
        <v>520</v>
      </c>
      <c r="H444" s="37">
        <f t="shared" si="104"/>
        <v>520</v>
      </c>
    </row>
    <row r="445" spans="1:8" s="41" customFormat="1" ht="17.25" customHeight="1" x14ac:dyDescent="0.25">
      <c r="A445" s="38" t="s">
        <v>179</v>
      </c>
      <c r="B445" s="35" t="s">
        <v>145</v>
      </c>
      <c r="C445" s="35" t="s">
        <v>243</v>
      </c>
      <c r="D445" s="35" t="s">
        <v>369</v>
      </c>
      <c r="E445" s="35" t="s">
        <v>101</v>
      </c>
      <c r="F445" s="37">
        <f t="shared" si="104"/>
        <v>520</v>
      </c>
      <c r="G445" s="37">
        <f t="shared" si="104"/>
        <v>520</v>
      </c>
      <c r="H445" s="37">
        <f t="shared" si="104"/>
        <v>520</v>
      </c>
    </row>
    <row r="446" spans="1:8" s="41" customFormat="1" ht="26.25" x14ac:dyDescent="0.25">
      <c r="A446" s="38" t="s">
        <v>120</v>
      </c>
      <c r="B446" s="35" t="s">
        <v>145</v>
      </c>
      <c r="C446" s="35" t="s">
        <v>243</v>
      </c>
      <c r="D446" s="35" t="s">
        <v>369</v>
      </c>
      <c r="E446" s="35" t="s">
        <v>121</v>
      </c>
      <c r="F446" s="37">
        <f t="shared" si="104"/>
        <v>520</v>
      </c>
      <c r="G446" s="37">
        <f t="shared" si="104"/>
        <v>520</v>
      </c>
      <c r="H446" s="37">
        <f t="shared" si="104"/>
        <v>520</v>
      </c>
    </row>
    <row r="447" spans="1:8" s="41" customFormat="1" ht="39" x14ac:dyDescent="0.25">
      <c r="A447" s="38" t="s">
        <v>122</v>
      </c>
      <c r="B447" s="35" t="s">
        <v>145</v>
      </c>
      <c r="C447" s="35" t="s">
        <v>243</v>
      </c>
      <c r="D447" s="35" t="s">
        <v>369</v>
      </c>
      <c r="E447" s="35" t="s">
        <v>123</v>
      </c>
      <c r="F447" s="37">
        <v>520</v>
      </c>
      <c r="G447" s="37">
        <v>520</v>
      </c>
      <c r="H447" s="37">
        <v>520</v>
      </c>
    </row>
    <row r="448" spans="1:8" s="41" customFormat="1" ht="26.25" x14ac:dyDescent="0.25">
      <c r="A448" s="38" t="s">
        <v>370</v>
      </c>
      <c r="B448" s="35" t="s">
        <v>145</v>
      </c>
      <c r="C448" s="35" t="s">
        <v>243</v>
      </c>
      <c r="D448" s="35" t="s">
        <v>371</v>
      </c>
      <c r="E448" s="35" t="s">
        <v>101</v>
      </c>
      <c r="F448" s="37">
        <f t="shared" ref="F448:H450" si="105">F449</f>
        <v>880</v>
      </c>
      <c r="G448" s="37">
        <f t="shared" si="105"/>
        <v>880</v>
      </c>
      <c r="H448" s="37">
        <f t="shared" si="105"/>
        <v>880</v>
      </c>
    </row>
    <row r="449" spans="1:8" s="41" customFormat="1" ht="15" x14ac:dyDescent="0.25">
      <c r="A449" s="38" t="s">
        <v>179</v>
      </c>
      <c r="B449" s="35" t="s">
        <v>145</v>
      </c>
      <c r="C449" s="35" t="s">
        <v>243</v>
      </c>
      <c r="D449" s="35" t="s">
        <v>372</v>
      </c>
      <c r="E449" s="35" t="s">
        <v>101</v>
      </c>
      <c r="F449" s="37">
        <f t="shared" si="105"/>
        <v>880</v>
      </c>
      <c r="G449" s="37">
        <f t="shared" si="105"/>
        <v>880</v>
      </c>
      <c r="H449" s="37">
        <f t="shared" si="105"/>
        <v>880</v>
      </c>
    </row>
    <row r="450" spans="1:8" s="41" customFormat="1" ht="26.25" x14ac:dyDescent="0.25">
      <c r="A450" s="38" t="s">
        <v>120</v>
      </c>
      <c r="B450" s="35" t="s">
        <v>145</v>
      </c>
      <c r="C450" s="35" t="s">
        <v>243</v>
      </c>
      <c r="D450" s="35" t="s">
        <v>372</v>
      </c>
      <c r="E450" s="35" t="s">
        <v>121</v>
      </c>
      <c r="F450" s="37">
        <f t="shared" si="105"/>
        <v>880</v>
      </c>
      <c r="G450" s="37">
        <f t="shared" si="105"/>
        <v>880</v>
      </c>
      <c r="H450" s="37">
        <f t="shared" si="105"/>
        <v>880</v>
      </c>
    </row>
    <row r="451" spans="1:8" s="41" customFormat="1" ht="32.25" customHeight="1" x14ac:dyDescent="0.25">
      <c r="A451" s="38" t="s">
        <v>122</v>
      </c>
      <c r="B451" s="35" t="s">
        <v>145</v>
      </c>
      <c r="C451" s="35" t="s">
        <v>243</v>
      </c>
      <c r="D451" s="35" t="s">
        <v>372</v>
      </c>
      <c r="E451" s="35" t="s">
        <v>123</v>
      </c>
      <c r="F451" s="37">
        <v>880</v>
      </c>
      <c r="G451" s="37">
        <v>880</v>
      </c>
      <c r="H451" s="37">
        <v>880</v>
      </c>
    </row>
    <row r="452" spans="1:8" s="41" customFormat="1" ht="39" x14ac:dyDescent="0.25">
      <c r="A452" s="38" t="s">
        <v>373</v>
      </c>
      <c r="B452" s="35" t="s">
        <v>145</v>
      </c>
      <c r="C452" s="35" t="s">
        <v>243</v>
      </c>
      <c r="D452" s="35" t="s">
        <v>374</v>
      </c>
      <c r="E452" s="35" t="s">
        <v>101</v>
      </c>
      <c r="F452" s="37">
        <f t="shared" ref="F452:H454" si="106">F453</f>
        <v>720</v>
      </c>
      <c r="G452" s="37">
        <f t="shared" si="106"/>
        <v>720</v>
      </c>
      <c r="H452" s="37">
        <f t="shared" si="106"/>
        <v>720</v>
      </c>
    </row>
    <row r="453" spans="1:8" s="41" customFormat="1" ht="15" x14ac:dyDescent="0.25">
      <c r="A453" s="38" t="s">
        <v>179</v>
      </c>
      <c r="B453" s="35" t="s">
        <v>145</v>
      </c>
      <c r="C453" s="35" t="s">
        <v>243</v>
      </c>
      <c r="D453" s="35" t="s">
        <v>375</v>
      </c>
      <c r="E453" s="35" t="s">
        <v>101</v>
      </c>
      <c r="F453" s="37">
        <f t="shared" si="106"/>
        <v>720</v>
      </c>
      <c r="G453" s="37">
        <f t="shared" si="106"/>
        <v>720</v>
      </c>
      <c r="H453" s="37">
        <f t="shared" si="106"/>
        <v>720</v>
      </c>
    </row>
    <row r="454" spans="1:8" s="41" customFormat="1" ht="26.25" x14ac:dyDescent="0.25">
      <c r="A454" s="38" t="s">
        <v>120</v>
      </c>
      <c r="B454" s="35" t="s">
        <v>145</v>
      </c>
      <c r="C454" s="35" t="s">
        <v>243</v>
      </c>
      <c r="D454" s="35" t="s">
        <v>375</v>
      </c>
      <c r="E454" s="35" t="s">
        <v>121</v>
      </c>
      <c r="F454" s="37">
        <f t="shared" si="106"/>
        <v>720</v>
      </c>
      <c r="G454" s="37">
        <f t="shared" si="106"/>
        <v>720</v>
      </c>
      <c r="H454" s="37">
        <f t="shared" si="106"/>
        <v>720</v>
      </c>
    </row>
    <row r="455" spans="1:8" s="41" customFormat="1" ht="32.25" customHeight="1" x14ac:dyDescent="0.25">
      <c r="A455" s="38" t="s">
        <v>122</v>
      </c>
      <c r="B455" s="35" t="s">
        <v>145</v>
      </c>
      <c r="C455" s="35" t="s">
        <v>243</v>
      </c>
      <c r="D455" s="35" t="s">
        <v>375</v>
      </c>
      <c r="E455" s="35" t="s">
        <v>123</v>
      </c>
      <c r="F455" s="37">
        <v>720</v>
      </c>
      <c r="G455" s="37">
        <v>720</v>
      </c>
      <c r="H455" s="37">
        <v>720</v>
      </c>
    </row>
    <row r="456" spans="1:8" s="41" customFormat="1" ht="26.25" x14ac:dyDescent="0.25">
      <c r="A456" s="38" t="s">
        <v>376</v>
      </c>
      <c r="B456" s="35" t="s">
        <v>145</v>
      </c>
      <c r="C456" s="35" t="s">
        <v>243</v>
      </c>
      <c r="D456" s="35" t="s">
        <v>377</v>
      </c>
      <c r="E456" s="35" t="s">
        <v>101</v>
      </c>
      <c r="F456" s="37">
        <f t="shared" ref="F456:H458" si="107">F457</f>
        <v>50</v>
      </c>
      <c r="G456" s="37">
        <f t="shared" si="107"/>
        <v>50</v>
      </c>
      <c r="H456" s="37">
        <f t="shared" si="107"/>
        <v>50</v>
      </c>
    </row>
    <row r="457" spans="1:8" s="41" customFormat="1" ht="15" x14ac:dyDescent="0.25">
      <c r="A457" s="38" t="s">
        <v>179</v>
      </c>
      <c r="B457" s="35" t="s">
        <v>145</v>
      </c>
      <c r="C457" s="35" t="s">
        <v>243</v>
      </c>
      <c r="D457" s="35" t="s">
        <v>378</v>
      </c>
      <c r="E457" s="35" t="s">
        <v>101</v>
      </c>
      <c r="F457" s="37">
        <f t="shared" si="107"/>
        <v>50</v>
      </c>
      <c r="G457" s="37">
        <f t="shared" si="107"/>
        <v>50</v>
      </c>
      <c r="H457" s="37">
        <f t="shared" si="107"/>
        <v>50</v>
      </c>
    </row>
    <row r="458" spans="1:8" s="41" customFormat="1" ht="26.25" x14ac:dyDescent="0.25">
      <c r="A458" s="38" t="s">
        <v>120</v>
      </c>
      <c r="B458" s="35" t="s">
        <v>145</v>
      </c>
      <c r="C458" s="35" t="s">
        <v>243</v>
      </c>
      <c r="D458" s="35" t="s">
        <v>378</v>
      </c>
      <c r="E458" s="35" t="s">
        <v>121</v>
      </c>
      <c r="F458" s="37">
        <f t="shared" si="107"/>
        <v>50</v>
      </c>
      <c r="G458" s="37">
        <f t="shared" si="107"/>
        <v>50</v>
      </c>
      <c r="H458" s="37">
        <f t="shared" si="107"/>
        <v>50</v>
      </c>
    </row>
    <row r="459" spans="1:8" s="41" customFormat="1" ht="30.75" customHeight="1" x14ac:dyDescent="0.25">
      <c r="A459" s="38" t="s">
        <v>122</v>
      </c>
      <c r="B459" s="35" t="s">
        <v>145</v>
      </c>
      <c r="C459" s="35" t="s">
        <v>243</v>
      </c>
      <c r="D459" s="35" t="s">
        <v>378</v>
      </c>
      <c r="E459" s="35" t="s">
        <v>123</v>
      </c>
      <c r="F459" s="37">
        <v>50</v>
      </c>
      <c r="G459" s="37">
        <v>50</v>
      </c>
      <c r="H459" s="37">
        <v>50</v>
      </c>
    </row>
    <row r="460" spans="1:8" s="41" customFormat="1" ht="26.25" hidden="1" x14ac:dyDescent="0.25">
      <c r="A460" s="38" t="s">
        <v>379</v>
      </c>
      <c r="B460" s="35" t="s">
        <v>145</v>
      </c>
      <c r="C460" s="35" t="s">
        <v>243</v>
      </c>
      <c r="D460" s="35" t="s">
        <v>380</v>
      </c>
      <c r="E460" s="35" t="s">
        <v>101</v>
      </c>
      <c r="F460" s="37">
        <f>F462</f>
        <v>0</v>
      </c>
      <c r="G460" s="37">
        <f>G462</f>
        <v>0</v>
      </c>
      <c r="H460" s="37">
        <f>H462</f>
        <v>0</v>
      </c>
    </row>
    <row r="461" spans="1:8" s="41" customFormat="1" ht="15" hidden="1" x14ac:dyDescent="0.25">
      <c r="A461" s="38" t="s">
        <v>179</v>
      </c>
      <c r="B461" s="35" t="s">
        <v>145</v>
      </c>
      <c r="C461" s="35" t="s">
        <v>243</v>
      </c>
      <c r="D461" s="35" t="s">
        <v>381</v>
      </c>
      <c r="E461" s="35" t="s">
        <v>101</v>
      </c>
      <c r="F461" s="37">
        <f t="shared" ref="F461:H462" si="108">F462</f>
        <v>0</v>
      </c>
      <c r="G461" s="37">
        <f t="shared" si="108"/>
        <v>0</v>
      </c>
      <c r="H461" s="37">
        <f t="shared" si="108"/>
        <v>0</v>
      </c>
    </row>
    <row r="462" spans="1:8" s="41" customFormat="1" ht="26.25" hidden="1" x14ac:dyDescent="0.25">
      <c r="A462" s="38" t="s">
        <v>120</v>
      </c>
      <c r="B462" s="35" t="s">
        <v>145</v>
      </c>
      <c r="C462" s="35" t="s">
        <v>243</v>
      </c>
      <c r="D462" s="35" t="s">
        <v>381</v>
      </c>
      <c r="E462" s="35" t="s">
        <v>121</v>
      </c>
      <c r="F462" s="37">
        <f t="shared" si="108"/>
        <v>0</v>
      </c>
      <c r="G462" s="37">
        <f t="shared" si="108"/>
        <v>0</v>
      </c>
      <c r="H462" s="37">
        <f t="shared" si="108"/>
        <v>0</v>
      </c>
    </row>
    <row r="463" spans="1:8" s="41" customFormat="1" ht="39" hidden="1" x14ac:dyDescent="0.25">
      <c r="A463" s="38" t="s">
        <v>122</v>
      </c>
      <c r="B463" s="35" t="s">
        <v>145</v>
      </c>
      <c r="C463" s="35" t="s">
        <v>243</v>
      </c>
      <c r="D463" s="35" t="s">
        <v>381</v>
      </c>
      <c r="E463" s="35" t="s">
        <v>123</v>
      </c>
      <c r="F463" s="37">
        <f>50-50</f>
        <v>0</v>
      </c>
      <c r="G463" s="37">
        <f>50-50</f>
        <v>0</v>
      </c>
      <c r="H463" s="37">
        <f>50-50</f>
        <v>0</v>
      </c>
    </row>
    <row r="464" spans="1:8" s="41" customFormat="1" ht="26.25" hidden="1" x14ac:dyDescent="0.25">
      <c r="A464" s="38" t="s">
        <v>379</v>
      </c>
      <c r="B464" s="35" t="s">
        <v>145</v>
      </c>
      <c r="C464" s="35" t="s">
        <v>243</v>
      </c>
      <c r="D464" s="35" t="s">
        <v>380</v>
      </c>
      <c r="E464" s="35" t="s">
        <v>101</v>
      </c>
      <c r="F464" s="37">
        <f t="shared" ref="F464:H466" si="109">F465</f>
        <v>0</v>
      </c>
      <c r="G464" s="37">
        <f t="shared" si="109"/>
        <v>0</v>
      </c>
      <c r="H464" s="37">
        <f t="shared" si="109"/>
        <v>0</v>
      </c>
    </row>
    <row r="465" spans="1:8" s="41" customFormat="1" ht="15" hidden="1" x14ac:dyDescent="0.25">
      <c r="A465" s="38" t="s">
        <v>179</v>
      </c>
      <c r="B465" s="35" t="s">
        <v>145</v>
      </c>
      <c r="C465" s="35" t="s">
        <v>243</v>
      </c>
      <c r="D465" s="35" t="s">
        <v>381</v>
      </c>
      <c r="E465" s="35" t="s">
        <v>101</v>
      </c>
      <c r="F465" s="37">
        <f t="shared" si="109"/>
        <v>0</v>
      </c>
      <c r="G465" s="37">
        <f t="shared" si="109"/>
        <v>0</v>
      </c>
      <c r="H465" s="37">
        <f t="shared" si="109"/>
        <v>0</v>
      </c>
    </row>
    <row r="466" spans="1:8" s="41" customFormat="1" ht="26.25" hidden="1" x14ac:dyDescent="0.25">
      <c r="A466" s="38" t="s">
        <v>120</v>
      </c>
      <c r="B466" s="35" t="s">
        <v>145</v>
      </c>
      <c r="C466" s="35" t="s">
        <v>243</v>
      </c>
      <c r="D466" s="35" t="s">
        <v>381</v>
      </c>
      <c r="E466" s="35" t="s">
        <v>121</v>
      </c>
      <c r="F466" s="37">
        <f t="shared" si="109"/>
        <v>0</v>
      </c>
      <c r="G466" s="37">
        <f t="shared" si="109"/>
        <v>0</v>
      </c>
      <c r="H466" s="37">
        <f t="shared" si="109"/>
        <v>0</v>
      </c>
    </row>
    <row r="467" spans="1:8" s="41" customFormat="1" ht="39" hidden="1" x14ac:dyDescent="0.25">
      <c r="A467" s="38" t="s">
        <v>122</v>
      </c>
      <c r="B467" s="35" t="s">
        <v>145</v>
      </c>
      <c r="C467" s="35" t="s">
        <v>243</v>
      </c>
      <c r="D467" s="35" t="s">
        <v>381</v>
      </c>
      <c r="E467" s="35" t="s">
        <v>123</v>
      </c>
      <c r="F467" s="37">
        <f>50-8.6-41.4</f>
        <v>0</v>
      </c>
      <c r="G467" s="37">
        <f>50-8.6-41.4</f>
        <v>0</v>
      </c>
      <c r="H467" s="37">
        <f>50-8.6-41.4</f>
        <v>0</v>
      </c>
    </row>
    <row r="468" spans="1:8" s="41" customFormat="1" ht="39" hidden="1" x14ac:dyDescent="0.25">
      <c r="A468" s="38" t="s">
        <v>359</v>
      </c>
      <c r="B468" s="35" t="s">
        <v>145</v>
      </c>
      <c r="C468" s="35" t="s">
        <v>243</v>
      </c>
      <c r="D468" s="35" t="s">
        <v>211</v>
      </c>
      <c r="E468" s="35" t="s">
        <v>101</v>
      </c>
      <c r="F468" s="37">
        <f t="shared" ref="F468:H471" si="110">F469</f>
        <v>0</v>
      </c>
      <c r="G468" s="37">
        <f t="shared" si="110"/>
        <v>0</v>
      </c>
      <c r="H468" s="37">
        <f t="shared" si="110"/>
        <v>0</v>
      </c>
    </row>
    <row r="469" spans="1:8" s="41" customFormat="1" ht="26.25" hidden="1" x14ac:dyDescent="0.25">
      <c r="A469" s="38" t="s">
        <v>220</v>
      </c>
      <c r="B469" s="35" t="s">
        <v>145</v>
      </c>
      <c r="C469" s="35" t="s">
        <v>243</v>
      </c>
      <c r="D469" s="35" t="s">
        <v>221</v>
      </c>
      <c r="E469" s="35" t="s">
        <v>101</v>
      </c>
      <c r="F469" s="37">
        <f t="shared" si="110"/>
        <v>0</v>
      </c>
      <c r="G469" s="37">
        <f t="shared" si="110"/>
        <v>0</v>
      </c>
      <c r="H469" s="37">
        <f t="shared" si="110"/>
        <v>0</v>
      </c>
    </row>
    <row r="470" spans="1:8" s="41" customFormat="1" ht="15" hidden="1" x14ac:dyDescent="0.25">
      <c r="A470" s="38" t="s">
        <v>179</v>
      </c>
      <c r="B470" s="35" t="s">
        <v>145</v>
      </c>
      <c r="C470" s="35" t="s">
        <v>243</v>
      </c>
      <c r="D470" s="35" t="s">
        <v>222</v>
      </c>
      <c r="E470" s="35" t="s">
        <v>101</v>
      </c>
      <c r="F470" s="37">
        <f t="shared" si="110"/>
        <v>0</v>
      </c>
      <c r="G470" s="37">
        <f t="shared" si="110"/>
        <v>0</v>
      </c>
      <c r="H470" s="37">
        <f t="shared" si="110"/>
        <v>0</v>
      </c>
    </row>
    <row r="471" spans="1:8" s="41" customFormat="1" ht="26.25" hidden="1" x14ac:dyDescent="0.25">
      <c r="A471" s="38" t="s">
        <v>120</v>
      </c>
      <c r="B471" s="35" t="s">
        <v>145</v>
      </c>
      <c r="C471" s="35" t="s">
        <v>243</v>
      </c>
      <c r="D471" s="35" t="s">
        <v>222</v>
      </c>
      <c r="E471" s="35" t="s">
        <v>121</v>
      </c>
      <c r="F471" s="37">
        <f t="shared" si="110"/>
        <v>0</v>
      </c>
      <c r="G471" s="37">
        <f t="shared" si="110"/>
        <v>0</v>
      </c>
      <c r="H471" s="37">
        <f t="shared" si="110"/>
        <v>0</v>
      </c>
    </row>
    <row r="472" spans="1:8" s="41" customFormat="1" ht="39" hidden="1" x14ac:dyDescent="0.25">
      <c r="A472" s="38" t="s">
        <v>122</v>
      </c>
      <c r="B472" s="35" t="s">
        <v>145</v>
      </c>
      <c r="C472" s="35" t="s">
        <v>243</v>
      </c>
      <c r="D472" s="35" t="s">
        <v>222</v>
      </c>
      <c r="E472" s="35" t="s">
        <v>123</v>
      </c>
      <c r="F472" s="37">
        <v>0</v>
      </c>
      <c r="G472" s="37">
        <v>0</v>
      </c>
      <c r="H472" s="37">
        <v>0</v>
      </c>
    </row>
    <row r="473" spans="1:8" s="41" customFormat="1" ht="39" hidden="1" x14ac:dyDescent="0.25">
      <c r="A473" s="38" t="s">
        <v>382</v>
      </c>
      <c r="B473" s="35" t="s">
        <v>145</v>
      </c>
      <c r="C473" s="35" t="s">
        <v>243</v>
      </c>
      <c r="D473" s="35" t="s">
        <v>383</v>
      </c>
      <c r="E473" s="35" t="s">
        <v>101</v>
      </c>
      <c r="F473" s="37">
        <f t="shared" ref="F473:H475" si="111">F474</f>
        <v>0</v>
      </c>
      <c r="G473" s="37">
        <f t="shared" si="111"/>
        <v>0</v>
      </c>
      <c r="H473" s="37">
        <f t="shared" si="111"/>
        <v>0</v>
      </c>
    </row>
    <row r="474" spans="1:8" s="41" customFormat="1" ht="15" hidden="1" x14ac:dyDescent="0.25">
      <c r="A474" s="38" t="s">
        <v>179</v>
      </c>
      <c r="B474" s="35" t="s">
        <v>145</v>
      </c>
      <c r="C474" s="35" t="s">
        <v>243</v>
      </c>
      <c r="D474" s="35" t="s">
        <v>384</v>
      </c>
      <c r="E474" s="35" t="s">
        <v>101</v>
      </c>
      <c r="F474" s="37">
        <f t="shared" si="111"/>
        <v>0</v>
      </c>
      <c r="G474" s="37">
        <f t="shared" si="111"/>
        <v>0</v>
      </c>
      <c r="H474" s="37">
        <f t="shared" si="111"/>
        <v>0</v>
      </c>
    </row>
    <row r="475" spans="1:8" s="41" customFormat="1" ht="39" hidden="1" x14ac:dyDescent="0.25">
      <c r="A475" s="38" t="s">
        <v>226</v>
      </c>
      <c r="B475" s="35" t="s">
        <v>145</v>
      </c>
      <c r="C475" s="35" t="s">
        <v>243</v>
      </c>
      <c r="D475" s="35" t="s">
        <v>384</v>
      </c>
      <c r="E475" s="35" t="s">
        <v>227</v>
      </c>
      <c r="F475" s="37">
        <f t="shared" si="111"/>
        <v>0</v>
      </c>
      <c r="G475" s="37">
        <f t="shared" si="111"/>
        <v>0</v>
      </c>
      <c r="H475" s="37">
        <f t="shared" si="111"/>
        <v>0</v>
      </c>
    </row>
    <row r="476" spans="1:8" s="41" customFormat="1" ht="15" hidden="1" x14ac:dyDescent="0.25">
      <c r="A476" s="38" t="s">
        <v>228</v>
      </c>
      <c r="B476" s="35" t="s">
        <v>145</v>
      </c>
      <c r="C476" s="35" t="s">
        <v>243</v>
      </c>
      <c r="D476" s="35" t="s">
        <v>384</v>
      </c>
      <c r="E476" s="35" t="s">
        <v>229</v>
      </c>
      <c r="F476" s="37"/>
      <c r="G476" s="37"/>
      <c r="H476" s="37"/>
    </row>
    <row r="477" spans="1:8" s="41" customFormat="1" ht="26.25" hidden="1" x14ac:dyDescent="0.25">
      <c r="A477" s="38" t="s">
        <v>385</v>
      </c>
      <c r="B477" s="35" t="s">
        <v>145</v>
      </c>
      <c r="C477" s="35" t="s">
        <v>145</v>
      </c>
      <c r="D477" s="35" t="s">
        <v>100</v>
      </c>
      <c r="E477" s="35" t="s">
        <v>101</v>
      </c>
      <c r="F477" s="37">
        <f t="shared" ref="F477:H481" si="112">F478</f>
        <v>0</v>
      </c>
      <c r="G477" s="37">
        <f t="shared" si="112"/>
        <v>0</v>
      </c>
      <c r="H477" s="37">
        <f t="shared" si="112"/>
        <v>0</v>
      </c>
    </row>
    <row r="478" spans="1:8" s="41" customFormat="1" ht="39" hidden="1" x14ac:dyDescent="0.25">
      <c r="A478" s="38" t="s">
        <v>386</v>
      </c>
      <c r="B478" s="35" t="s">
        <v>145</v>
      </c>
      <c r="C478" s="35" t="s">
        <v>145</v>
      </c>
      <c r="D478" s="35" t="s">
        <v>211</v>
      </c>
      <c r="E478" s="35" t="s">
        <v>101</v>
      </c>
      <c r="F478" s="37">
        <f t="shared" si="112"/>
        <v>0</v>
      </c>
      <c r="G478" s="37">
        <f t="shared" si="112"/>
        <v>0</v>
      </c>
      <c r="H478" s="37">
        <f t="shared" si="112"/>
        <v>0</v>
      </c>
    </row>
    <row r="479" spans="1:8" s="41" customFormat="1" ht="26.25" hidden="1" x14ac:dyDescent="0.25">
      <c r="A479" s="38" t="s">
        <v>220</v>
      </c>
      <c r="B479" s="35" t="s">
        <v>145</v>
      </c>
      <c r="C479" s="35" t="s">
        <v>145</v>
      </c>
      <c r="D479" s="35" t="s">
        <v>221</v>
      </c>
      <c r="E479" s="35" t="s">
        <v>101</v>
      </c>
      <c r="F479" s="37">
        <f t="shared" si="112"/>
        <v>0</v>
      </c>
      <c r="G479" s="37">
        <f t="shared" si="112"/>
        <v>0</v>
      </c>
      <c r="H479" s="37">
        <f t="shared" si="112"/>
        <v>0</v>
      </c>
    </row>
    <row r="480" spans="1:8" s="41" customFormat="1" ht="15" hidden="1" x14ac:dyDescent="0.25">
      <c r="A480" s="38" t="s">
        <v>179</v>
      </c>
      <c r="B480" s="35" t="s">
        <v>145</v>
      </c>
      <c r="C480" s="35" t="s">
        <v>145</v>
      </c>
      <c r="D480" s="35" t="s">
        <v>222</v>
      </c>
      <c r="E480" s="35" t="s">
        <v>101</v>
      </c>
      <c r="F480" s="37">
        <f t="shared" si="112"/>
        <v>0</v>
      </c>
      <c r="G480" s="37">
        <f t="shared" si="112"/>
        <v>0</v>
      </c>
      <c r="H480" s="37">
        <f t="shared" si="112"/>
        <v>0</v>
      </c>
    </row>
    <row r="481" spans="1:8" s="41" customFormat="1" ht="26.25" hidden="1" x14ac:dyDescent="0.25">
      <c r="A481" s="38" t="s">
        <v>120</v>
      </c>
      <c r="B481" s="35" t="s">
        <v>145</v>
      </c>
      <c r="C481" s="35" t="s">
        <v>145</v>
      </c>
      <c r="D481" s="35" t="s">
        <v>222</v>
      </c>
      <c r="E481" s="35" t="s">
        <v>121</v>
      </c>
      <c r="F481" s="37">
        <f t="shared" si="112"/>
        <v>0</v>
      </c>
      <c r="G481" s="37">
        <f t="shared" si="112"/>
        <v>0</v>
      </c>
      <c r="H481" s="37">
        <f t="shared" si="112"/>
        <v>0</v>
      </c>
    </row>
    <row r="482" spans="1:8" s="41" customFormat="1" ht="39" hidden="1" x14ac:dyDescent="0.25">
      <c r="A482" s="38" t="s">
        <v>122</v>
      </c>
      <c r="B482" s="35" t="s">
        <v>145</v>
      </c>
      <c r="C482" s="35" t="s">
        <v>145</v>
      </c>
      <c r="D482" s="35" t="s">
        <v>222</v>
      </c>
      <c r="E482" s="35" t="s">
        <v>123</v>
      </c>
      <c r="F482" s="37"/>
      <c r="G482" s="37"/>
      <c r="H482" s="37"/>
    </row>
    <row r="483" spans="1:8" s="40" customFormat="1" ht="14.25" x14ac:dyDescent="0.2">
      <c r="A483" s="54" t="s">
        <v>387</v>
      </c>
      <c r="B483" s="33" t="s">
        <v>158</v>
      </c>
      <c r="C483" s="33" t="s">
        <v>99</v>
      </c>
      <c r="D483" s="33" t="s">
        <v>100</v>
      </c>
      <c r="E483" s="33" t="s">
        <v>101</v>
      </c>
      <c r="F483" s="34">
        <f>F484+F510+F559+F589+F595</f>
        <v>46791.1</v>
      </c>
      <c r="G483" s="34">
        <f>G484+G510+G559+G589+G595</f>
        <v>43879.9</v>
      </c>
      <c r="H483" s="34">
        <f>H484+H510+H559+H589+H595</f>
        <v>45225.299999999996</v>
      </c>
    </row>
    <row r="484" spans="1:8" s="40" customFormat="1" ht="15" x14ac:dyDescent="0.25">
      <c r="A484" s="38" t="s">
        <v>388</v>
      </c>
      <c r="B484" s="35" t="s">
        <v>158</v>
      </c>
      <c r="C484" s="35" t="s">
        <v>98</v>
      </c>
      <c r="D484" s="35" t="s">
        <v>100</v>
      </c>
      <c r="E484" s="35" t="s">
        <v>101</v>
      </c>
      <c r="F484" s="37">
        <f>F485+F490</f>
        <v>19904.400000000001</v>
      </c>
      <c r="G484" s="37">
        <f>G485+G490</f>
        <v>18186</v>
      </c>
      <c r="H484" s="37">
        <f>H485+H490</f>
        <v>18886.100000000002</v>
      </c>
    </row>
    <row r="485" spans="1:8" s="40" customFormat="1" ht="39" hidden="1" x14ac:dyDescent="0.25">
      <c r="A485" s="38" t="s">
        <v>389</v>
      </c>
      <c r="B485" s="35" t="s">
        <v>158</v>
      </c>
      <c r="C485" s="35" t="s">
        <v>98</v>
      </c>
      <c r="D485" s="35" t="s">
        <v>390</v>
      </c>
      <c r="E485" s="35" t="s">
        <v>101</v>
      </c>
      <c r="F485" s="37">
        <f t="shared" ref="F485:H488" si="113">F486</f>
        <v>0</v>
      </c>
      <c r="G485" s="37">
        <f t="shared" si="113"/>
        <v>0</v>
      </c>
      <c r="H485" s="37">
        <f t="shared" si="113"/>
        <v>0</v>
      </c>
    </row>
    <row r="486" spans="1:8" s="40" customFormat="1" ht="51.75" hidden="1" x14ac:dyDescent="0.25">
      <c r="A486" s="61" t="s">
        <v>391</v>
      </c>
      <c r="B486" s="42" t="s">
        <v>158</v>
      </c>
      <c r="C486" s="42" t="s">
        <v>98</v>
      </c>
      <c r="D486" s="42" t="s">
        <v>392</v>
      </c>
      <c r="E486" s="42" t="s">
        <v>101</v>
      </c>
      <c r="F486" s="43">
        <f t="shared" si="113"/>
        <v>0</v>
      </c>
      <c r="G486" s="43">
        <f t="shared" si="113"/>
        <v>0</v>
      </c>
      <c r="H486" s="43">
        <f t="shared" si="113"/>
        <v>0</v>
      </c>
    </row>
    <row r="487" spans="1:8" s="40" customFormat="1" ht="15" hidden="1" x14ac:dyDescent="0.25">
      <c r="A487" s="61" t="s">
        <v>179</v>
      </c>
      <c r="B487" s="42" t="s">
        <v>158</v>
      </c>
      <c r="C487" s="42" t="s">
        <v>98</v>
      </c>
      <c r="D487" s="42" t="s">
        <v>393</v>
      </c>
      <c r="E487" s="42" t="s">
        <v>101</v>
      </c>
      <c r="F487" s="43">
        <f t="shared" si="113"/>
        <v>0</v>
      </c>
      <c r="G487" s="43">
        <f t="shared" si="113"/>
        <v>0</v>
      </c>
      <c r="H487" s="43">
        <f t="shared" si="113"/>
        <v>0</v>
      </c>
    </row>
    <row r="488" spans="1:8" s="40" customFormat="1" ht="39" hidden="1" x14ac:dyDescent="0.25">
      <c r="A488" s="61" t="s">
        <v>394</v>
      </c>
      <c r="B488" s="42" t="s">
        <v>158</v>
      </c>
      <c r="C488" s="42" t="s">
        <v>98</v>
      </c>
      <c r="D488" s="42" t="s">
        <v>393</v>
      </c>
      <c r="E488" s="42" t="s">
        <v>395</v>
      </c>
      <c r="F488" s="43">
        <f t="shared" si="113"/>
        <v>0</v>
      </c>
      <c r="G488" s="43">
        <f t="shared" si="113"/>
        <v>0</v>
      </c>
      <c r="H488" s="43">
        <f t="shared" si="113"/>
        <v>0</v>
      </c>
    </row>
    <row r="489" spans="1:8" s="40" customFormat="1" ht="15" hidden="1" x14ac:dyDescent="0.25">
      <c r="A489" s="61" t="s">
        <v>396</v>
      </c>
      <c r="B489" s="42" t="s">
        <v>158</v>
      </c>
      <c r="C489" s="42" t="s">
        <v>98</v>
      </c>
      <c r="D489" s="42" t="s">
        <v>393</v>
      </c>
      <c r="E489" s="42" t="s">
        <v>397</v>
      </c>
      <c r="F489" s="43">
        <f>63.1-63.1</f>
        <v>0</v>
      </c>
      <c r="G489" s="43">
        <f>63.1-63.1</f>
        <v>0</v>
      </c>
      <c r="H489" s="43">
        <f>63.1-63.1</f>
        <v>0</v>
      </c>
    </row>
    <row r="490" spans="1:8" s="40" customFormat="1" ht="39" x14ac:dyDescent="0.25">
      <c r="A490" s="38" t="s">
        <v>398</v>
      </c>
      <c r="B490" s="35" t="s">
        <v>158</v>
      </c>
      <c r="C490" s="35" t="s">
        <v>98</v>
      </c>
      <c r="D490" s="35" t="s">
        <v>399</v>
      </c>
      <c r="E490" s="35" t="s">
        <v>101</v>
      </c>
      <c r="F490" s="37">
        <f>F491</f>
        <v>19904.400000000001</v>
      </c>
      <c r="G490" s="37">
        <f>G491</f>
        <v>18186</v>
      </c>
      <c r="H490" s="37">
        <f>H491</f>
        <v>18886.100000000002</v>
      </c>
    </row>
    <row r="491" spans="1:8" s="40" customFormat="1" ht="55.5" customHeight="1" x14ac:dyDescent="0.25">
      <c r="A491" s="38" t="s">
        <v>400</v>
      </c>
      <c r="B491" s="35" t="s">
        <v>158</v>
      </c>
      <c r="C491" s="35" t="s">
        <v>98</v>
      </c>
      <c r="D491" s="35" t="s">
        <v>401</v>
      </c>
      <c r="E491" s="35" t="s">
        <v>101</v>
      </c>
      <c r="F491" s="37">
        <f>F492+F501+F504+F507+F495+F498</f>
        <v>19904.400000000001</v>
      </c>
      <c r="G491" s="37">
        <f t="shared" ref="G491:H491" si="114">G492+G501+G504+G507+G495+G498</f>
        <v>18186</v>
      </c>
      <c r="H491" s="37">
        <f t="shared" si="114"/>
        <v>18886.100000000002</v>
      </c>
    </row>
    <row r="492" spans="1:8" s="40" customFormat="1" ht="43.5" customHeight="1" x14ac:dyDescent="0.25">
      <c r="A492" s="38" t="s">
        <v>402</v>
      </c>
      <c r="B492" s="35" t="s">
        <v>158</v>
      </c>
      <c r="C492" s="35" t="s">
        <v>98</v>
      </c>
      <c r="D492" s="35" t="s">
        <v>403</v>
      </c>
      <c r="E492" s="35" t="s">
        <v>101</v>
      </c>
      <c r="F492" s="37">
        <f t="shared" ref="F492:H493" si="115">F493</f>
        <v>9783.7000000000007</v>
      </c>
      <c r="G492" s="37">
        <f t="shared" si="115"/>
        <v>10349.1</v>
      </c>
      <c r="H492" s="37">
        <f t="shared" si="115"/>
        <v>10643.7</v>
      </c>
    </row>
    <row r="493" spans="1:8" s="40" customFormat="1" ht="31.5" customHeight="1" x14ac:dyDescent="0.25">
      <c r="A493" s="38" t="s">
        <v>394</v>
      </c>
      <c r="B493" s="35" t="s">
        <v>158</v>
      </c>
      <c r="C493" s="35" t="s">
        <v>98</v>
      </c>
      <c r="D493" s="35" t="s">
        <v>403</v>
      </c>
      <c r="E493" s="35" t="s">
        <v>395</v>
      </c>
      <c r="F493" s="37">
        <f t="shared" si="115"/>
        <v>9783.7000000000007</v>
      </c>
      <c r="G493" s="37">
        <f t="shared" si="115"/>
        <v>10349.1</v>
      </c>
      <c r="H493" s="37">
        <f t="shared" si="115"/>
        <v>10643.7</v>
      </c>
    </row>
    <row r="494" spans="1:8" s="40" customFormat="1" ht="17.25" customHeight="1" x14ac:dyDescent="0.25">
      <c r="A494" s="38" t="s">
        <v>396</v>
      </c>
      <c r="B494" s="35" t="s">
        <v>158</v>
      </c>
      <c r="C494" s="35" t="s">
        <v>98</v>
      </c>
      <c r="D494" s="35" t="s">
        <v>403</v>
      </c>
      <c r="E494" s="35" t="s">
        <v>397</v>
      </c>
      <c r="F494" s="37">
        <f>9800-16.3</f>
        <v>9783.7000000000007</v>
      </c>
      <c r="G494" s="37">
        <v>10349.1</v>
      </c>
      <c r="H494" s="37">
        <v>10643.7</v>
      </c>
    </row>
    <row r="495" spans="1:8" s="40" customFormat="1" ht="30.75" customHeight="1" x14ac:dyDescent="0.25">
      <c r="A495" s="38" t="s">
        <v>593</v>
      </c>
      <c r="B495" s="35" t="s">
        <v>158</v>
      </c>
      <c r="C495" s="35" t="s">
        <v>98</v>
      </c>
      <c r="D495" s="35" t="s">
        <v>596</v>
      </c>
      <c r="E495" s="35" t="s">
        <v>101</v>
      </c>
      <c r="F495" s="37">
        <f>F496</f>
        <v>292.89999999999998</v>
      </c>
      <c r="G495" s="37">
        <f t="shared" ref="G495:H495" si="116">G496</f>
        <v>0</v>
      </c>
      <c r="H495" s="37">
        <f t="shared" si="116"/>
        <v>0</v>
      </c>
    </row>
    <row r="496" spans="1:8" s="40" customFormat="1" ht="28.5" customHeight="1" x14ac:dyDescent="0.25">
      <c r="A496" s="38" t="s">
        <v>394</v>
      </c>
      <c r="B496" s="35" t="s">
        <v>158</v>
      </c>
      <c r="C496" s="35" t="s">
        <v>98</v>
      </c>
      <c r="D496" s="35" t="s">
        <v>596</v>
      </c>
      <c r="E496" s="35" t="s">
        <v>395</v>
      </c>
      <c r="F496" s="37">
        <f>F497</f>
        <v>292.89999999999998</v>
      </c>
      <c r="G496" s="37">
        <f t="shared" ref="G496:H496" si="117">G497</f>
        <v>0</v>
      </c>
      <c r="H496" s="37">
        <f t="shared" si="117"/>
        <v>0</v>
      </c>
    </row>
    <row r="497" spans="1:8" s="40" customFormat="1" ht="17.25" customHeight="1" x14ac:dyDescent="0.25">
      <c r="A497" s="38" t="s">
        <v>396</v>
      </c>
      <c r="B497" s="35" t="s">
        <v>158</v>
      </c>
      <c r="C497" s="35" t="s">
        <v>98</v>
      </c>
      <c r="D497" s="35" t="s">
        <v>596</v>
      </c>
      <c r="E497" s="35" t="s">
        <v>397</v>
      </c>
      <c r="F497" s="37">
        <v>292.89999999999998</v>
      </c>
      <c r="G497" s="37">
        <v>0</v>
      </c>
      <c r="H497" s="37">
        <v>0</v>
      </c>
    </row>
    <row r="498" spans="1:8" s="40" customFormat="1" ht="45" customHeight="1" x14ac:dyDescent="0.25">
      <c r="A498" s="38" t="s">
        <v>591</v>
      </c>
      <c r="B498" s="35" t="s">
        <v>158</v>
      </c>
      <c r="C498" s="35" t="s">
        <v>98</v>
      </c>
      <c r="D498" s="35" t="s">
        <v>602</v>
      </c>
      <c r="E498" s="35" t="s">
        <v>101</v>
      </c>
      <c r="F498" s="37">
        <f>F499</f>
        <v>16.3</v>
      </c>
      <c r="G498" s="37">
        <f t="shared" ref="G498:H498" si="118">G499</f>
        <v>0</v>
      </c>
      <c r="H498" s="37">
        <f t="shared" si="118"/>
        <v>0</v>
      </c>
    </row>
    <row r="499" spans="1:8" s="40" customFormat="1" ht="32.25" customHeight="1" x14ac:dyDescent="0.25">
      <c r="A499" s="38" t="s">
        <v>394</v>
      </c>
      <c r="B499" s="35" t="s">
        <v>158</v>
      </c>
      <c r="C499" s="35" t="s">
        <v>98</v>
      </c>
      <c r="D499" s="35" t="s">
        <v>602</v>
      </c>
      <c r="E499" s="35" t="s">
        <v>395</v>
      </c>
      <c r="F499" s="37">
        <f>F500</f>
        <v>16.3</v>
      </c>
      <c r="G499" s="37">
        <f t="shared" ref="G499:H499" si="119">G500</f>
        <v>0</v>
      </c>
      <c r="H499" s="37">
        <f t="shared" si="119"/>
        <v>0</v>
      </c>
    </row>
    <row r="500" spans="1:8" s="40" customFormat="1" ht="17.25" customHeight="1" x14ac:dyDescent="0.25">
      <c r="A500" s="38" t="s">
        <v>396</v>
      </c>
      <c r="B500" s="35" t="s">
        <v>158</v>
      </c>
      <c r="C500" s="35" t="s">
        <v>98</v>
      </c>
      <c r="D500" s="35" t="s">
        <v>602</v>
      </c>
      <c r="E500" s="35" t="s">
        <v>397</v>
      </c>
      <c r="F500" s="37">
        <v>16.3</v>
      </c>
      <c r="G500" s="37">
        <v>0</v>
      </c>
      <c r="H500" s="37">
        <v>0</v>
      </c>
    </row>
    <row r="501" spans="1:8" s="40" customFormat="1" ht="64.5" x14ac:dyDescent="0.25">
      <c r="A501" s="38" t="s">
        <v>404</v>
      </c>
      <c r="B501" s="35" t="s">
        <v>158</v>
      </c>
      <c r="C501" s="35" t="s">
        <v>98</v>
      </c>
      <c r="D501" s="35" t="s">
        <v>405</v>
      </c>
      <c r="E501" s="35" t="s">
        <v>101</v>
      </c>
      <c r="F501" s="37">
        <f t="shared" ref="F501:H502" si="120">F502</f>
        <v>88</v>
      </c>
      <c r="G501" s="37">
        <f t="shared" si="120"/>
        <v>88</v>
      </c>
      <c r="H501" s="37">
        <f t="shared" si="120"/>
        <v>88</v>
      </c>
    </row>
    <row r="502" spans="1:8" s="40" customFormat="1" ht="30.75" customHeight="1" x14ac:dyDescent="0.25">
      <c r="A502" s="38" t="s">
        <v>394</v>
      </c>
      <c r="B502" s="35" t="s">
        <v>158</v>
      </c>
      <c r="C502" s="35" t="s">
        <v>98</v>
      </c>
      <c r="D502" s="35" t="s">
        <v>405</v>
      </c>
      <c r="E502" s="35" t="s">
        <v>395</v>
      </c>
      <c r="F502" s="37">
        <f t="shared" si="120"/>
        <v>88</v>
      </c>
      <c r="G502" s="37">
        <f t="shared" si="120"/>
        <v>88</v>
      </c>
      <c r="H502" s="37">
        <f t="shared" si="120"/>
        <v>88</v>
      </c>
    </row>
    <row r="503" spans="1:8" s="40" customFormat="1" ht="19.5" customHeight="1" x14ac:dyDescent="0.25">
      <c r="A503" s="38" t="s">
        <v>396</v>
      </c>
      <c r="B503" s="35" t="s">
        <v>158</v>
      </c>
      <c r="C503" s="35" t="s">
        <v>98</v>
      </c>
      <c r="D503" s="35" t="s">
        <v>405</v>
      </c>
      <c r="E503" s="35" t="s">
        <v>397</v>
      </c>
      <c r="F503" s="37">
        <v>88</v>
      </c>
      <c r="G503" s="37">
        <v>88</v>
      </c>
      <c r="H503" s="37">
        <v>88</v>
      </c>
    </row>
    <row r="504" spans="1:8" s="40" customFormat="1" ht="141" x14ac:dyDescent="0.25">
      <c r="A504" s="38" t="s">
        <v>406</v>
      </c>
      <c r="B504" s="35" t="s">
        <v>158</v>
      </c>
      <c r="C504" s="35" t="s">
        <v>98</v>
      </c>
      <c r="D504" s="35" t="s">
        <v>407</v>
      </c>
      <c r="E504" s="35" t="s">
        <v>101</v>
      </c>
      <c r="F504" s="37">
        <f t="shared" ref="F504:H505" si="121">F505</f>
        <v>46.4</v>
      </c>
      <c r="G504" s="37">
        <f t="shared" si="121"/>
        <v>48</v>
      </c>
      <c r="H504" s="37">
        <f t="shared" si="121"/>
        <v>49.6</v>
      </c>
    </row>
    <row r="505" spans="1:8" s="40" customFormat="1" ht="39" x14ac:dyDescent="0.25">
      <c r="A505" s="38" t="s">
        <v>394</v>
      </c>
      <c r="B505" s="35" t="s">
        <v>158</v>
      </c>
      <c r="C505" s="35" t="s">
        <v>98</v>
      </c>
      <c r="D505" s="35" t="s">
        <v>407</v>
      </c>
      <c r="E505" s="35" t="s">
        <v>395</v>
      </c>
      <c r="F505" s="37">
        <f t="shared" si="121"/>
        <v>46.4</v>
      </c>
      <c r="G505" s="37">
        <f t="shared" si="121"/>
        <v>48</v>
      </c>
      <c r="H505" s="37">
        <f t="shared" si="121"/>
        <v>49.6</v>
      </c>
    </row>
    <row r="506" spans="1:8" s="40" customFormat="1" ht="15" x14ac:dyDescent="0.25">
      <c r="A506" s="38" t="s">
        <v>396</v>
      </c>
      <c r="B506" s="35" t="s">
        <v>158</v>
      </c>
      <c r="C506" s="35" t="s">
        <v>98</v>
      </c>
      <c r="D506" s="35" t="s">
        <v>407</v>
      </c>
      <c r="E506" s="35" t="s">
        <v>397</v>
      </c>
      <c r="F506" s="37">
        <v>46.4</v>
      </c>
      <c r="G506" s="37">
        <v>48</v>
      </c>
      <c r="H506" s="37">
        <v>49.6</v>
      </c>
    </row>
    <row r="507" spans="1:8" s="40" customFormat="1" ht="39" x14ac:dyDescent="0.25">
      <c r="A507" s="38" t="s">
        <v>408</v>
      </c>
      <c r="B507" s="35" t="s">
        <v>158</v>
      </c>
      <c r="C507" s="35" t="s">
        <v>98</v>
      </c>
      <c r="D507" s="35" t="s">
        <v>409</v>
      </c>
      <c r="E507" s="35" t="s">
        <v>101</v>
      </c>
      <c r="F507" s="37">
        <f t="shared" ref="F507:H508" si="122">F508</f>
        <v>9677.1</v>
      </c>
      <c r="G507" s="37">
        <f t="shared" si="122"/>
        <v>7700.9</v>
      </c>
      <c r="H507" s="37">
        <f t="shared" si="122"/>
        <v>8104.8</v>
      </c>
    </row>
    <row r="508" spans="1:8" s="40" customFormat="1" ht="29.25" customHeight="1" x14ac:dyDescent="0.25">
      <c r="A508" s="38" t="s">
        <v>394</v>
      </c>
      <c r="B508" s="35" t="s">
        <v>158</v>
      </c>
      <c r="C508" s="35" t="s">
        <v>98</v>
      </c>
      <c r="D508" s="35" t="s">
        <v>409</v>
      </c>
      <c r="E508" s="35" t="s">
        <v>395</v>
      </c>
      <c r="F508" s="37">
        <f t="shared" si="122"/>
        <v>9677.1</v>
      </c>
      <c r="G508" s="37">
        <f t="shared" si="122"/>
        <v>7700.9</v>
      </c>
      <c r="H508" s="37">
        <f t="shared" si="122"/>
        <v>8104.8</v>
      </c>
    </row>
    <row r="509" spans="1:8" s="40" customFormat="1" ht="18" customHeight="1" x14ac:dyDescent="0.25">
      <c r="A509" s="38" t="s">
        <v>396</v>
      </c>
      <c r="B509" s="35" t="s">
        <v>158</v>
      </c>
      <c r="C509" s="35" t="s">
        <v>98</v>
      </c>
      <c r="D509" s="35" t="s">
        <v>409</v>
      </c>
      <c r="E509" s="35" t="s">
        <v>397</v>
      </c>
      <c r="F509" s="37">
        <f>7617.1+2060</f>
        <v>9677.1</v>
      </c>
      <c r="G509" s="37">
        <v>7700.9</v>
      </c>
      <c r="H509" s="37">
        <v>8104.8</v>
      </c>
    </row>
    <row r="510" spans="1:8" s="40" customFormat="1" ht="19.5" customHeight="1" x14ac:dyDescent="0.25">
      <c r="A510" s="38" t="s">
        <v>410</v>
      </c>
      <c r="B510" s="35" t="s">
        <v>158</v>
      </c>
      <c r="C510" s="35" t="s">
        <v>103</v>
      </c>
      <c r="D510" s="35" t="s">
        <v>100</v>
      </c>
      <c r="E510" s="35" t="s">
        <v>101</v>
      </c>
      <c r="F510" s="37">
        <f>F511+F539</f>
        <v>23570.6</v>
      </c>
      <c r="G510" s="37">
        <f>G511+G539</f>
        <v>22545.8</v>
      </c>
      <c r="H510" s="37">
        <f>H511+H539</f>
        <v>23191.1</v>
      </c>
    </row>
    <row r="511" spans="1:8" s="40" customFormat="1" ht="39" hidden="1" x14ac:dyDescent="0.25">
      <c r="A511" s="38" t="s">
        <v>389</v>
      </c>
      <c r="B511" s="35" t="s">
        <v>158</v>
      </c>
      <c r="C511" s="35" t="s">
        <v>103</v>
      </c>
      <c r="D511" s="35" t="s">
        <v>390</v>
      </c>
      <c r="E511" s="35" t="s">
        <v>101</v>
      </c>
      <c r="F511" s="37">
        <f t="shared" ref="F511:H514" si="123">F512</f>
        <v>0</v>
      </c>
      <c r="G511" s="37">
        <f t="shared" si="123"/>
        <v>0</v>
      </c>
      <c r="H511" s="37">
        <f t="shared" si="123"/>
        <v>0</v>
      </c>
    </row>
    <row r="512" spans="1:8" s="40" customFormat="1" ht="51.75" hidden="1" x14ac:dyDescent="0.25">
      <c r="A512" s="38" t="s">
        <v>391</v>
      </c>
      <c r="B512" s="35" t="s">
        <v>158</v>
      </c>
      <c r="C512" s="35" t="s">
        <v>103</v>
      </c>
      <c r="D512" s="35" t="s">
        <v>392</v>
      </c>
      <c r="E512" s="35" t="s">
        <v>101</v>
      </c>
      <c r="F512" s="37">
        <f t="shared" si="123"/>
        <v>0</v>
      </c>
      <c r="G512" s="37">
        <f t="shared" si="123"/>
        <v>0</v>
      </c>
      <c r="H512" s="37">
        <f t="shared" si="123"/>
        <v>0</v>
      </c>
    </row>
    <row r="513" spans="1:8" s="40" customFormat="1" ht="15" hidden="1" x14ac:dyDescent="0.25">
      <c r="A513" s="38" t="s">
        <v>179</v>
      </c>
      <c r="B513" s="35" t="s">
        <v>158</v>
      </c>
      <c r="C513" s="35" t="s">
        <v>103</v>
      </c>
      <c r="D513" s="35" t="s">
        <v>393</v>
      </c>
      <c r="E513" s="35" t="s">
        <v>101</v>
      </c>
      <c r="F513" s="37">
        <f t="shared" si="123"/>
        <v>0</v>
      </c>
      <c r="G513" s="37">
        <f t="shared" si="123"/>
        <v>0</v>
      </c>
      <c r="H513" s="37">
        <f t="shared" si="123"/>
        <v>0</v>
      </c>
    </row>
    <row r="514" spans="1:8" s="40" customFormat="1" ht="39" hidden="1" x14ac:dyDescent="0.25">
      <c r="A514" s="38" t="s">
        <v>394</v>
      </c>
      <c r="B514" s="35" t="s">
        <v>158</v>
      </c>
      <c r="C514" s="35" t="s">
        <v>103</v>
      </c>
      <c r="D514" s="35" t="s">
        <v>393</v>
      </c>
      <c r="E514" s="35" t="s">
        <v>395</v>
      </c>
      <c r="F514" s="37">
        <f t="shared" si="123"/>
        <v>0</v>
      </c>
      <c r="G514" s="37">
        <f t="shared" si="123"/>
        <v>0</v>
      </c>
      <c r="H514" s="37">
        <f t="shared" si="123"/>
        <v>0</v>
      </c>
    </row>
    <row r="515" spans="1:8" s="40" customFormat="1" ht="15" hidden="1" x14ac:dyDescent="0.25">
      <c r="A515" s="38" t="s">
        <v>396</v>
      </c>
      <c r="B515" s="35" t="s">
        <v>158</v>
      </c>
      <c r="C515" s="35" t="s">
        <v>103</v>
      </c>
      <c r="D515" s="35" t="s">
        <v>393</v>
      </c>
      <c r="E515" s="35" t="s">
        <v>397</v>
      </c>
      <c r="F515" s="37">
        <f>64.2-64.2</f>
        <v>0</v>
      </c>
      <c r="G515" s="37">
        <f>64.2-64.2</f>
        <v>0</v>
      </c>
      <c r="H515" s="37">
        <f>64.2-64.2</f>
        <v>0</v>
      </c>
    </row>
    <row r="516" spans="1:8" s="40" customFormat="1" ht="39" hidden="1" x14ac:dyDescent="0.25">
      <c r="A516" s="38" t="s">
        <v>411</v>
      </c>
      <c r="B516" s="35" t="s">
        <v>158</v>
      </c>
      <c r="C516" s="35" t="s">
        <v>103</v>
      </c>
      <c r="D516" s="35" t="s">
        <v>412</v>
      </c>
      <c r="E516" s="35" t="s">
        <v>101</v>
      </c>
      <c r="F516" s="37">
        <f t="shared" ref="F516:H519" si="124">F517</f>
        <v>0</v>
      </c>
      <c r="G516" s="37">
        <f t="shared" si="124"/>
        <v>0</v>
      </c>
      <c r="H516" s="37">
        <f t="shared" si="124"/>
        <v>0</v>
      </c>
    </row>
    <row r="517" spans="1:8" s="40" customFormat="1" ht="77.25" hidden="1" x14ac:dyDescent="0.25">
      <c r="A517" s="38" t="s">
        <v>413</v>
      </c>
      <c r="B517" s="35" t="s">
        <v>158</v>
      </c>
      <c r="C517" s="35" t="s">
        <v>103</v>
      </c>
      <c r="D517" s="35" t="s">
        <v>414</v>
      </c>
      <c r="E517" s="35" t="s">
        <v>101</v>
      </c>
      <c r="F517" s="37">
        <f t="shared" si="124"/>
        <v>0</v>
      </c>
      <c r="G517" s="37">
        <f t="shared" si="124"/>
        <v>0</v>
      </c>
      <c r="H517" s="37">
        <f t="shared" si="124"/>
        <v>0</v>
      </c>
    </row>
    <row r="518" spans="1:8" s="40" customFormat="1" ht="15" hidden="1" x14ac:dyDescent="0.25">
      <c r="A518" s="38" t="s">
        <v>179</v>
      </c>
      <c r="B518" s="35" t="s">
        <v>158</v>
      </c>
      <c r="C518" s="35" t="s">
        <v>103</v>
      </c>
      <c r="D518" s="35" t="s">
        <v>415</v>
      </c>
      <c r="E518" s="35" t="s">
        <v>101</v>
      </c>
      <c r="F518" s="37">
        <f t="shared" si="124"/>
        <v>0</v>
      </c>
      <c r="G518" s="37">
        <f t="shared" si="124"/>
        <v>0</v>
      </c>
      <c r="H518" s="37">
        <f t="shared" si="124"/>
        <v>0</v>
      </c>
    </row>
    <row r="519" spans="1:8" s="40" customFormat="1" ht="64.5" hidden="1" x14ac:dyDescent="0.25">
      <c r="A519" s="38" t="s">
        <v>110</v>
      </c>
      <c r="B519" s="35" t="s">
        <v>158</v>
      </c>
      <c r="C519" s="35" t="s">
        <v>103</v>
      </c>
      <c r="D519" s="35" t="s">
        <v>415</v>
      </c>
      <c r="E519" s="35" t="s">
        <v>111</v>
      </c>
      <c r="F519" s="37">
        <f t="shared" si="124"/>
        <v>0</v>
      </c>
      <c r="G519" s="37">
        <f t="shared" si="124"/>
        <v>0</v>
      </c>
      <c r="H519" s="37">
        <f t="shared" si="124"/>
        <v>0</v>
      </c>
    </row>
    <row r="520" spans="1:8" s="40" customFormat="1" ht="26.25" hidden="1" x14ac:dyDescent="0.25">
      <c r="A520" s="38" t="s">
        <v>239</v>
      </c>
      <c r="B520" s="35" t="s">
        <v>158</v>
      </c>
      <c r="C520" s="35" t="s">
        <v>103</v>
      </c>
      <c r="D520" s="35" t="s">
        <v>415</v>
      </c>
      <c r="E520" s="35" t="s">
        <v>240</v>
      </c>
      <c r="F520" s="37"/>
      <c r="G520" s="37"/>
      <c r="H520" s="37"/>
    </row>
    <row r="521" spans="1:8" s="40" customFormat="1" ht="25.5" hidden="1" customHeight="1" x14ac:dyDescent="0.25">
      <c r="A521" s="61" t="s">
        <v>416</v>
      </c>
      <c r="B521" s="42" t="s">
        <v>158</v>
      </c>
      <c r="C521" s="42" t="s">
        <v>103</v>
      </c>
      <c r="D521" s="42" t="s">
        <v>417</v>
      </c>
      <c r="E521" s="42" t="s">
        <v>101</v>
      </c>
      <c r="F521" s="43">
        <f>F522+F528+F532</f>
        <v>0</v>
      </c>
      <c r="G521" s="43">
        <f>G522+G528+G532</f>
        <v>0</v>
      </c>
      <c r="H521" s="43">
        <f>H522+H528+H532</f>
        <v>0</v>
      </c>
    </row>
    <row r="522" spans="1:8" s="40" customFormat="1" ht="25.5" hidden="1" customHeight="1" x14ac:dyDescent="0.25">
      <c r="A522" s="38" t="s">
        <v>418</v>
      </c>
      <c r="B522" s="35" t="s">
        <v>158</v>
      </c>
      <c r="C522" s="35" t="s">
        <v>103</v>
      </c>
      <c r="D522" s="35" t="s">
        <v>419</v>
      </c>
      <c r="E522" s="35" t="s">
        <v>101</v>
      </c>
      <c r="F522" s="37">
        <f>F523</f>
        <v>0</v>
      </c>
      <c r="G522" s="37">
        <f>G523</f>
        <v>0</v>
      </c>
      <c r="H522" s="37">
        <f>H523</f>
        <v>0</v>
      </c>
    </row>
    <row r="523" spans="1:8" s="40" customFormat="1" ht="25.5" hidden="1" customHeight="1" x14ac:dyDescent="0.25">
      <c r="A523" s="38" t="s">
        <v>237</v>
      </c>
      <c r="B523" s="35" t="s">
        <v>158</v>
      </c>
      <c r="C523" s="35" t="s">
        <v>103</v>
      </c>
      <c r="D523" s="35" t="s">
        <v>420</v>
      </c>
      <c r="E523" s="35" t="s">
        <v>101</v>
      </c>
      <c r="F523" s="37">
        <f>F524+F526</f>
        <v>0</v>
      </c>
      <c r="G523" s="37">
        <f>G524+G526</f>
        <v>0</v>
      </c>
      <c r="H523" s="37">
        <f>H524+H526</f>
        <v>0</v>
      </c>
    </row>
    <row r="524" spans="1:8" s="40" customFormat="1" ht="25.5" hidden="1" customHeight="1" x14ac:dyDescent="0.25">
      <c r="A524" s="38" t="s">
        <v>110</v>
      </c>
      <c r="B524" s="35" t="s">
        <v>158</v>
      </c>
      <c r="C524" s="35" t="s">
        <v>103</v>
      </c>
      <c r="D524" s="35" t="s">
        <v>420</v>
      </c>
      <c r="E524" s="35" t="s">
        <v>111</v>
      </c>
      <c r="F524" s="37">
        <f>F525</f>
        <v>0</v>
      </c>
      <c r="G524" s="37">
        <f>G525</f>
        <v>0</v>
      </c>
      <c r="H524" s="37">
        <f>H525</f>
        <v>0</v>
      </c>
    </row>
    <row r="525" spans="1:8" s="40" customFormat="1" ht="12.75" hidden="1" customHeight="1" x14ac:dyDescent="0.25">
      <c r="A525" s="38" t="s">
        <v>239</v>
      </c>
      <c r="B525" s="35" t="s">
        <v>158</v>
      </c>
      <c r="C525" s="35" t="s">
        <v>103</v>
      </c>
      <c r="D525" s="35" t="s">
        <v>420</v>
      </c>
      <c r="E525" s="35" t="s">
        <v>240</v>
      </c>
      <c r="F525" s="37"/>
      <c r="G525" s="37"/>
      <c r="H525" s="37"/>
    </row>
    <row r="526" spans="1:8" s="40" customFormat="1" ht="25.5" hidden="1" customHeight="1" x14ac:dyDescent="0.25">
      <c r="A526" s="38" t="s">
        <v>120</v>
      </c>
      <c r="B526" s="35" t="s">
        <v>158</v>
      </c>
      <c r="C526" s="35" t="s">
        <v>103</v>
      </c>
      <c r="D526" s="35" t="s">
        <v>420</v>
      </c>
      <c r="E526" s="35" t="s">
        <v>121</v>
      </c>
      <c r="F526" s="37">
        <f>F527</f>
        <v>0</v>
      </c>
      <c r="G526" s="37">
        <f>G527</f>
        <v>0</v>
      </c>
      <c r="H526" s="37">
        <f>H527</f>
        <v>0</v>
      </c>
    </row>
    <row r="527" spans="1:8" s="40" customFormat="1" ht="25.5" hidden="1" customHeight="1" x14ac:dyDescent="0.25">
      <c r="A527" s="38" t="s">
        <v>255</v>
      </c>
      <c r="B527" s="35" t="s">
        <v>158</v>
      </c>
      <c r="C527" s="35" t="s">
        <v>103</v>
      </c>
      <c r="D527" s="35" t="s">
        <v>420</v>
      </c>
      <c r="E527" s="35" t="s">
        <v>123</v>
      </c>
      <c r="F527" s="37"/>
      <c r="G527" s="37"/>
      <c r="H527" s="37"/>
    </row>
    <row r="528" spans="1:8" s="40" customFormat="1" ht="39" hidden="1" x14ac:dyDescent="0.25">
      <c r="A528" s="38" t="s">
        <v>421</v>
      </c>
      <c r="B528" s="35" t="s">
        <v>158</v>
      </c>
      <c r="C528" s="35" t="s">
        <v>103</v>
      </c>
      <c r="D528" s="35" t="s">
        <v>422</v>
      </c>
      <c r="E528" s="35" t="s">
        <v>101</v>
      </c>
      <c r="F528" s="37">
        <f t="shared" ref="F528:H530" si="125">F529</f>
        <v>0</v>
      </c>
      <c r="G528" s="37">
        <f t="shared" si="125"/>
        <v>0</v>
      </c>
      <c r="H528" s="37">
        <f t="shared" si="125"/>
        <v>0</v>
      </c>
    </row>
    <row r="529" spans="1:8" s="40" customFormat="1" ht="26.25" hidden="1" x14ac:dyDescent="0.25">
      <c r="A529" s="38" t="s">
        <v>237</v>
      </c>
      <c r="B529" s="35" t="s">
        <v>158</v>
      </c>
      <c r="C529" s="35" t="s">
        <v>103</v>
      </c>
      <c r="D529" s="35" t="s">
        <v>423</v>
      </c>
      <c r="E529" s="35" t="s">
        <v>101</v>
      </c>
      <c r="F529" s="37">
        <f t="shared" si="125"/>
        <v>0</v>
      </c>
      <c r="G529" s="37">
        <f t="shared" si="125"/>
        <v>0</v>
      </c>
      <c r="H529" s="37">
        <f t="shared" si="125"/>
        <v>0</v>
      </c>
    </row>
    <row r="530" spans="1:8" s="40" customFormat="1" ht="26.25" hidden="1" x14ac:dyDescent="0.25">
      <c r="A530" s="38" t="s">
        <v>120</v>
      </c>
      <c r="B530" s="35" t="s">
        <v>158</v>
      </c>
      <c r="C530" s="35" t="s">
        <v>103</v>
      </c>
      <c r="D530" s="35" t="s">
        <v>423</v>
      </c>
      <c r="E530" s="35" t="s">
        <v>121</v>
      </c>
      <c r="F530" s="37">
        <f t="shared" si="125"/>
        <v>0</v>
      </c>
      <c r="G530" s="37">
        <f t="shared" si="125"/>
        <v>0</v>
      </c>
      <c r="H530" s="37">
        <f t="shared" si="125"/>
        <v>0</v>
      </c>
    </row>
    <row r="531" spans="1:8" s="40" customFormat="1" ht="39" hidden="1" x14ac:dyDescent="0.25">
      <c r="A531" s="38" t="s">
        <v>255</v>
      </c>
      <c r="B531" s="35" t="s">
        <v>158</v>
      </c>
      <c r="C531" s="35" t="s">
        <v>103</v>
      </c>
      <c r="D531" s="35" t="s">
        <v>423</v>
      </c>
      <c r="E531" s="35" t="s">
        <v>123</v>
      </c>
      <c r="F531" s="37"/>
      <c r="G531" s="37"/>
      <c r="H531" s="37"/>
    </row>
    <row r="532" spans="1:8" s="40" customFormat="1" ht="26.25" hidden="1" x14ac:dyDescent="0.25">
      <c r="A532" s="38" t="s">
        <v>424</v>
      </c>
      <c r="B532" s="35" t="s">
        <v>158</v>
      </c>
      <c r="C532" s="35" t="s">
        <v>103</v>
      </c>
      <c r="D532" s="35" t="s">
        <v>425</v>
      </c>
      <c r="E532" s="35" t="s">
        <v>101</v>
      </c>
      <c r="F532" s="37">
        <f>F533+F536</f>
        <v>0</v>
      </c>
      <c r="G532" s="37">
        <f>G533+G536</f>
        <v>0</v>
      </c>
      <c r="H532" s="37">
        <f>H533+H536</f>
        <v>0</v>
      </c>
    </row>
    <row r="533" spans="1:8" s="40" customFormat="1" ht="26.25" hidden="1" x14ac:dyDescent="0.25">
      <c r="A533" s="38" t="s">
        <v>237</v>
      </c>
      <c r="B533" s="35" t="s">
        <v>158</v>
      </c>
      <c r="C533" s="35" t="s">
        <v>103</v>
      </c>
      <c r="D533" s="35" t="s">
        <v>426</v>
      </c>
      <c r="E533" s="35" t="s">
        <v>101</v>
      </c>
      <c r="F533" s="37">
        <f t="shared" ref="F533:H534" si="126">F534</f>
        <v>0</v>
      </c>
      <c r="G533" s="37">
        <f t="shared" si="126"/>
        <v>0</v>
      </c>
      <c r="H533" s="37">
        <f t="shared" si="126"/>
        <v>0</v>
      </c>
    </row>
    <row r="534" spans="1:8" s="40" customFormat="1" ht="26.25" hidden="1" x14ac:dyDescent="0.25">
      <c r="A534" s="38" t="s">
        <v>120</v>
      </c>
      <c r="B534" s="35" t="s">
        <v>158</v>
      </c>
      <c r="C534" s="35" t="s">
        <v>103</v>
      </c>
      <c r="D534" s="35" t="s">
        <v>426</v>
      </c>
      <c r="E534" s="35" t="s">
        <v>121</v>
      </c>
      <c r="F534" s="37">
        <f t="shared" si="126"/>
        <v>0</v>
      </c>
      <c r="G534" s="37">
        <f t="shared" si="126"/>
        <v>0</v>
      </c>
      <c r="H534" s="37">
        <f t="shared" si="126"/>
        <v>0</v>
      </c>
    </row>
    <row r="535" spans="1:8" s="40" customFormat="1" ht="39" hidden="1" x14ac:dyDescent="0.25">
      <c r="A535" s="38" t="s">
        <v>255</v>
      </c>
      <c r="B535" s="35" t="s">
        <v>158</v>
      </c>
      <c r="C535" s="35" t="s">
        <v>103</v>
      </c>
      <c r="D535" s="35" t="s">
        <v>426</v>
      </c>
      <c r="E535" s="35" t="s">
        <v>123</v>
      </c>
      <c r="F535" s="37"/>
      <c r="G535" s="37"/>
      <c r="H535" s="37"/>
    </row>
    <row r="536" spans="1:8" s="40" customFormat="1" ht="51.75" hidden="1" x14ac:dyDescent="0.25">
      <c r="A536" s="38" t="s">
        <v>235</v>
      </c>
      <c r="B536" s="35" t="s">
        <v>158</v>
      </c>
      <c r="C536" s="35" t="s">
        <v>103</v>
      </c>
      <c r="D536" s="35" t="s">
        <v>427</v>
      </c>
      <c r="E536" s="35" t="s">
        <v>101</v>
      </c>
      <c r="F536" s="37">
        <f t="shared" ref="F536:H537" si="127">F537</f>
        <v>0</v>
      </c>
      <c r="G536" s="37">
        <f t="shared" si="127"/>
        <v>0</v>
      </c>
      <c r="H536" s="37">
        <f t="shared" si="127"/>
        <v>0</v>
      </c>
    </row>
    <row r="537" spans="1:8" s="40" customFormat="1" ht="15" hidden="1" x14ac:dyDescent="0.25">
      <c r="A537" s="38" t="s">
        <v>124</v>
      </c>
      <c r="B537" s="35" t="s">
        <v>158</v>
      </c>
      <c r="C537" s="35" t="s">
        <v>103</v>
      </c>
      <c r="D537" s="35" t="s">
        <v>427</v>
      </c>
      <c r="E537" s="35" t="s">
        <v>125</v>
      </c>
      <c r="F537" s="37">
        <f t="shared" si="127"/>
        <v>0</v>
      </c>
      <c r="G537" s="37">
        <f t="shared" si="127"/>
        <v>0</v>
      </c>
      <c r="H537" s="37">
        <f t="shared" si="127"/>
        <v>0</v>
      </c>
    </row>
    <row r="538" spans="1:8" s="40" customFormat="1" ht="15" hidden="1" x14ac:dyDescent="0.25">
      <c r="A538" s="38" t="s">
        <v>126</v>
      </c>
      <c r="B538" s="35" t="s">
        <v>158</v>
      </c>
      <c r="C538" s="35" t="s">
        <v>103</v>
      </c>
      <c r="D538" s="35" t="s">
        <v>427</v>
      </c>
      <c r="E538" s="35" t="s">
        <v>127</v>
      </c>
      <c r="F538" s="37"/>
      <c r="G538" s="37"/>
      <c r="H538" s="37"/>
    </row>
    <row r="539" spans="1:8" s="40" customFormat="1" ht="102.75" x14ac:dyDescent="0.25">
      <c r="A539" s="38" t="s">
        <v>428</v>
      </c>
      <c r="B539" s="35" t="s">
        <v>158</v>
      </c>
      <c r="C539" s="35" t="s">
        <v>103</v>
      </c>
      <c r="D539" s="35" t="s">
        <v>429</v>
      </c>
      <c r="E539" s="35" t="s">
        <v>101</v>
      </c>
      <c r="F539" s="37">
        <f>F540</f>
        <v>23570.6</v>
      </c>
      <c r="G539" s="37">
        <f>G540</f>
        <v>22545.8</v>
      </c>
      <c r="H539" s="37">
        <f>H540</f>
        <v>23191.1</v>
      </c>
    </row>
    <row r="540" spans="1:8" s="40" customFormat="1" ht="51.75" x14ac:dyDescent="0.25">
      <c r="A540" s="38" t="s">
        <v>430</v>
      </c>
      <c r="B540" s="35" t="s">
        <v>158</v>
      </c>
      <c r="C540" s="35" t="s">
        <v>103</v>
      </c>
      <c r="D540" s="35" t="s">
        <v>431</v>
      </c>
      <c r="E540" s="35" t="s">
        <v>101</v>
      </c>
      <c r="F540" s="37">
        <f>F547+F550+F553+F541+F544</f>
        <v>23570.6</v>
      </c>
      <c r="G540" s="37">
        <f t="shared" ref="G540:H540" si="128">G547+G550+G553+G541+G544</f>
        <v>22545.8</v>
      </c>
      <c r="H540" s="37">
        <f t="shared" si="128"/>
        <v>23191.1</v>
      </c>
    </row>
    <row r="541" spans="1:8" s="40" customFormat="1" ht="26.25" x14ac:dyDescent="0.25">
      <c r="A541" s="38" t="s">
        <v>593</v>
      </c>
      <c r="B541" s="35" t="s">
        <v>158</v>
      </c>
      <c r="C541" s="35" t="s">
        <v>103</v>
      </c>
      <c r="D541" s="35" t="s">
        <v>597</v>
      </c>
      <c r="E541" s="35" t="s">
        <v>101</v>
      </c>
      <c r="F541" s="37">
        <f>F542</f>
        <v>225</v>
      </c>
      <c r="G541" s="37">
        <f t="shared" ref="G541:H541" si="129">G542</f>
        <v>0</v>
      </c>
      <c r="H541" s="37">
        <f t="shared" si="129"/>
        <v>0</v>
      </c>
    </row>
    <row r="542" spans="1:8" s="40" customFormat="1" ht="39" x14ac:dyDescent="0.25">
      <c r="A542" s="38" t="s">
        <v>394</v>
      </c>
      <c r="B542" s="35" t="s">
        <v>158</v>
      </c>
      <c r="C542" s="35" t="s">
        <v>103</v>
      </c>
      <c r="D542" s="35" t="s">
        <v>597</v>
      </c>
      <c r="E542" s="35" t="s">
        <v>395</v>
      </c>
      <c r="F542" s="37">
        <f>F543</f>
        <v>225</v>
      </c>
      <c r="G542" s="37">
        <f t="shared" ref="G542:H542" si="130">G543</f>
        <v>0</v>
      </c>
      <c r="H542" s="37">
        <f t="shared" si="130"/>
        <v>0</v>
      </c>
    </row>
    <row r="543" spans="1:8" s="40" customFormat="1" ht="15" x14ac:dyDescent="0.25">
      <c r="A543" s="38" t="s">
        <v>396</v>
      </c>
      <c r="B543" s="35" t="s">
        <v>158</v>
      </c>
      <c r="C543" s="35" t="s">
        <v>103</v>
      </c>
      <c r="D543" s="35" t="s">
        <v>597</v>
      </c>
      <c r="E543" s="35" t="s">
        <v>397</v>
      </c>
      <c r="F543" s="37">
        <v>225</v>
      </c>
      <c r="G543" s="37">
        <v>0</v>
      </c>
      <c r="H543" s="37">
        <v>0</v>
      </c>
    </row>
    <row r="544" spans="1:8" s="40" customFormat="1" ht="39" x14ac:dyDescent="0.25">
      <c r="A544" s="38" t="s">
        <v>591</v>
      </c>
      <c r="B544" s="35" t="s">
        <v>158</v>
      </c>
      <c r="C544" s="35" t="s">
        <v>103</v>
      </c>
      <c r="D544" s="35" t="s">
        <v>603</v>
      </c>
      <c r="E544" s="35" t="s">
        <v>101</v>
      </c>
      <c r="F544" s="37">
        <f>F545</f>
        <v>12.5</v>
      </c>
      <c r="G544" s="37">
        <f t="shared" ref="G544:H544" si="131">G545</f>
        <v>0</v>
      </c>
      <c r="H544" s="37">
        <f t="shared" si="131"/>
        <v>0</v>
      </c>
    </row>
    <row r="545" spans="1:8" s="40" customFormat="1" ht="39" x14ac:dyDescent="0.25">
      <c r="A545" s="38" t="s">
        <v>394</v>
      </c>
      <c r="B545" s="35" t="s">
        <v>158</v>
      </c>
      <c r="C545" s="35" t="s">
        <v>103</v>
      </c>
      <c r="D545" s="35" t="s">
        <v>603</v>
      </c>
      <c r="E545" s="35" t="s">
        <v>395</v>
      </c>
      <c r="F545" s="37">
        <f>F546</f>
        <v>12.5</v>
      </c>
      <c r="G545" s="37">
        <f t="shared" ref="G545:H545" si="132">G546</f>
        <v>0</v>
      </c>
      <c r="H545" s="37">
        <f t="shared" si="132"/>
        <v>0</v>
      </c>
    </row>
    <row r="546" spans="1:8" s="40" customFormat="1" ht="15" x14ac:dyDescent="0.25">
      <c r="A546" s="38" t="s">
        <v>396</v>
      </c>
      <c r="B546" s="35" t="s">
        <v>158</v>
      </c>
      <c r="C546" s="35" t="s">
        <v>103</v>
      </c>
      <c r="D546" s="35" t="s">
        <v>603</v>
      </c>
      <c r="E546" s="35" t="s">
        <v>397</v>
      </c>
      <c r="F546" s="37">
        <v>12.5</v>
      </c>
      <c r="G546" s="37">
        <v>0</v>
      </c>
      <c r="H546" s="37">
        <v>0</v>
      </c>
    </row>
    <row r="547" spans="1:8" s="40" customFormat="1" ht="64.5" x14ac:dyDescent="0.25">
      <c r="A547" s="38" t="s">
        <v>432</v>
      </c>
      <c r="B547" s="35" t="s">
        <v>158</v>
      </c>
      <c r="C547" s="35" t="s">
        <v>103</v>
      </c>
      <c r="D547" s="35" t="s">
        <v>433</v>
      </c>
      <c r="E547" s="35" t="s">
        <v>101</v>
      </c>
      <c r="F547" s="37">
        <f t="shared" ref="F547:H548" si="133">F548</f>
        <v>294.39999999999998</v>
      </c>
      <c r="G547" s="37">
        <f t="shared" si="133"/>
        <v>294.39999999999998</v>
      </c>
      <c r="H547" s="37">
        <f t="shared" si="133"/>
        <v>304.5</v>
      </c>
    </row>
    <row r="548" spans="1:8" s="40" customFormat="1" ht="33.75" customHeight="1" x14ac:dyDescent="0.25">
      <c r="A548" s="38" t="s">
        <v>394</v>
      </c>
      <c r="B548" s="35" t="s">
        <v>158</v>
      </c>
      <c r="C548" s="35" t="s">
        <v>103</v>
      </c>
      <c r="D548" s="35" t="s">
        <v>433</v>
      </c>
      <c r="E548" s="35" t="s">
        <v>395</v>
      </c>
      <c r="F548" s="37">
        <f t="shared" si="133"/>
        <v>294.39999999999998</v>
      </c>
      <c r="G548" s="37">
        <f t="shared" si="133"/>
        <v>294.39999999999998</v>
      </c>
      <c r="H548" s="37">
        <f t="shared" si="133"/>
        <v>304.5</v>
      </c>
    </row>
    <row r="549" spans="1:8" s="40" customFormat="1" ht="15" x14ac:dyDescent="0.25">
      <c r="A549" s="38" t="s">
        <v>396</v>
      </c>
      <c r="B549" s="35" t="s">
        <v>158</v>
      </c>
      <c r="C549" s="35" t="s">
        <v>103</v>
      </c>
      <c r="D549" s="35" t="s">
        <v>433</v>
      </c>
      <c r="E549" s="35" t="s">
        <v>397</v>
      </c>
      <c r="F549" s="37">
        <v>294.39999999999998</v>
      </c>
      <c r="G549" s="37">
        <v>294.39999999999998</v>
      </c>
      <c r="H549" s="37">
        <v>304.5</v>
      </c>
    </row>
    <row r="550" spans="1:8" s="40" customFormat="1" ht="39" x14ac:dyDescent="0.25">
      <c r="A550" s="38" t="s">
        <v>402</v>
      </c>
      <c r="B550" s="35" t="s">
        <v>158</v>
      </c>
      <c r="C550" s="35" t="s">
        <v>103</v>
      </c>
      <c r="D550" s="35" t="s">
        <v>434</v>
      </c>
      <c r="E550" s="35" t="s">
        <v>101</v>
      </c>
      <c r="F550" s="37">
        <f t="shared" ref="F550:H551" si="134">F551</f>
        <v>8873</v>
      </c>
      <c r="G550" s="37">
        <f t="shared" si="134"/>
        <v>10332.5</v>
      </c>
      <c r="H550" s="37">
        <f t="shared" si="134"/>
        <v>10562.3</v>
      </c>
    </row>
    <row r="551" spans="1:8" s="40" customFormat="1" ht="33" customHeight="1" x14ac:dyDescent="0.25">
      <c r="A551" s="38" t="s">
        <v>394</v>
      </c>
      <c r="B551" s="35" t="s">
        <v>158</v>
      </c>
      <c r="C551" s="35" t="s">
        <v>103</v>
      </c>
      <c r="D551" s="35" t="s">
        <v>434</v>
      </c>
      <c r="E551" s="35" t="s">
        <v>395</v>
      </c>
      <c r="F551" s="37">
        <f t="shared" si="134"/>
        <v>8873</v>
      </c>
      <c r="G551" s="37">
        <f t="shared" si="134"/>
        <v>10332.5</v>
      </c>
      <c r="H551" s="37">
        <f t="shared" si="134"/>
        <v>10562.3</v>
      </c>
    </row>
    <row r="552" spans="1:8" s="40" customFormat="1" ht="18.75" customHeight="1" x14ac:dyDescent="0.25">
      <c r="A552" s="38" t="s">
        <v>396</v>
      </c>
      <c r="B552" s="35" t="s">
        <v>158</v>
      </c>
      <c r="C552" s="35" t="s">
        <v>103</v>
      </c>
      <c r="D552" s="35" t="s">
        <v>434</v>
      </c>
      <c r="E552" s="35" t="s">
        <v>397</v>
      </c>
      <c r="F552" s="37">
        <f>8885.5-12.5</f>
        <v>8873</v>
      </c>
      <c r="G552" s="37">
        <v>10332.5</v>
      </c>
      <c r="H552" s="37">
        <v>10562.3</v>
      </c>
    </row>
    <row r="553" spans="1:8" s="40" customFormat="1" ht="32.25" customHeight="1" x14ac:dyDescent="0.25">
      <c r="A553" s="38" t="s">
        <v>435</v>
      </c>
      <c r="B553" s="35" t="s">
        <v>158</v>
      </c>
      <c r="C553" s="35" t="s">
        <v>103</v>
      </c>
      <c r="D553" s="35" t="s">
        <v>436</v>
      </c>
      <c r="E553" s="35" t="s">
        <v>101</v>
      </c>
      <c r="F553" s="37">
        <f t="shared" ref="F553:H554" si="135">F554</f>
        <v>14165.7</v>
      </c>
      <c r="G553" s="37">
        <f t="shared" si="135"/>
        <v>11918.9</v>
      </c>
      <c r="H553" s="37">
        <f t="shared" si="135"/>
        <v>12324.3</v>
      </c>
    </row>
    <row r="554" spans="1:8" s="40" customFormat="1" ht="31.5" customHeight="1" x14ac:dyDescent="0.25">
      <c r="A554" s="38" t="s">
        <v>394</v>
      </c>
      <c r="B554" s="35" t="s">
        <v>158</v>
      </c>
      <c r="C554" s="35" t="s">
        <v>103</v>
      </c>
      <c r="D554" s="35" t="s">
        <v>436</v>
      </c>
      <c r="E554" s="35" t="s">
        <v>395</v>
      </c>
      <c r="F554" s="37">
        <f t="shared" si="135"/>
        <v>14165.7</v>
      </c>
      <c r="G554" s="37">
        <f t="shared" si="135"/>
        <v>11918.9</v>
      </c>
      <c r="H554" s="37">
        <f t="shared" si="135"/>
        <v>12324.3</v>
      </c>
    </row>
    <row r="555" spans="1:8" s="40" customFormat="1" ht="15" x14ac:dyDescent="0.25">
      <c r="A555" s="38" t="s">
        <v>396</v>
      </c>
      <c r="B555" s="35" t="s">
        <v>158</v>
      </c>
      <c r="C555" s="35" t="s">
        <v>103</v>
      </c>
      <c r="D555" s="35" t="s">
        <v>436</v>
      </c>
      <c r="E555" s="35" t="s">
        <v>397</v>
      </c>
      <c r="F555" s="37">
        <f>11524.7+2641</f>
        <v>14165.7</v>
      </c>
      <c r="G555" s="37">
        <v>11918.9</v>
      </c>
      <c r="H555" s="37">
        <v>12324.3</v>
      </c>
    </row>
    <row r="556" spans="1:8" s="40" customFormat="1" ht="54" hidden="1" customHeight="1" x14ac:dyDescent="0.25">
      <c r="A556" s="38" t="s">
        <v>437</v>
      </c>
      <c r="B556" s="35" t="s">
        <v>158</v>
      </c>
      <c r="C556" s="35" t="s">
        <v>103</v>
      </c>
      <c r="D556" s="35" t="s">
        <v>438</v>
      </c>
      <c r="E556" s="35" t="s">
        <v>101</v>
      </c>
      <c r="F556" s="37">
        <f t="shared" ref="F556:H557" si="136">F557</f>
        <v>0</v>
      </c>
      <c r="G556" s="37">
        <f t="shared" si="136"/>
        <v>0</v>
      </c>
      <c r="H556" s="37">
        <f t="shared" si="136"/>
        <v>0</v>
      </c>
    </row>
    <row r="557" spans="1:8" s="40" customFormat="1" ht="31.5" hidden="1" customHeight="1" x14ac:dyDescent="0.25">
      <c r="A557" s="38" t="s">
        <v>226</v>
      </c>
      <c r="B557" s="35" t="s">
        <v>158</v>
      </c>
      <c r="C557" s="35" t="s">
        <v>103</v>
      </c>
      <c r="D557" s="35" t="s">
        <v>438</v>
      </c>
      <c r="E557" s="35" t="s">
        <v>227</v>
      </c>
      <c r="F557" s="37">
        <f t="shared" si="136"/>
        <v>0</v>
      </c>
      <c r="G557" s="37">
        <f t="shared" si="136"/>
        <v>0</v>
      </c>
      <c r="H557" s="37">
        <f t="shared" si="136"/>
        <v>0</v>
      </c>
    </row>
    <row r="558" spans="1:8" s="40" customFormat="1" ht="14.25" hidden="1" customHeight="1" x14ac:dyDescent="0.25">
      <c r="A558" s="38" t="s">
        <v>228</v>
      </c>
      <c r="B558" s="35" t="s">
        <v>158</v>
      </c>
      <c r="C558" s="35" t="s">
        <v>103</v>
      </c>
      <c r="D558" s="35" t="s">
        <v>438</v>
      </c>
      <c r="E558" s="35" t="s">
        <v>229</v>
      </c>
      <c r="F558" s="37">
        <v>0</v>
      </c>
      <c r="G558" s="37">
        <v>0</v>
      </c>
      <c r="H558" s="37">
        <v>0</v>
      </c>
    </row>
    <row r="559" spans="1:8" s="40" customFormat="1" ht="14.25" customHeight="1" x14ac:dyDescent="0.25">
      <c r="A559" s="38" t="s">
        <v>439</v>
      </c>
      <c r="B559" s="35" t="s">
        <v>158</v>
      </c>
      <c r="C559" s="35" t="s">
        <v>243</v>
      </c>
      <c r="D559" s="35" t="s">
        <v>100</v>
      </c>
      <c r="E559" s="35" t="s">
        <v>101</v>
      </c>
      <c r="F559" s="37">
        <f>F560+F565</f>
        <v>2812.5999999999995</v>
      </c>
      <c r="G559" s="37">
        <f>G560+G565</f>
        <v>2644.5999999999995</v>
      </c>
      <c r="H559" s="37">
        <f>H560+H565</f>
        <v>2644.5999999999995</v>
      </c>
    </row>
    <row r="560" spans="1:8" s="40" customFormat="1" ht="43.5" customHeight="1" x14ac:dyDescent="0.25">
      <c r="A560" s="38" t="s">
        <v>440</v>
      </c>
      <c r="B560" s="35" t="s">
        <v>158</v>
      </c>
      <c r="C560" s="35" t="s">
        <v>243</v>
      </c>
      <c r="D560" s="35" t="s">
        <v>412</v>
      </c>
      <c r="E560" s="35" t="s">
        <v>101</v>
      </c>
      <c r="F560" s="37">
        <f t="shared" ref="F560:H563" si="137">F561</f>
        <v>33.700000000000003</v>
      </c>
      <c r="G560" s="37">
        <f t="shared" si="137"/>
        <v>33.700000000000003</v>
      </c>
      <c r="H560" s="37">
        <f t="shared" si="137"/>
        <v>33.700000000000003</v>
      </c>
    </row>
    <row r="561" spans="1:8" s="40" customFormat="1" ht="79.5" customHeight="1" x14ac:dyDescent="0.25">
      <c r="A561" s="38" t="s">
        <v>441</v>
      </c>
      <c r="B561" s="35" t="s">
        <v>158</v>
      </c>
      <c r="C561" s="35" t="s">
        <v>243</v>
      </c>
      <c r="D561" s="35" t="s">
        <v>414</v>
      </c>
      <c r="E561" s="35" t="s">
        <v>101</v>
      </c>
      <c r="F561" s="37">
        <f t="shared" si="137"/>
        <v>33.700000000000003</v>
      </c>
      <c r="G561" s="37">
        <f t="shared" si="137"/>
        <v>33.700000000000003</v>
      </c>
      <c r="H561" s="37">
        <f t="shared" si="137"/>
        <v>33.700000000000003</v>
      </c>
    </row>
    <row r="562" spans="1:8" s="40" customFormat="1" ht="14.25" customHeight="1" x14ac:dyDescent="0.25">
      <c r="A562" s="38" t="s">
        <v>179</v>
      </c>
      <c r="B562" s="35" t="s">
        <v>158</v>
      </c>
      <c r="C562" s="35" t="s">
        <v>243</v>
      </c>
      <c r="D562" s="35" t="s">
        <v>415</v>
      </c>
      <c r="E562" s="35" t="s">
        <v>101</v>
      </c>
      <c r="F562" s="37">
        <f t="shared" si="137"/>
        <v>33.700000000000003</v>
      </c>
      <c r="G562" s="37">
        <f t="shared" si="137"/>
        <v>33.700000000000003</v>
      </c>
      <c r="H562" s="37">
        <f t="shared" si="137"/>
        <v>33.700000000000003</v>
      </c>
    </row>
    <row r="563" spans="1:8" s="40" customFormat="1" ht="68.25" customHeight="1" x14ac:dyDescent="0.25">
      <c r="A563" s="38" t="s">
        <v>110</v>
      </c>
      <c r="B563" s="35" t="s">
        <v>158</v>
      </c>
      <c r="C563" s="35" t="s">
        <v>243</v>
      </c>
      <c r="D563" s="35" t="s">
        <v>415</v>
      </c>
      <c r="E563" s="35" t="s">
        <v>111</v>
      </c>
      <c r="F563" s="37">
        <f t="shared" si="137"/>
        <v>33.700000000000003</v>
      </c>
      <c r="G563" s="37">
        <f t="shared" si="137"/>
        <v>33.700000000000003</v>
      </c>
      <c r="H563" s="37">
        <f t="shared" si="137"/>
        <v>33.700000000000003</v>
      </c>
    </row>
    <row r="564" spans="1:8" s="40" customFormat="1" ht="20.25" customHeight="1" x14ac:dyDescent="0.25">
      <c r="A564" s="38" t="s">
        <v>239</v>
      </c>
      <c r="B564" s="35" t="s">
        <v>158</v>
      </c>
      <c r="C564" s="35" t="s">
        <v>243</v>
      </c>
      <c r="D564" s="35" t="s">
        <v>415</v>
      </c>
      <c r="E564" s="35" t="s">
        <v>240</v>
      </c>
      <c r="F564" s="37">
        <v>33.700000000000003</v>
      </c>
      <c r="G564" s="37">
        <v>33.700000000000003</v>
      </c>
      <c r="H564" s="37">
        <v>33.700000000000003</v>
      </c>
    </row>
    <row r="565" spans="1:8" s="40" customFormat="1" ht="54.75" customHeight="1" x14ac:dyDescent="0.25">
      <c r="A565" s="61" t="s">
        <v>442</v>
      </c>
      <c r="B565" s="35" t="s">
        <v>158</v>
      </c>
      <c r="C565" s="35" t="s">
        <v>243</v>
      </c>
      <c r="D565" s="35" t="s">
        <v>417</v>
      </c>
      <c r="E565" s="35" t="s">
        <v>101</v>
      </c>
      <c r="F565" s="37">
        <f>F566+F578+F582</f>
        <v>2778.8999999999996</v>
      </c>
      <c r="G565" s="37">
        <f>G566+G578+G582</f>
        <v>2610.8999999999996</v>
      </c>
      <c r="H565" s="37">
        <f>H566+H578+H582</f>
        <v>2610.8999999999996</v>
      </c>
    </row>
    <row r="566" spans="1:8" s="40" customFormat="1" ht="64.5" customHeight="1" x14ac:dyDescent="0.25">
      <c r="A566" s="38" t="s">
        <v>418</v>
      </c>
      <c r="B566" s="35" t="s">
        <v>158</v>
      </c>
      <c r="C566" s="35" t="s">
        <v>243</v>
      </c>
      <c r="D566" s="35" t="s">
        <v>419</v>
      </c>
      <c r="E566" s="35" t="s">
        <v>101</v>
      </c>
      <c r="F566" s="37">
        <f>F567+F572+F575</f>
        <v>2298</v>
      </c>
      <c r="G566" s="37">
        <f t="shared" ref="G566:H566" si="138">G567+G572+G575</f>
        <v>2130</v>
      </c>
      <c r="H566" s="37">
        <f t="shared" si="138"/>
        <v>2130</v>
      </c>
    </row>
    <row r="567" spans="1:8" s="40" customFormat="1" ht="30.75" customHeight="1" x14ac:dyDescent="0.25">
      <c r="A567" s="38" t="s">
        <v>237</v>
      </c>
      <c r="B567" s="35" t="s">
        <v>158</v>
      </c>
      <c r="C567" s="35" t="s">
        <v>243</v>
      </c>
      <c r="D567" s="35" t="s">
        <v>420</v>
      </c>
      <c r="E567" s="35" t="s">
        <v>101</v>
      </c>
      <c r="F567" s="37">
        <f>F568+F570</f>
        <v>2121.1</v>
      </c>
      <c r="G567" s="37">
        <f>G568+G570</f>
        <v>2130</v>
      </c>
      <c r="H567" s="37">
        <f>H568+H570</f>
        <v>2130</v>
      </c>
    </row>
    <row r="568" spans="1:8" s="40" customFormat="1" ht="69" customHeight="1" x14ac:dyDescent="0.25">
      <c r="A568" s="38" t="s">
        <v>110</v>
      </c>
      <c r="B568" s="35" t="s">
        <v>158</v>
      </c>
      <c r="C568" s="35" t="s">
        <v>243</v>
      </c>
      <c r="D568" s="35" t="s">
        <v>420</v>
      </c>
      <c r="E568" s="35" t="s">
        <v>111</v>
      </c>
      <c r="F568" s="37">
        <f>F569</f>
        <v>2121.1</v>
      </c>
      <c r="G568" s="37">
        <f>G569</f>
        <v>2130</v>
      </c>
      <c r="H568" s="37">
        <f>H569</f>
        <v>2130</v>
      </c>
    </row>
    <row r="569" spans="1:8" s="40" customFormat="1" ht="21" customHeight="1" x14ac:dyDescent="0.25">
      <c r="A569" s="38" t="s">
        <v>239</v>
      </c>
      <c r="B569" s="35" t="s">
        <v>158</v>
      </c>
      <c r="C569" s="35" t="s">
        <v>243</v>
      </c>
      <c r="D569" s="35" t="s">
        <v>420</v>
      </c>
      <c r="E569" s="35" t="s">
        <v>240</v>
      </c>
      <c r="F569" s="37">
        <f>2130-6.8-2.1</f>
        <v>2121.1</v>
      </c>
      <c r="G569" s="37">
        <v>2130</v>
      </c>
      <c r="H569" s="37">
        <v>2130</v>
      </c>
    </row>
    <row r="570" spans="1:8" s="40" customFormat="1" ht="29.25" hidden="1" customHeight="1" x14ac:dyDescent="0.25">
      <c r="A570" s="38" t="s">
        <v>120</v>
      </c>
      <c r="B570" s="35" t="s">
        <v>158</v>
      </c>
      <c r="C570" s="35" t="s">
        <v>243</v>
      </c>
      <c r="D570" s="35" t="s">
        <v>420</v>
      </c>
      <c r="E570" s="35" t="s">
        <v>121</v>
      </c>
      <c r="F570" s="37">
        <f>F571</f>
        <v>0</v>
      </c>
      <c r="G570" s="37">
        <f>G571</f>
        <v>0</v>
      </c>
      <c r="H570" s="37">
        <f>H571</f>
        <v>0</v>
      </c>
    </row>
    <row r="571" spans="1:8" s="40" customFormat="1" ht="27.75" hidden="1" customHeight="1" x14ac:dyDescent="0.25">
      <c r="A571" s="38" t="s">
        <v>122</v>
      </c>
      <c r="B571" s="35" t="s">
        <v>158</v>
      </c>
      <c r="C571" s="35" t="s">
        <v>243</v>
      </c>
      <c r="D571" s="35" t="s">
        <v>420</v>
      </c>
      <c r="E571" s="35" t="s">
        <v>123</v>
      </c>
      <c r="F571" s="37">
        <v>0</v>
      </c>
      <c r="G571" s="37">
        <v>0</v>
      </c>
      <c r="H571" s="37">
        <v>0</v>
      </c>
    </row>
    <row r="572" spans="1:8" s="40" customFormat="1" ht="45" customHeight="1" x14ac:dyDescent="0.25">
      <c r="A572" s="38" t="s">
        <v>591</v>
      </c>
      <c r="B572" s="35" t="s">
        <v>158</v>
      </c>
      <c r="C572" s="35" t="s">
        <v>243</v>
      </c>
      <c r="D572" s="35" t="s">
        <v>590</v>
      </c>
      <c r="E572" s="35" t="s">
        <v>101</v>
      </c>
      <c r="F572" s="37">
        <f t="shared" ref="F572:H573" si="139">F573</f>
        <v>8.9</v>
      </c>
      <c r="G572" s="37">
        <f t="shared" si="139"/>
        <v>0</v>
      </c>
      <c r="H572" s="37">
        <f t="shared" si="139"/>
        <v>0</v>
      </c>
    </row>
    <row r="573" spans="1:8" s="40" customFormat="1" ht="65.25" customHeight="1" x14ac:dyDescent="0.25">
      <c r="A573" s="38" t="s">
        <v>110</v>
      </c>
      <c r="B573" s="35" t="s">
        <v>158</v>
      </c>
      <c r="C573" s="35" t="s">
        <v>243</v>
      </c>
      <c r="D573" s="35" t="s">
        <v>590</v>
      </c>
      <c r="E573" s="35" t="s">
        <v>111</v>
      </c>
      <c r="F573" s="37">
        <f t="shared" si="139"/>
        <v>8.9</v>
      </c>
      <c r="G573" s="37">
        <f t="shared" si="139"/>
        <v>0</v>
      </c>
      <c r="H573" s="37">
        <f t="shared" si="139"/>
        <v>0</v>
      </c>
    </row>
    <row r="574" spans="1:8" s="40" customFormat="1" ht="27.75" customHeight="1" x14ac:dyDescent="0.25">
      <c r="A574" s="38" t="s">
        <v>239</v>
      </c>
      <c r="B574" s="35" t="s">
        <v>158</v>
      </c>
      <c r="C574" s="35" t="s">
        <v>243</v>
      </c>
      <c r="D574" s="35" t="s">
        <v>590</v>
      </c>
      <c r="E574" s="35" t="s">
        <v>240</v>
      </c>
      <c r="F574" s="37">
        <f>6.8+2.1</f>
        <v>8.9</v>
      </c>
      <c r="G574" s="37">
        <v>0</v>
      </c>
      <c r="H574" s="37">
        <v>0</v>
      </c>
    </row>
    <row r="575" spans="1:8" s="40" customFormat="1" ht="27.75" customHeight="1" x14ac:dyDescent="0.25">
      <c r="A575" s="38" t="s">
        <v>593</v>
      </c>
      <c r="B575" s="35" t="s">
        <v>158</v>
      </c>
      <c r="C575" s="35" t="s">
        <v>243</v>
      </c>
      <c r="D575" s="35" t="s">
        <v>592</v>
      </c>
      <c r="E575" s="35" t="s">
        <v>101</v>
      </c>
      <c r="F575" s="37">
        <f>F576</f>
        <v>168</v>
      </c>
      <c r="G575" s="37">
        <f t="shared" ref="G575:H575" si="140">G576</f>
        <v>0</v>
      </c>
      <c r="H575" s="37">
        <f t="shared" si="140"/>
        <v>0</v>
      </c>
    </row>
    <row r="576" spans="1:8" s="40" customFormat="1" ht="71.25" customHeight="1" x14ac:dyDescent="0.25">
      <c r="A576" s="38" t="s">
        <v>110</v>
      </c>
      <c r="B576" s="35" t="s">
        <v>158</v>
      </c>
      <c r="C576" s="35" t="s">
        <v>243</v>
      </c>
      <c r="D576" s="35" t="s">
        <v>592</v>
      </c>
      <c r="E576" s="35" t="s">
        <v>111</v>
      </c>
      <c r="F576" s="37">
        <f>F577</f>
        <v>168</v>
      </c>
      <c r="G576" s="37">
        <f t="shared" ref="G576:H576" si="141">G577</f>
        <v>0</v>
      </c>
      <c r="H576" s="37">
        <f t="shared" si="141"/>
        <v>0</v>
      </c>
    </row>
    <row r="577" spans="1:8" s="40" customFormat="1" ht="27.75" customHeight="1" x14ac:dyDescent="0.25">
      <c r="A577" s="38" t="s">
        <v>239</v>
      </c>
      <c r="B577" s="35" t="s">
        <v>158</v>
      </c>
      <c r="C577" s="35" t="s">
        <v>243</v>
      </c>
      <c r="D577" s="35" t="s">
        <v>592</v>
      </c>
      <c r="E577" s="35" t="s">
        <v>240</v>
      </c>
      <c r="F577" s="37">
        <v>168</v>
      </c>
      <c r="G577" s="37">
        <v>0</v>
      </c>
      <c r="H577" s="37">
        <v>0</v>
      </c>
    </row>
    <row r="578" spans="1:8" s="40" customFormat="1" ht="48" customHeight="1" x14ac:dyDescent="0.25">
      <c r="A578" s="38" t="s">
        <v>421</v>
      </c>
      <c r="B578" s="35" t="s">
        <v>158</v>
      </c>
      <c r="C578" s="35" t="s">
        <v>243</v>
      </c>
      <c r="D578" s="35" t="s">
        <v>422</v>
      </c>
      <c r="E578" s="35" t="s">
        <v>101</v>
      </c>
      <c r="F578" s="37">
        <f t="shared" ref="F578:H580" si="142">F579</f>
        <v>50.2</v>
      </c>
      <c r="G578" s="37">
        <f t="shared" si="142"/>
        <v>50.2</v>
      </c>
      <c r="H578" s="37">
        <f t="shared" si="142"/>
        <v>50.2</v>
      </c>
    </row>
    <row r="579" spans="1:8" s="40" customFormat="1" ht="27.75" customHeight="1" x14ac:dyDescent="0.25">
      <c r="A579" s="38" t="s">
        <v>237</v>
      </c>
      <c r="B579" s="35" t="s">
        <v>158</v>
      </c>
      <c r="C579" s="35" t="s">
        <v>243</v>
      </c>
      <c r="D579" s="35" t="s">
        <v>423</v>
      </c>
      <c r="E579" s="35" t="s">
        <v>101</v>
      </c>
      <c r="F579" s="37">
        <f t="shared" si="142"/>
        <v>50.2</v>
      </c>
      <c r="G579" s="37">
        <f t="shared" si="142"/>
        <v>50.2</v>
      </c>
      <c r="H579" s="37">
        <f t="shared" si="142"/>
        <v>50.2</v>
      </c>
    </row>
    <row r="580" spans="1:8" s="40" customFormat="1" ht="27.75" customHeight="1" x14ac:dyDescent="0.25">
      <c r="A580" s="38" t="s">
        <v>120</v>
      </c>
      <c r="B580" s="35" t="s">
        <v>158</v>
      </c>
      <c r="C580" s="35" t="s">
        <v>243</v>
      </c>
      <c r="D580" s="35" t="s">
        <v>423</v>
      </c>
      <c r="E580" s="35" t="s">
        <v>121</v>
      </c>
      <c r="F580" s="37">
        <f t="shared" si="142"/>
        <v>50.2</v>
      </c>
      <c r="G580" s="37">
        <f t="shared" si="142"/>
        <v>50.2</v>
      </c>
      <c r="H580" s="37">
        <f t="shared" si="142"/>
        <v>50.2</v>
      </c>
    </row>
    <row r="581" spans="1:8" s="40" customFormat="1" ht="27.75" customHeight="1" x14ac:dyDescent="0.25">
      <c r="A581" s="38" t="s">
        <v>122</v>
      </c>
      <c r="B581" s="35" t="s">
        <v>158</v>
      </c>
      <c r="C581" s="35" t="s">
        <v>243</v>
      </c>
      <c r="D581" s="35" t="s">
        <v>423</v>
      </c>
      <c r="E581" s="35" t="s">
        <v>123</v>
      </c>
      <c r="F581" s="37">
        <v>50.2</v>
      </c>
      <c r="G581" s="37">
        <v>50.2</v>
      </c>
      <c r="H581" s="37">
        <v>50.2</v>
      </c>
    </row>
    <row r="582" spans="1:8" s="40" customFormat="1" ht="27.75" customHeight="1" x14ac:dyDescent="0.25">
      <c r="A582" s="38" t="s">
        <v>424</v>
      </c>
      <c r="B582" s="35" t="s">
        <v>158</v>
      </c>
      <c r="C582" s="35" t="s">
        <v>243</v>
      </c>
      <c r="D582" s="35" t="s">
        <v>425</v>
      </c>
      <c r="E582" s="35" t="s">
        <v>101</v>
      </c>
      <c r="F582" s="37">
        <f>F583+F586</f>
        <v>430.70000000000005</v>
      </c>
      <c r="G582" s="37">
        <f>G583+G586</f>
        <v>430.70000000000005</v>
      </c>
      <c r="H582" s="37">
        <f>H583+H586</f>
        <v>430.70000000000005</v>
      </c>
    </row>
    <row r="583" spans="1:8" s="40" customFormat="1" ht="27.75" customHeight="1" x14ac:dyDescent="0.25">
      <c r="A583" s="38" t="s">
        <v>237</v>
      </c>
      <c r="B583" s="35" t="s">
        <v>158</v>
      </c>
      <c r="C583" s="35" t="s">
        <v>243</v>
      </c>
      <c r="D583" s="35" t="s">
        <v>426</v>
      </c>
      <c r="E583" s="35" t="s">
        <v>101</v>
      </c>
      <c r="F583" s="37">
        <f t="shared" ref="F583:H584" si="143">F584</f>
        <v>384.1</v>
      </c>
      <c r="G583" s="37">
        <f t="shared" si="143"/>
        <v>384.1</v>
      </c>
      <c r="H583" s="37">
        <f t="shared" si="143"/>
        <v>384.1</v>
      </c>
    </row>
    <row r="584" spans="1:8" s="40" customFormat="1" ht="27.75" customHeight="1" x14ac:dyDescent="0.25">
      <c r="A584" s="38" t="s">
        <v>120</v>
      </c>
      <c r="B584" s="35" t="s">
        <v>158</v>
      </c>
      <c r="C584" s="35" t="s">
        <v>243</v>
      </c>
      <c r="D584" s="35" t="s">
        <v>426</v>
      </c>
      <c r="E584" s="35" t="s">
        <v>121</v>
      </c>
      <c r="F584" s="37">
        <f t="shared" si="143"/>
        <v>384.1</v>
      </c>
      <c r="G584" s="37">
        <f t="shared" si="143"/>
        <v>384.1</v>
      </c>
      <c r="H584" s="37">
        <f t="shared" si="143"/>
        <v>384.1</v>
      </c>
    </row>
    <row r="585" spans="1:8" s="40" customFormat="1" ht="27.75" customHeight="1" x14ac:dyDescent="0.25">
      <c r="A585" s="38" t="s">
        <v>122</v>
      </c>
      <c r="B585" s="35" t="s">
        <v>158</v>
      </c>
      <c r="C585" s="35" t="s">
        <v>243</v>
      </c>
      <c r="D585" s="35" t="s">
        <v>426</v>
      </c>
      <c r="E585" s="35" t="s">
        <v>123</v>
      </c>
      <c r="F585" s="37">
        <v>384.1</v>
      </c>
      <c r="G585" s="37">
        <v>384.1</v>
      </c>
      <c r="H585" s="37">
        <v>384.1</v>
      </c>
    </row>
    <row r="586" spans="1:8" s="40" customFormat="1" ht="61.5" customHeight="1" x14ac:dyDescent="0.25">
      <c r="A586" s="38" t="s">
        <v>235</v>
      </c>
      <c r="B586" s="35" t="s">
        <v>158</v>
      </c>
      <c r="C586" s="35" t="s">
        <v>243</v>
      </c>
      <c r="D586" s="35" t="s">
        <v>427</v>
      </c>
      <c r="E586" s="35" t="s">
        <v>101</v>
      </c>
      <c r="F586" s="37">
        <f t="shared" ref="F586:H587" si="144">F587</f>
        <v>46.6</v>
      </c>
      <c r="G586" s="37">
        <f t="shared" si="144"/>
        <v>46.6</v>
      </c>
      <c r="H586" s="37">
        <f t="shared" si="144"/>
        <v>46.6</v>
      </c>
    </row>
    <row r="587" spans="1:8" s="40" customFormat="1" ht="18" customHeight="1" x14ac:dyDescent="0.25">
      <c r="A587" s="38" t="s">
        <v>124</v>
      </c>
      <c r="B587" s="35" t="s">
        <v>158</v>
      </c>
      <c r="C587" s="35" t="s">
        <v>243</v>
      </c>
      <c r="D587" s="35" t="s">
        <v>427</v>
      </c>
      <c r="E587" s="35" t="s">
        <v>125</v>
      </c>
      <c r="F587" s="37">
        <f t="shared" si="144"/>
        <v>46.6</v>
      </c>
      <c r="G587" s="37">
        <f t="shared" si="144"/>
        <v>46.6</v>
      </c>
      <c r="H587" s="37">
        <f t="shared" si="144"/>
        <v>46.6</v>
      </c>
    </row>
    <row r="588" spans="1:8" s="40" customFormat="1" ht="18.75" customHeight="1" x14ac:dyDescent="0.25">
      <c r="A588" s="38" t="s">
        <v>126</v>
      </c>
      <c r="B588" s="35" t="s">
        <v>158</v>
      </c>
      <c r="C588" s="35" t="s">
        <v>243</v>
      </c>
      <c r="D588" s="35" t="s">
        <v>427</v>
      </c>
      <c r="E588" s="35" t="s">
        <v>127</v>
      </c>
      <c r="F588" s="37">
        <v>46.6</v>
      </c>
      <c r="G588" s="37">
        <v>46.6</v>
      </c>
      <c r="H588" s="37">
        <v>46.6</v>
      </c>
    </row>
    <row r="589" spans="1:8" s="40" customFormat="1" ht="31.5" customHeight="1" x14ac:dyDescent="0.25">
      <c r="A589" s="38" t="s">
        <v>443</v>
      </c>
      <c r="B589" s="35" t="s">
        <v>158</v>
      </c>
      <c r="C589" s="35" t="s">
        <v>145</v>
      </c>
      <c r="D589" s="35" t="s">
        <v>100</v>
      </c>
      <c r="E589" s="35" t="s">
        <v>101</v>
      </c>
      <c r="F589" s="37">
        <f t="shared" ref="F589:H593" si="145">F590</f>
        <v>187</v>
      </c>
      <c r="G589" s="37">
        <f t="shared" si="145"/>
        <v>187</v>
      </c>
      <c r="H589" s="37">
        <f t="shared" si="145"/>
        <v>187</v>
      </c>
    </row>
    <row r="590" spans="1:8" s="40" customFormat="1" ht="44.25" customHeight="1" x14ac:dyDescent="0.25">
      <c r="A590" s="38" t="s">
        <v>181</v>
      </c>
      <c r="B590" s="35" t="s">
        <v>158</v>
      </c>
      <c r="C590" s="35" t="s">
        <v>145</v>
      </c>
      <c r="D590" s="35" t="s">
        <v>182</v>
      </c>
      <c r="E590" s="35" t="s">
        <v>101</v>
      </c>
      <c r="F590" s="37">
        <f t="shared" si="145"/>
        <v>187</v>
      </c>
      <c r="G590" s="37">
        <f t="shared" si="145"/>
        <v>187</v>
      </c>
      <c r="H590" s="37">
        <f t="shared" si="145"/>
        <v>187</v>
      </c>
    </row>
    <row r="591" spans="1:8" s="40" customFormat="1" ht="106.5" customHeight="1" x14ac:dyDescent="0.25">
      <c r="A591" s="38" t="s">
        <v>444</v>
      </c>
      <c r="B591" s="35" t="s">
        <v>158</v>
      </c>
      <c r="C591" s="35" t="s">
        <v>145</v>
      </c>
      <c r="D591" s="35" t="s">
        <v>187</v>
      </c>
      <c r="E591" s="35" t="s">
        <v>101</v>
      </c>
      <c r="F591" s="37">
        <f t="shared" si="145"/>
        <v>187</v>
      </c>
      <c r="G591" s="37">
        <f t="shared" si="145"/>
        <v>187</v>
      </c>
      <c r="H591" s="37">
        <f t="shared" si="145"/>
        <v>187</v>
      </c>
    </row>
    <row r="592" spans="1:8" s="40" customFormat="1" ht="14.25" customHeight="1" x14ac:dyDescent="0.25">
      <c r="A592" s="38" t="s">
        <v>179</v>
      </c>
      <c r="B592" s="35" t="s">
        <v>158</v>
      </c>
      <c r="C592" s="35" t="s">
        <v>145</v>
      </c>
      <c r="D592" s="35" t="s">
        <v>188</v>
      </c>
      <c r="E592" s="35" t="s">
        <v>101</v>
      </c>
      <c r="F592" s="37">
        <f t="shared" si="145"/>
        <v>187</v>
      </c>
      <c r="G592" s="37">
        <f t="shared" si="145"/>
        <v>187</v>
      </c>
      <c r="H592" s="37">
        <f t="shared" si="145"/>
        <v>187</v>
      </c>
    </row>
    <row r="593" spans="1:8" s="40" customFormat="1" ht="28.5" customHeight="1" x14ac:dyDescent="0.25">
      <c r="A593" s="38" t="s">
        <v>120</v>
      </c>
      <c r="B593" s="35" t="s">
        <v>158</v>
      </c>
      <c r="C593" s="35" t="s">
        <v>145</v>
      </c>
      <c r="D593" s="35" t="s">
        <v>188</v>
      </c>
      <c r="E593" s="35" t="s">
        <v>121</v>
      </c>
      <c r="F593" s="37">
        <f t="shared" si="145"/>
        <v>187</v>
      </c>
      <c r="G593" s="37">
        <f t="shared" si="145"/>
        <v>187</v>
      </c>
      <c r="H593" s="37">
        <f t="shared" si="145"/>
        <v>187</v>
      </c>
    </row>
    <row r="594" spans="1:8" s="40" customFormat="1" ht="29.25" customHeight="1" x14ac:dyDescent="0.25">
      <c r="A594" s="38" t="s">
        <v>122</v>
      </c>
      <c r="B594" s="35" t="s">
        <v>158</v>
      </c>
      <c r="C594" s="35" t="s">
        <v>145</v>
      </c>
      <c r="D594" s="35" t="s">
        <v>188</v>
      </c>
      <c r="E594" s="35" t="s">
        <v>123</v>
      </c>
      <c r="F594" s="37">
        <v>187</v>
      </c>
      <c r="G594" s="37">
        <v>187</v>
      </c>
      <c r="H594" s="37">
        <v>187</v>
      </c>
    </row>
    <row r="595" spans="1:8" s="40" customFormat="1" ht="18.75" customHeight="1" x14ac:dyDescent="0.25">
      <c r="A595" s="38" t="s">
        <v>445</v>
      </c>
      <c r="B595" s="35" t="s">
        <v>158</v>
      </c>
      <c r="C595" s="35" t="s">
        <v>158</v>
      </c>
      <c r="D595" s="35" t="s">
        <v>100</v>
      </c>
      <c r="E595" s="35" t="s">
        <v>101</v>
      </c>
      <c r="F595" s="37">
        <f>F596</f>
        <v>316.5</v>
      </c>
      <c r="G595" s="37">
        <f>G596</f>
        <v>316.5</v>
      </c>
      <c r="H595" s="37">
        <f>H596</f>
        <v>316.5</v>
      </c>
    </row>
    <row r="596" spans="1:8" s="40" customFormat="1" ht="44.25" customHeight="1" x14ac:dyDescent="0.25">
      <c r="A596" s="38" t="s">
        <v>446</v>
      </c>
      <c r="B596" s="35" t="s">
        <v>158</v>
      </c>
      <c r="C596" s="35" t="s">
        <v>158</v>
      </c>
      <c r="D596" s="35" t="s">
        <v>447</v>
      </c>
      <c r="E596" s="35" t="s">
        <v>101</v>
      </c>
      <c r="F596" s="37">
        <f>F597+F603</f>
        <v>316.5</v>
      </c>
      <c r="G596" s="37">
        <f>G597+G603</f>
        <v>316.5</v>
      </c>
      <c r="H596" s="37">
        <f>H597+H603</f>
        <v>316.5</v>
      </c>
    </row>
    <row r="597" spans="1:8" s="40" customFormat="1" ht="28.5" customHeight="1" x14ac:dyDescent="0.25">
      <c r="A597" s="38" t="s">
        <v>448</v>
      </c>
      <c r="B597" s="35" t="s">
        <v>158</v>
      </c>
      <c r="C597" s="35" t="s">
        <v>158</v>
      </c>
      <c r="D597" s="35" t="s">
        <v>449</v>
      </c>
      <c r="E597" s="35" t="s">
        <v>101</v>
      </c>
      <c r="F597" s="37">
        <f t="shared" ref="F597:H599" si="146">F598</f>
        <v>272.60000000000002</v>
      </c>
      <c r="G597" s="37">
        <f t="shared" si="146"/>
        <v>272.60000000000002</v>
      </c>
      <c r="H597" s="37">
        <f t="shared" si="146"/>
        <v>272.60000000000002</v>
      </c>
    </row>
    <row r="598" spans="1:8" s="40" customFormat="1" ht="15" customHeight="1" x14ac:dyDescent="0.25">
      <c r="A598" s="38" t="s">
        <v>179</v>
      </c>
      <c r="B598" s="35" t="s">
        <v>158</v>
      </c>
      <c r="C598" s="35" t="s">
        <v>158</v>
      </c>
      <c r="D598" s="35" t="s">
        <v>450</v>
      </c>
      <c r="E598" s="35" t="s">
        <v>101</v>
      </c>
      <c r="F598" s="37">
        <f t="shared" si="146"/>
        <v>272.60000000000002</v>
      </c>
      <c r="G598" s="37">
        <f t="shared" si="146"/>
        <v>272.60000000000002</v>
      </c>
      <c r="H598" s="37">
        <f t="shared" si="146"/>
        <v>272.60000000000002</v>
      </c>
    </row>
    <row r="599" spans="1:8" s="40" customFormat="1" ht="32.25" customHeight="1" x14ac:dyDescent="0.25">
      <c r="A599" s="38" t="s">
        <v>394</v>
      </c>
      <c r="B599" s="35" t="s">
        <v>158</v>
      </c>
      <c r="C599" s="35" t="s">
        <v>158</v>
      </c>
      <c r="D599" s="35" t="s">
        <v>450</v>
      </c>
      <c r="E599" s="35" t="s">
        <v>395</v>
      </c>
      <c r="F599" s="37">
        <f t="shared" si="146"/>
        <v>272.60000000000002</v>
      </c>
      <c r="G599" s="37">
        <f t="shared" si="146"/>
        <v>272.60000000000002</v>
      </c>
      <c r="H599" s="37">
        <f t="shared" si="146"/>
        <v>272.60000000000002</v>
      </c>
    </row>
    <row r="600" spans="1:8" s="40" customFormat="1" ht="15" x14ac:dyDescent="0.25">
      <c r="A600" s="38" t="s">
        <v>396</v>
      </c>
      <c r="B600" s="35" t="s">
        <v>158</v>
      </c>
      <c r="C600" s="35" t="s">
        <v>158</v>
      </c>
      <c r="D600" s="35" t="s">
        <v>450</v>
      </c>
      <c r="E600" s="35" t="s">
        <v>397</v>
      </c>
      <c r="F600" s="37">
        <v>272.60000000000002</v>
      </c>
      <c r="G600" s="37">
        <v>272.60000000000002</v>
      </c>
      <c r="H600" s="37">
        <v>272.60000000000002</v>
      </c>
    </row>
    <row r="601" spans="1:8" s="40" customFormat="1" ht="39" hidden="1" customHeight="1" x14ac:dyDescent="0.25">
      <c r="A601" s="38" t="s">
        <v>451</v>
      </c>
      <c r="B601" s="35" t="s">
        <v>158</v>
      </c>
      <c r="C601" s="35" t="s">
        <v>248</v>
      </c>
      <c r="D601" s="35" t="s">
        <v>452</v>
      </c>
      <c r="E601" s="35" t="s">
        <v>101</v>
      </c>
      <c r="F601" s="37">
        <f t="shared" ref="F601:H602" si="147">G601/1000</f>
        <v>0</v>
      </c>
      <c r="G601" s="37">
        <f t="shared" si="147"/>
        <v>0</v>
      </c>
      <c r="H601" s="37">
        <f t="shared" si="147"/>
        <v>0</v>
      </c>
    </row>
    <row r="602" spans="1:8" s="40" customFormat="1" ht="15" hidden="1" customHeight="1" x14ac:dyDescent="0.25">
      <c r="A602" s="38" t="s">
        <v>453</v>
      </c>
      <c r="B602" s="35" t="s">
        <v>158</v>
      </c>
      <c r="C602" s="35" t="s">
        <v>248</v>
      </c>
      <c r="D602" s="35" t="s">
        <v>452</v>
      </c>
      <c r="E602" s="35" t="s">
        <v>454</v>
      </c>
      <c r="F602" s="37">
        <f t="shared" si="147"/>
        <v>0</v>
      </c>
      <c r="G602" s="37">
        <f t="shared" si="147"/>
        <v>0</v>
      </c>
      <c r="H602" s="37">
        <f t="shared" si="147"/>
        <v>0</v>
      </c>
    </row>
    <row r="603" spans="1:8" s="40" customFormat="1" ht="27.75" customHeight="1" x14ac:dyDescent="0.25">
      <c r="A603" s="38" t="s">
        <v>455</v>
      </c>
      <c r="B603" s="35" t="s">
        <v>158</v>
      </c>
      <c r="C603" s="35" t="s">
        <v>158</v>
      </c>
      <c r="D603" s="35" t="s">
        <v>456</v>
      </c>
      <c r="E603" s="35" t="s">
        <v>101</v>
      </c>
      <c r="F603" s="37">
        <f t="shared" ref="F603:H605" si="148">F604</f>
        <v>43.9</v>
      </c>
      <c r="G603" s="37">
        <f t="shared" si="148"/>
        <v>43.9</v>
      </c>
      <c r="H603" s="37">
        <f t="shared" si="148"/>
        <v>43.9</v>
      </c>
    </row>
    <row r="604" spans="1:8" s="40" customFormat="1" ht="17.25" customHeight="1" x14ac:dyDescent="0.25">
      <c r="A604" s="38" t="s">
        <v>179</v>
      </c>
      <c r="B604" s="35" t="s">
        <v>158</v>
      </c>
      <c r="C604" s="35" t="s">
        <v>158</v>
      </c>
      <c r="D604" s="35" t="s">
        <v>457</v>
      </c>
      <c r="E604" s="35" t="s">
        <v>101</v>
      </c>
      <c r="F604" s="37">
        <f t="shared" si="148"/>
        <v>43.9</v>
      </c>
      <c r="G604" s="37">
        <f t="shared" si="148"/>
        <v>43.9</v>
      </c>
      <c r="H604" s="37">
        <f t="shared" si="148"/>
        <v>43.9</v>
      </c>
    </row>
    <row r="605" spans="1:8" s="40" customFormat="1" ht="29.25" customHeight="1" x14ac:dyDescent="0.25">
      <c r="A605" s="38" t="s">
        <v>394</v>
      </c>
      <c r="B605" s="35" t="s">
        <v>158</v>
      </c>
      <c r="C605" s="35" t="s">
        <v>158</v>
      </c>
      <c r="D605" s="35" t="s">
        <v>457</v>
      </c>
      <c r="E605" s="35" t="s">
        <v>395</v>
      </c>
      <c r="F605" s="37">
        <f t="shared" si="148"/>
        <v>43.9</v>
      </c>
      <c r="G605" s="37">
        <f t="shared" si="148"/>
        <v>43.9</v>
      </c>
      <c r="H605" s="37">
        <f t="shared" si="148"/>
        <v>43.9</v>
      </c>
    </row>
    <row r="606" spans="1:8" s="40" customFormat="1" ht="19.5" customHeight="1" x14ac:dyDescent="0.25">
      <c r="A606" s="38" t="s">
        <v>396</v>
      </c>
      <c r="B606" s="35" t="s">
        <v>158</v>
      </c>
      <c r="C606" s="35" t="s">
        <v>158</v>
      </c>
      <c r="D606" s="35" t="s">
        <v>457</v>
      </c>
      <c r="E606" s="35" t="s">
        <v>397</v>
      </c>
      <c r="F606" s="37">
        <v>43.9</v>
      </c>
      <c r="G606" s="37">
        <v>43.9</v>
      </c>
      <c r="H606" s="37">
        <v>43.9</v>
      </c>
    </row>
    <row r="607" spans="1:8" s="40" customFormat="1" ht="15" customHeight="1" x14ac:dyDescent="0.2">
      <c r="A607" s="54" t="s">
        <v>458</v>
      </c>
      <c r="B607" s="33" t="s">
        <v>459</v>
      </c>
      <c r="C607" s="33" t="s">
        <v>99</v>
      </c>
      <c r="D607" s="33" t="s">
        <v>100</v>
      </c>
      <c r="E607" s="33" t="s">
        <v>101</v>
      </c>
      <c r="F607" s="34">
        <f>F608</f>
        <v>5832.9999999999991</v>
      </c>
      <c r="G607" s="34">
        <f>G608</f>
        <v>5732.9999999999991</v>
      </c>
      <c r="H607" s="34">
        <f>H608</f>
        <v>5732.9999999999991</v>
      </c>
    </row>
    <row r="608" spans="1:8" s="40" customFormat="1" ht="18.75" customHeight="1" x14ac:dyDescent="0.25">
      <c r="A608" s="38" t="s">
        <v>460</v>
      </c>
      <c r="B608" s="35" t="s">
        <v>459</v>
      </c>
      <c r="C608" s="35" t="s">
        <v>98</v>
      </c>
      <c r="D608" s="35" t="s">
        <v>100</v>
      </c>
      <c r="E608" s="35" t="s">
        <v>101</v>
      </c>
      <c r="F608" s="37">
        <f>F609+F614+F619+F639</f>
        <v>5832.9999999999991</v>
      </c>
      <c r="G608" s="37">
        <f>G609+G614+G619+G639</f>
        <v>5732.9999999999991</v>
      </c>
      <c r="H608" s="37">
        <f>H609+H614+H619+H639</f>
        <v>5732.9999999999991</v>
      </c>
    </row>
    <row r="609" spans="1:8" s="40" customFormat="1" ht="41.25" customHeight="1" x14ac:dyDescent="0.25">
      <c r="A609" s="38" t="s">
        <v>175</v>
      </c>
      <c r="B609" s="35" t="s">
        <v>459</v>
      </c>
      <c r="C609" s="35" t="s">
        <v>98</v>
      </c>
      <c r="D609" s="35" t="s">
        <v>176</v>
      </c>
      <c r="E609" s="35" t="s">
        <v>101</v>
      </c>
      <c r="F609" s="37">
        <f>F610</f>
        <v>5.9</v>
      </c>
      <c r="G609" s="37">
        <f>G610</f>
        <v>5.9</v>
      </c>
      <c r="H609" s="37">
        <f>H610</f>
        <v>5.9</v>
      </c>
    </row>
    <row r="610" spans="1:8" s="40" customFormat="1" ht="42.75" customHeight="1" x14ac:dyDescent="0.25">
      <c r="A610" s="38" t="s">
        <v>461</v>
      </c>
      <c r="B610" s="35" t="s">
        <v>459</v>
      </c>
      <c r="C610" s="35" t="s">
        <v>98</v>
      </c>
      <c r="D610" s="35" t="s">
        <v>462</v>
      </c>
      <c r="E610" s="35" t="s">
        <v>101</v>
      </c>
      <c r="F610" s="37">
        <f t="shared" ref="F610:H617" si="149">F611</f>
        <v>5.9</v>
      </c>
      <c r="G610" s="37">
        <f t="shared" si="149"/>
        <v>5.9</v>
      </c>
      <c r="H610" s="37">
        <f t="shared" si="149"/>
        <v>5.9</v>
      </c>
    </row>
    <row r="611" spans="1:8" s="40" customFormat="1" ht="14.25" customHeight="1" x14ac:dyDescent="0.25">
      <c r="A611" s="38" t="s">
        <v>179</v>
      </c>
      <c r="B611" s="35" t="s">
        <v>459</v>
      </c>
      <c r="C611" s="35" t="s">
        <v>98</v>
      </c>
      <c r="D611" s="35" t="s">
        <v>463</v>
      </c>
      <c r="E611" s="35" t="s">
        <v>101</v>
      </c>
      <c r="F611" s="37">
        <f t="shared" si="149"/>
        <v>5.9</v>
      </c>
      <c r="G611" s="37">
        <f t="shared" si="149"/>
        <v>5.9</v>
      </c>
      <c r="H611" s="37">
        <f t="shared" si="149"/>
        <v>5.9</v>
      </c>
    </row>
    <row r="612" spans="1:8" s="40" customFormat="1" ht="27.75" customHeight="1" x14ac:dyDescent="0.25">
      <c r="A612" s="38" t="s">
        <v>120</v>
      </c>
      <c r="B612" s="35" t="s">
        <v>459</v>
      </c>
      <c r="C612" s="35" t="s">
        <v>98</v>
      </c>
      <c r="D612" s="35" t="s">
        <v>463</v>
      </c>
      <c r="E612" s="35" t="s">
        <v>121</v>
      </c>
      <c r="F612" s="37">
        <f t="shared" si="149"/>
        <v>5.9</v>
      </c>
      <c r="G612" s="37">
        <f t="shared" si="149"/>
        <v>5.9</v>
      </c>
      <c r="H612" s="37">
        <f t="shared" si="149"/>
        <v>5.9</v>
      </c>
    </row>
    <row r="613" spans="1:8" s="40" customFormat="1" ht="28.5" customHeight="1" x14ac:dyDescent="0.25">
      <c r="A613" s="38" t="s">
        <v>122</v>
      </c>
      <c r="B613" s="35" t="s">
        <v>459</v>
      </c>
      <c r="C613" s="35" t="s">
        <v>98</v>
      </c>
      <c r="D613" s="35" t="s">
        <v>463</v>
      </c>
      <c r="E613" s="35" t="s">
        <v>123</v>
      </c>
      <c r="F613" s="37">
        <f>5.9+5.9-5.9</f>
        <v>5.9</v>
      </c>
      <c r="G613" s="37">
        <f>5.9+5.9-5.9</f>
        <v>5.9</v>
      </c>
      <c r="H613" s="37">
        <f>5.9+5.9-5.9</f>
        <v>5.9</v>
      </c>
    </row>
    <row r="614" spans="1:8" s="40" customFormat="1" ht="37.5" hidden="1" customHeight="1" x14ac:dyDescent="0.25">
      <c r="A614" s="38" t="s">
        <v>464</v>
      </c>
      <c r="B614" s="35" t="s">
        <v>459</v>
      </c>
      <c r="C614" s="35" t="s">
        <v>98</v>
      </c>
      <c r="D614" s="35" t="s">
        <v>465</v>
      </c>
      <c r="E614" s="35" t="s">
        <v>101</v>
      </c>
      <c r="F614" s="37">
        <f t="shared" si="149"/>
        <v>0</v>
      </c>
      <c r="G614" s="37">
        <f t="shared" si="149"/>
        <v>0</v>
      </c>
      <c r="H614" s="37">
        <f t="shared" si="149"/>
        <v>0</v>
      </c>
    </row>
    <row r="615" spans="1:8" s="40" customFormat="1" ht="24" hidden="1" customHeight="1" x14ac:dyDescent="0.25">
      <c r="A615" s="38" t="s">
        <v>466</v>
      </c>
      <c r="B615" s="35" t="s">
        <v>459</v>
      </c>
      <c r="C615" s="35" t="s">
        <v>98</v>
      </c>
      <c r="D615" s="35" t="s">
        <v>467</v>
      </c>
      <c r="E615" s="35" t="s">
        <v>101</v>
      </c>
      <c r="F615" s="37">
        <f t="shared" si="149"/>
        <v>0</v>
      </c>
      <c r="G615" s="37">
        <f t="shared" si="149"/>
        <v>0</v>
      </c>
      <c r="H615" s="37">
        <f t="shared" si="149"/>
        <v>0</v>
      </c>
    </row>
    <row r="616" spans="1:8" s="40" customFormat="1" ht="15" hidden="1" customHeight="1" x14ac:dyDescent="0.25">
      <c r="A616" s="38" t="s">
        <v>179</v>
      </c>
      <c r="B616" s="35" t="s">
        <v>459</v>
      </c>
      <c r="C616" s="35" t="s">
        <v>98</v>
      </c>
      <c r="D616" s="35" t="s">
        <v>468</v>
      </c>
      <c r="E616" s="35" t="s">
        <v>101</v>
      </c>
      <c r="F616" s="37">
        <f t="shared" si="149"/>
        <v>0</v>
      </c>
      <c r="G616" s="37">
        <f t="shared" si="149"/>
        <v>0</v>
      </c>
      <c r="H616" s="37">
        <f t="shared" si="149"/>
        <v>0</v>
      </c>
    </row>
    <row r="617" spans="1:8" s="40" customFormat="1" ht="30" hidden="1" customHeight="1" x14ac:dyDescent="0.25">
      <c r="A617" s="38" t="s">
        <v>120</v>
      </c>
      <c r="B617" s="35" t="s">
        <v>459</v>
      </c>
      <c r="C617" s="35" t="s">
        <v>98</v>
      </c>
      <c r="D617" s="35" t="s">
        <v>468</v>
      </c>
      <c r="E617" s="35" t="s">
        <v>121</v>
      </c>
      <c r="F617" s="37">
        <f t="shared" si="149"/>
        <v>0</v>
      </c>
      <c r="G617" s="37">
        <f t="shared" si="149"/>
        <v>0</v>
      </c>
      <c r="H617" s="37">
        <f t="shared" si="149"/>
        <v>0</v>
      </c>
    </row>
    <row r="618" spans="1:8" s="40" customFormat="1" ht="27.75" hidden="1" customHeight="1" x14ac:dyDescent="0.25">
      <c r="A618" s="38" t="s">
        <v>122</v>
      </c>
      <c r="B618" s="35" t="s">
        <v>459</v>
      </c>
      <c r="C618" s="35" t="s">
        <v>98</v>
      </c>
      <c r="D618" s="35" t="s">
        <v>468</v>
      </c>
      <c r="E618" s="35" t="s">
        <v>123</v>
      </c>
      <c r="F618" s="37">
        <f>5.9-5.9</f>
        <v>0</v>
      </c>
      <c r="G618" s="37">
        <f>5.9-5.9</f>
        <v>0</v>
      </c>
      <c r="H618" s="37">
        <f>5.9-5.9</f>
        <v>0</v>
      </c>
    </row>
    <row r="619" spans="1:8" s="40" customFormat="1" ht="40.5" customHeight="1" x14ac:dyDescent="0.25">
      <c r="A619" s="38" t="s">
        <v>469</v>
      </c>
      <c r="B619" s="35" t="s">
        <v>459</v>
      </c>
      <c r="C619" s="35" t="s">
        <v>98</v>
      </c>
      <c r="D619" s="35" t="s">
        <v>470</v>
      </c>
      <c r="E619" s="35" t="s">
        <v>101</v>
      </c>
      <c r="F619" s="37">
        <f>F620+F635</f>
        <v>5749.9</v>
      </c>
      <c r="G619" s="37">
        <f>G620+G635</f>
        <v>5649.9</v>
      </c>
      <c r="H619" s="37">
        <f>H620+H635</f>
        <v>5649.9</v>
      </c>
    </row>
    <row r="620" spans="1:8" s="40" customFormat="1" ht="27.75" customHeight="1" x14ac:dyDescent="0.25">
      <c r="A620" s="38" t="s">
        <v>471</v>
      </c>
      <c r="B620" s="35" t="s">
        <v>459</v>
      </c>
      <c r="C620" s="35" t="s">
        <v>98</v>
      </c>
      <c r="D620" s="35" t="s">
        <v>472</v>
      </c>
      <c r="E620" s="35" t="s">
        <v>101</v>
      </c>
      <c r="F620" s="37">
        <f>F621+F632+F629+F626</f>
        <v>5251.5</v>
      </c>
      <c r="G620" s="37">
        <f>G621+G632+G629+G626</f>
        <v>5251.5</v>
      </c>
      <c r="H620" s="37">
        <f>H621+H632+H629+H626</f>
        <v>5251.5</v>
      </c>
    </row>
    <row r="621" spans="1:8" s="40" customFormat="1" ht="27.75" customHeight="1" x14ac:dyDescent="0.25">
      <c r="A621" s="38" t="s">
        <v>237</v>
      </c>
      <c r="B621" s="35" t="s">
        <v>459</v>
      </c>
      <c r="C621" s="35" t="s">
        <v>98</v>
      </c>
      <c r="D621" s="35" t="s">
        <v>473</v>
      </c>
      <c r="E621" s="35" t="s">
        <v>101</v>
      </c>
      <c r="F621" s="37">
        <f>F622+F624</f>
        <v>4486</v>
      </c>
      <c r="G621" s="37">
        <f>G622+G624</f>
        <v>4895.3</v>
      </c>
      <c r="H621" s="37">
        <f>H622+H624</f>
        <v>4895.3</v>
      </c>
    </row>
    <row r="622" spans="1:8" s="40" customFormat="1" ht="68.25" customHeight="1" x14ac:dyDescent="0.25">
      <c r="A622" s="38" t="s">
        <v>110</v>
      </c>
      <c r="B622" s="35" t="s">
        <v>459</v>
      </c>
      <c r="C622" s="35" t="s">
        <v>98</v>
      </c>
      <c r="D622" s="35" t="s">
        <v>473</v>
      </c>
      <c r="E622" s="35" t="s">
        <v>111</v>
      </c>
      <c r="F622" s="37">
        <f>F623</f>
        <v>3931.0000000000005</v>
      </c>
      <c r="G622" s="37">
        <f>G623</f>
        <v>4340.3</v>
      </c>
      <c r="H622" s="37">
        <f>H623</f>
        <v>4340.3</v>
      </c>
    </row>
    <row r="623" spans="1:8" s="40" customFormat="1" ht="19.5" customHeight="1" x14ac:dyDescent="0.25">
      <c r="A623" s="38" t="s">
        <v>239</v>
      </c>
      <c r="B623" s="35" t="s">
        <v>459</v>
      </c>
      <c r="C623" s="35" t="s">
        <v>98</v>
      </c>
      <c r="D623" s="35" t="s">
        <v>473</v>
      </c>
      <c r="E623" s="35" t="s">
        <v>240</v>
      </c>
      <c r="F623" s="37">
        <f>4033.3-78.6-23.7</f>
        <v>3931.0000000000005</v>
      </c>
      <c r="G623" s="37">
        <f>4033.3+307</f>
        <v>4340.3</v>
      </c>
      <c r="H623" s="37">
        <f>4033.3+307</f>
        <v>4340.3</v>
      </c>
    </row>
    <row r="624" spans="1:8" s="40" customFormat="1" ht="30" customHeight="1" x14ac:dyDescent="0.25">
      <c r="A624" s="38" t="s">
        <v>120</v>
      </c>
      <c r="B624" s="35" t="s">
        <v>459</v>
      </c>
      <c r="C624" s="35" t="s">
        <v>98</v>
      </c>
      <c r="D624" s="35" t="s">
        <v>473</v>
      </c>
      <c r="E624" s="35" t="s">
        <v>121</v>
      </c>
      <c r="F624" s="37">
        <f>F625</f>
        <v>555</v>
      </c>
      <c r="G624" s="37">
        <f>G625</f>
        <v>555</v>
      </c>
      <c r="H624" s="37">
        <f>H625</f>
        <v>555</v>
      </c>
    </row>
    <row r="625" spans="1:8" s="40" customFormat="1" ht="30.75" customHeight="1" x14ac:dyDescent="0.25">
      <c r="A625" s="38" t="s">
        <v>122</v>
      </c>
      <c r="B625" s="35" t="s">
        <v>459</v>
      </c>
      <c r="C625" s="35" t="s">
        <v>98</v>
      </c>
      <c r="D625" s="35" t="s">
        <v>473</v>
      </c>
      <c r="E625" s="35" t="s">
        <v>123</v>
      </c>
      <c r="F625" s="37">
        <v>555</v>
      </c>
      <c r="G625" s="37">
        <v>555</v>
      </c>
      <c r="H625" s="37">
        <v>555</v>
      </c>
    </row>
    <row r="626" spans="1:8" s="40" customFormat="1" ht="58.5" customHeight="1" x14ac:dyDescent="0.25">
      <c r="A626" s="38" t="s">
        <v>589</v>
      </c>
      <c r="B626" s="35" t="s">
        <v>459</v>
      </c>
      <c r="C626" s="35" t="s">
        <v>98</v>
      </c>
      <c r="D626" s="35" t="s">
        <v>588</v>
      </c>
      <c r="E626" s="35" t="s">
        <v>101</v>
      </c>
      <c r="F626" s="37">
        <f>F627</f>
        <v>102.3</v>
      </c>
      <c r="G626" s="37">
        <f t="shared" ref="G626:H626" si="150">G627</f>
        <v>0</v>
      </c>
      <c r="H626" s="37">
        <f t="shared" si="150"/>
        <v>0</v>
      </c>
    </row>
    <row r="627" spans="1:8" s="40" customFormat="1" ht="72" customHeight="1" x14ac:dyDescent="0.25">
      <c r="A627" s="38" t="s">
        <v>110</v>
      </c>
      <c r="B627" s="35" t="s">
        <v>459</v>
      </c>
      <c r="C627" s="35" t="s">
        <v>98</v>
      </c>
      <c r="D627" s="35" t="s">
        <v>588</v>
      </c>
      <c r="E627" s="35" t="s">
        <v>111</v>
      </c>
      <c r="F627" s="37">
        <f>F628</f>
        <v>102.3</v>
      </c>
      <c r="G627" s="37">
        <f t="shared" ref="G627:H627" si="151">G628</f>
        <v>0</v>
      </c>
      <c r="H627" s="37">
        <f t="shared" si="151"/>
        <v>0</v>
      </c>
    </row>
    <row r="628" spans="1:8" s="40" customFormat="1" ht="27" customHeight="1" x14ac:dyDescent="0.25">
      <c r="A628" s="38" t="s">
        <v>239</v>
      </c>
      <c r="B628" s="35" t="s">
        <v>459</v>
      </c>
      <c r="C628" s="35" t="s">
        <v>98</v>
      </c>
      <c r="D628" s="35" t="s">
        <v>588</v>
      </c>
      <c r="E628" s="35" t="s">
        <v>240</v>
      </c>
      <c r="F628" s="37">
        <f>78.6+23.7</f>
        <v>102.3</v>
      </c>
      <c r="G628" s="37">
        <v>0</v>
      </c>
      <c r="H628" s="37">
        <v>0</v>
      </c>
    </row>
    <row r="629" spans="1:8" s="40" customFormat="1" ht="27.75" customHeight="1" x14ac:dyDescent="0.25">
      <c r="A629" s="38" t="s">
        <v>474</v>
      </c>
      <c r="B629" s="35" t="s">
        <v>459</v>
      </c>
      <c r="C629" s="35" t="s">
        <v>98</v>
      </c>
      <c r="D629" s="35" t="s">
        <v>475</v>
      </c>
      <c r="E629" s="35" t="s">
        <v>101</v>
      </c>
      <c r="F629" s="37">
        <f t="shared" ref="F629:H630" si="152">F630</f>
        <v>307</v>
      </c>
      <c r="G629" s="37">
        <f t="shared" si="152"/>
        <v>0</v>
      </c>
      <c r="H629" s="37">
        <f t="shared" si="152"/>
        <v>0</v>
      </c>
    </row>
    <row r="630" spans="1:8" s="40" customFormat="1" ht="25.5" customHeight="1" x14ac:dyDescent="0.25">
      <c r="A630" s="38" t="s">
        <v>110</v>
      </c>
      <c r="B630" s="35" t="s">
        <v>459</v>
      </c>
      <c r="C630" s="35" t="s">
        <v>98</v>
      </c>
      <c r="D630" s="35" t="s">
        <v>475</v>
      </c>
      <c r="E630" s="35" t="s">
        <v>111</v>
      </c>
      <c r="F630" s="37">
        <f t="shared" si="152"/>
        <v>307</v>
      </c>
      <c r="G630" s="37">
        <f t="shared" si="152"/>
        <v>0</v>
      </c>
      <c r="H630" s="37">
        <f t="shared" si="152"/>
        <v>0</v>
      </c>
    </row>
    <row r="631" spans="1:8" s="40" customFormat="1" ht="15.75" customHeight="1" x14ac:dyDescent="0.25">
      <c r="A631" s="38" t="s">
        <v>239</v>
      </c>
      <c r="B631" s="35" t="s">
        <v>459</v>
      </c>
      <c r="C631" s="35" t="s">
        <v>98</v>
      </c>
      <c r="D631" s="35" t="s">
        <v>475</v>
      </c>
      <c r="E631" s="35" t="s">
        <v>240</v>
      </c>
      <c r="F631" s="37">
        <v>307</v>
      </c>
      <c r="G631" s="37">
        <v>0</v>
      </c>
      <c r="H631" s="37">
        <v>0</v>
      </c>
    </row>
    <row r="632" spans="1:8" s="40" customFormat="1" ht="54" customHeight="1" x14ac:dyDescent="0.25">
      <c r="A632" s="38" t="s">
        <v>235</v>
      </c>
      <c r="B632" s="35" t="s">
        <v>459</v>
      </c>
      <c r="C632" s="35" t="s">
        <v>98</v>
      </c>
      <c r="D632" s="35" t="s">
        <v>476</v>
      </c>
      <c r="E632" s="35" t="s">
        <v>101</v>
      </c>
      <c r="F632" s="37">
        <f t="shared" ref="F632:H633" si="153">F633</f>
        <v>356.2</v>
      </c>
      <c r="G632" s="37">
        <f t="shared" si="153"/>
        <v>356.2</v>
      </c>
      <c r="H632" s="37">
        <f t="shared" si="153"/>
        <v>356.2</v>
      </c>
    </row>
    <row r="633" spans="1:8" s="40" customFormat="1" ht="15" customHeight="1" x14ac:dyDescent="0.25">
      <c r="A633" s="38" t="s">
        <v>124</v>
      </c>
      <c r="B633" s="35" t="s">
        <v>459</v>
      </c>
      <c r="C633" s="35" t="s">
        <v>98</v>
      </c>
      <c r="D633" s="35" t="s">
        <v>476</v>
      </c>
      <c r="E633" s="35" t="s">
        <v>125</v>
      </c>
      <c r="F633" s="37">
        <f t="shared" si="153"/>
        <v>356.2</v>
      </c>
      <c r="G633" s="37">
        <f t="shared" si="153"/>
        <v>356.2</v>
      </c>
      <c r="H633" s="37">
        <f t="shared" si="153"/>
        <v>356.2</v>
      </c>
    </row>
    <row r="634" spans="1:8" s="40" customFormat="1" ht="15" customHeight="1" x14ac:dyDescent="0.25">
      <c r="A634" s="38" t="s">
        <v>126</v>
      </c>
      <c r="B634" s="35" t="s">
        <v>459</v>
      </c>
      <c r="C634" s="35" t="s">
        <v>98</v>
      </c>
      <c r="D634" s="35" t="s">
        <v>476</v>
      </c>
      <c r="E634" s="35" t="s">
        <v>127</v>
      </c>
      <c r="F634" s="37">
        <v>356.2</v>
      </c>
      <c r="G634" s="37">
        <v>356.2</v>
      </c>
      <c r="H634" s="37">
        <v>356.2</v>
      </c>
    </row>
    <row r="635" spans="1:8" s="40" customFormat="1" ht="41.25" customHeight="1" x14ac:dyDescent="0.25">
      <c r="A635" s="38" t="s">
        <v>477</v>
      </c>
      <c r="B635" s="35" t="s">
        <v>459</v>
      </c>
      <c r="C635" s="35" t="s">
        <v>98</v>
      </c>
      <c r="D635" s="35" t="s">
        <v>478</v>
      </c>
      <c r="E635" s="35" t="s">
        <v>101</v>
      </c>
      <c r="F635" s="37">
        <f t="shared" ref="F635:H637" si="154">F636</f>
        <v>498.4</v>
      </c>
      <c r="G635" s="37">
        <f t="shared" si="154"/>
        <v>398.4</v>
      </c>
      <c r="H635" s="37">
        <f t="shared" si="154"/>
        <v>398.4</v>
      </c>
    </row>
    <row r="636" spans="1:8" s="40" customFormat="1" ht="27.75" customHeight="1" x14ac:dyDescent="0.25">
      <c r="A636" s="38" t="s">
        <v>237</v>
      </c>
      <c r="B636" s="35" t="s">
        <v>459</v>
      </c>
      <c r="C636" s="35" t="s">
        <v>98</v>
      </c>
      <c r="D636" s="35" t="s">
        <v>479</v>
      </c>
      <c r="E636" s="35" t="s">
        <v>101</v>
      </c>
      <c r="F636" s="37">
        <f t="shared" si="154"/>
        <v>498.4</v>
      </c>
      <c r="G636" s="37">
        <f t="shared" si="154"/>
        <v>398.4</v>
      </c>
      <c r="H636" s="37">
        <f t="shared" si="154"/>
        <v>398.4</v>
      </c>
    </row>
    <row r="637" spans="1:8" s="40" customFormat="1" ht="28.5" customHeight="1" x14ac:dyDescent="0.25">
      <c r="A637" s="38" t="s">
        <v>120</v>
      </c>
      <c r="B637" s="35" t="s">
        <v>459</v>
      </c>
      <c r="C637" s="35" t="s">
        <v>98</v>
      </c>
      <c r="D637" s="35" t="s">
        <v>479</v>
      </c>
      <c r="E637" s="35" t="s">
        <v>121</v>
      </c>
      <c r="F637" s="37">
        <f t="shared" si="154"/>
        <v>498.4</v>
      </c>
      <c r="G637" s="37">
        <f t="shared" si="154"/>
        <v>398.4</v>
      </c>
      <c r="H637" s="37">
        <f t="shared" si="154"/>
        <v>398.4</v>
      </c>
    </row>
    <row r="638" spans="1:8" s="40" customFormat="1" ht="30.75" customHeight="1" x14ac:dyDescent="0.25">
      <c r="A638" s="38" t="s">
        <v>122</v>
      </c>
      <c r="B638" s="35" t="s">
        <v>459</v>
      </c>
      <c r="C638" s="35" t="s">
        <v>98</v>
      </c>
      <c r="D638" s="35" t="s">
        <v>479</v>
      </c>
      <c r="E638" s="35" t="s">
        <v>123</v>
      </c>
      <c r="F638" s="37">
        <f>398.4+100</f>
        <v>498.4</v>
      </c>
      <c r="G638" s="37">
        <v>398.4</v>
      </c>
      <c r="H638" s="37">
        <v>398.4</v>
      </c>
    </row>
    <row r="639" spans="1:8" s="40" customFormat="1" ht="59.25" customHeight="1" x14ac:dyDescent="0.25">
      <c r="A639" s="38" t="s">
        <v>203</v>
      </c>
      <c r="B639" s="35" t="s">
        <v>459</v>
      </c>
      <c r="C639" s="35" t="s">
        <v>98</v>
      </c>
      <c r="D639" s="35" t="s">
        <v>204</v>
      </c>
      <c r="E639" s="35" t="s">
        <v>101</v>
      </c>
      <c r="F639" s="37">
        <f t="shared" ref="F639:H643" si="155">F640</f>
        <v>77.2</v>
      </c>
      <c r="G639" s="37">
        <f t="shared" si="155"/>
        <v>77.2</v>
      </c>
      <c r="H639" s="37">
        <f t="shared" si="155"/>
        <v>77.2</v>
      </c>
    </row>
    <row r="640" spans="1:8" s="40" customFormat="1" ht="40.5" customHeight="1" x14ac:dyDescent="0.25">
      <c r="A640" s="38" t="s">
        <v>205</v>
      </c>
      <c r="B640" s="35" t="s">
        <v>459</v>
      </c>
      <c r="C640" s="35" t="s">
        <v>98</v>
      </c>
      <c r="D640" s="35" t="s">
        <v>206</v>
      </c>
      <c r="E640" s="35" t="s">
        <v>101</v>
      </c>
      <c r="F640" s="37">
        <f t="shared" si="155"/>
        <v>77.2</v>
      </c>
      <c r="G640" s="37">
        <f t="shared" si="155"/>
        <v>77.2</v>
      </c>
      <c r="H640" s="37">
        <f t="shared" si="155"/>
        <v>77.2</v>
      </c>
    </row>
    <row r="641" spans="1:8" s="40" customFormat="1" ht="42" customHeight="1" x14ac:dyDescent="0.25">
      <c r="A641" s="38" t="s">
        <v>207</v>
      </c>
      <c r="B641" s="35" t="s">
        <v>459</v>
      </c>
      <c r="C641" s="35" t="s">
        <v>98</v>
      </c>
      <c r="D641" s="35" t="s">
        <v>208</v>
      </c>
      <c r="E641" s="35" t="s">
        <v>101</v>
      </c>
      <c r="F641" s="37">
        <f t="shared" si="155"/>
        <v>77.2</v>
      </c>
      <c r="G641" s="37">
        <f t="shared" si="155"/>
        <v>77.2</v>
      </c>
      <c r="H641" s="37">
        <f t="shared" si="155"/>
        <v>77.2</v>
      </c>
    </row>
    <row r="642" spans="1:8" s="40" customFormat="1" ht="15.75" customHeight="1" x14ac:dyDescent="0.25">
      <c r="A642" s="38" t="s">
        <v>179</v>
      </c>
      <c r="B642" s="35" t="s">
        <v>459</v>
      </c>
      <c r="C642" s="35" t="s">
        <v>98</v>
      </c>
      <c r="D642" s="35" t="s">
        <v>209</v>
      </c>
      <c r="E642" s="35" t="s">
        <v>101</v>
      </c>
      <c r="F642" s="37">
        <f t="shared" si="155"/>
        <v>77.2</v>
      </c>
      <c r="G642" s="37">
        <f t="shared" si="155"/>
        <v>77.2</v>
      </c>
      <c r="H642" s="37">
        <f t="shared" si="155"/>
        <v>77.2</v>
      </c>
    </row>
    <row r="643" spans="1:8" s="40" customFormat="1" ht="27" customHeight="1" x14ac:dyDescent="0.25">
      <c r="A643" s="38" t="s">
        <v>120</v>
      </c>
      <c r="B643" s="35" t="s">
        <v>459</v>
      </c>
      <c r="C643" s="35" t="s">
        <v>98</v>
      </c>
      <c r="D643" s="35" t="s">
        <v>209</v>
      </c>
      <c r="E643" s="35" t="s">
        <v>121</v>
      </c>
      <c r="F643" s="37">
        <f t="shared" si="155"/>
        <v>77.2</v>
      </c>
      <c r="G643" s="37">
        <f t="shared" si="155"/>
        <v>77.2</v>
      </c>
      <c r="H643" s="37">
        <f t="shared" si="155"/>
        <v>77.2</v>
      </c>
    </row>
    <row r="644" spans="1:8" s="40" customFormat="1" ht="27.75" customHeight="1" x14ac:dyDescent="0.25">
      <c r="A644" s="38" t="s">
        <v>122</v>
      </c>
      <c r="B644" s="35" t="s">
        <v>459</v>
      </c>
      <c r="C644" s="35" t="s">
        <v>98</v>
      </c>
      <c r="D644" s="35" t="s">
        <v>209</v>
      </c>
      <c r="E644" s="35" t="s">
        <v>123</v>
      </c>
      <c r="F644" s="37">
        <v>77.2</v>
      </c>
      <c r="G644" s="37">
        <v>77.2</v>
      </c>
      <c r="H644" s="37">
        <v>77.2</v>
      </c>
    </row>
    <row r="645" spans="1:8" s="40" customFormat="1" ht="14.25" x14ac:dyDescent="0.2">
      <c r="A645" s="54" t="s">
        <v>480</v>
      </c>
      <c r="B645" s="33" t="s">
        <v>481</v>
      </c>
      <c r="C645" s="33" t="s">
        <v>99</v>
      </c>
      <c r="D645" s="33" t="s">
        <v>100</v>
      </c>
      <c r="E645" s="33" t="s">
        <v>101</v>
      </c>
      <c r="F645" s="34">
        <f>F646+F651+F659</f>
        <v>992.49999999999989</v>
      </c>
      <c r="G645" s="34">
        <f>G646+G651+G659</f>
        <v>1013.9</v>
      </c>
      <c r="H645" s="34">
        <f>H646+H651+H659</f>
        <v>1025.4000000000001</v>
      </c>
    </row>
    <row r="646" spans="1:8" s="40" customFormat="1" ht="15" x14ac:dyDescent="0.25">
      <c r="A646" s="38" t="s">
        <v>482</v>
      </c>
      <c r="B646" s="35" t="s">
        <v>481</v>
      </c>
      <c r="C646" s="35" t="s">
        <v>98</v>
      </c>
      <c r="D646" s="35" t="s">
        <v>100</v>
      </c>
      <c r="E646" s="35" t="s">
        <v>101</v>
      </c>
      <c r="F646" s="37">
        <f t="shared" ref="F646:H649" si="156">F647</f>
        <v>402</v>
      </c>
      <c r="G646" s="37">
        <f t="shared" si="156"/>
        <v>402</v>
      </c>
      <c r="H646" s="37">
        <f t="shared" si="156"/>
        <v>402</v>
      </c>
    </row>
    <row r="647" spans="1:8" s="44" customFormat="1" ht="26.25" x14ac:dyDescent="0.25">
      <c r="A647" s="38" t="s">
        <v>339</v>
      </c>
      <c r="B647" s="35" t="s">
        <v>481</v>
      </c>
      <c r="C647" s="35" t="s">
        <v>98</v>
      </c>
      <c r="D647" s="35" t="s">
        <v>340</v>
      </c>
      <c r="E647" s="35" t="s">
        <v>101</v>
      </c>
      <c r="F647" s="37">
        <f t="shared" si="156"/>
        <v>402</v>
      </c>
      <c r="G647" s="37">
        <f t="shared" si="156"/>
        <v>402</v>
      </c>
      <c r="H647" s="37">
        <f t="shared" si="156"/>
        <v>402</v>
      </c>
    </row>
    <row r="648" spans="1:8" s="44" customFormat="1" ht="15" x14ac:dyDescent="0.25">
      <c r="A648" s="38" t="s">
        <v>483</v>
      </c>
      <c r="B648" s="35" t="s">
        <v>481</v>
      </c>
      <c r="C648" s="35" t="s">
        <v>98</v>
      </c>
      <c r="D648" s="35" t="s">
        <v>484</v>
      </c>
      <c r="E648" s="35" t="s">
        <v>101</v>
      </c>
      <c r="F648" s="37">
        <f t="shared" si="156"/>
        <v>402</v>
      </c>
      <c r="G648" s="37">
        <f t="shared" si="156"/>
        <v>402</v>
      </c>
      <c r="H648" s="37">
        <f t="shared" si="156"/>
        <v>402</v>
      </c>
    </row>
    <row r="649" spans="1:8" s="41" customFormat="1" ht="21" customHeight="1" x14ac:dyDescent="0.25">
      <c r="A649" s="38" t="s">
        <v>485</v>
      </c>
      <c r="B649" s="35" t="s">
        <v>481</v>
      </c>
      <c r="C649" s="35" t="s">
        <v>98</v>
      </c>
      <c r="D649" s="35" t="s">
        <v>484</v>
      </c>
      <c r="E649" s="35" t="s">
        <v>486</v>
      </c>
      <c r="F649" s="37">
        <f t="shared" si="156"/>
        <v>402</v>
      </c>
      <c r="G649" s="37">
        <f t="shared" si="156"/>
        <v>402</v>
      </c>
      <c r="H649" s="37">
        <f t="shared" si="156"/>
        <v>402</v>
      </c>
    </row>
    <row r="650" spans="1:8" s="41" customFormat="1" ht="26.25" x14ac:dyDescent="0.25">
      <c r="A650" s="38" t="s">
        <v>487</v>
      </c>
      <c r="B650" s="35" t="s">
        <v>481</v>
      </c>
      <c r="C650" s="35" t="s">
        <v>98</v>
      </c>
      <c r="D650" s="35" t="s">
        <v>484</v>
      </c>
      <c r="E650" s="35" t="s">
        <v>488</v>
      </c>
      <c r="F650" s="37">
        <v>402</v>
      </c>
      <c r="G650" s="37">
        <v>402</v>
      </c>
      <c r="H650" s="37">
        <v>402</v>
      </c>
    </row>
    <row r="651" spans="1:8" s="41" customFormat="1" ht="15" x14ac:dyDescent="0.25">
      <c r="A651" s="38" t="s">
        <v>489</v>
      </c>
      <c r="B651" s="35" t="s">
        <v>481</v>
      </c>
      <c r="C651" s="35" t="s">
        <v>243</v>
      </c>
      <c r="D651" s="35" t="s">
        <v>100</v>
      </c>
      <c r="E651" s="35" t="s">
        <v>101</v>
      </c>
      <c r="F651" s="37">
        <f t="shared" ref="F651:H652" si="157">F652</f>
        <v>317.09999999999997</v>
      </c>
      <c r="G651" s="37">
        <f t="shared" si="157"/>
        <v>328.5</v>
      </c>
      <c r="H651" s="37">
        <f t="shared" si="157"/>
        <v>340</v>
      </c>
    </row>
    <row r="652" spans="1:8" s="40" customFormat="1" ht="26.25" x14ac:dyDescent="0.25">
      <c r="A652" s="38" t="s">
        <v>339</v>
      </c>
      <c r="B652" s="35" t="s">
        <v>481</v>
      </c>
      <c r="C652" s="35" t="s">
        <v>243</v>
      </c>
      <c r="D652" s="35" t="s">
        <v>340</v>
      </c>
      <c r="E652" s="35" t="s">
        <v>101</v>
      </c>
      <c r="F652" s="37">
        <f t="shared" si="157"/>
        <v>317.09999999999997</v>
      </c>
      <c r="G652" s="37">
        <f t="shared" si="157"/>
        <v>328.5</v>
      </c>
      <c r="H652" s="37">
        <f t="shared" si="157"/>
        <v>340</v>
      </c>
    </row>
    <row r="653" spans="1:8" s="44" customFormat="1" ht="37.5" customHeight="1" x14ac:dyDescent="0.25">
      <c r="A653" s="38" t="s">
        <v>490</v>
      </c>
      <c r="B653" s="35" t="s">
        <v>481</v>
      </c>
      <c r="C653" s="35" t="s">
        <v>243</v>
      </c>
      <c r="D653" s="35" t="s">
        <v>491</v>
      </c>
      <c r="E653" s="35" t="s">
        <v>101</v>
      </c>
      <c r="F653" s="37">
        <f>F655+F657</f>
        <v>317.09999999999997</v>
      </c>
      <c r="G653" s="37">
        <f>G655+G657</f>
        <v>328.5</v>
      </c>
      <c r="H653" s="37">
        <v>340</v>
      </c>
    </row>
    <row r="654" spans="1:8" s="44" customFormat="1" ht="27" customHeight="1" x14ac:dyDescent="0.25">
      <c r="A654" s="38" t="s">
        <v>120</v>
      </c>
      <c r="B654" s="35" t="s">
        <v>481</v>
      </c>
      <c r="C654" s="35" t="s">
        <v>243</v>
      </c>
      <c r="D654" s="35" t="s">
        <v>491</v>
      </c>
      <c r="E654" s="35" t="s">
        <v>121</v>
      </c>
      <c r="F654" s="37">
        <f>F655</f>
        <v>5.7</v>
      </c>
      <c r="G654" s="37">
        <f>G655</f>
        <v>5.9</v>
      </c>
      <c r="H654" s="37">
        <f>H655</f>
        <v>6.1</v>
      </c>
    </row>
    <row r="655" spans="1:8" s="44" customFormat="1" ht="27.75" customHeight="1" x14ac:dyDescent="0.25">
      <c r="A655" s="38" t="s">
        <v>122</v>
      </c>
      <c r="B655" s="35" t="s">
        <v>481</v>
      </c>
      <c r="C655" s="35" t="s">
        <v>243</v>
      </c>
      <c r="D655" s="35" t="s">
        <v>491</v>
      </c>
      <c r="E655" s="35" t="s">
        <v>123</v>
      </c>
      <c r="F655" s="37">
        <v>5.7</v>
      </c>
      <c r="G655" s="37">
        <v>5.9</v>
      </c>
      <c r="H655" s="37">
        <v>6.1</v>
      </c>
    </row>
    <row r="656" spans="1:8" s="41" customFormat="1" ht="14.25" customHeight="1" x14ac:dyDescent="0.25">
      <c r="A656" s="38" t="s">
        <v>485</v>
      </c>
      <c r="B656" s="35" t="s">
        <v>481</v>
      </c>
      <c r="C656" s="35" t="s">
        <v>243</v>
      </c>
      <c r="D656" s="35" t="s">
        <v>491</v>
      </c>
      <c r="E656" s="35" t="s">
        <v>486</v>
      </c>
      <c r="F656" s="37">
        <f>F657</f>
        <v>311.39999999999998</v>
      </c>
      <c r="G656" s="37">
        <f>G657</f>
        <v>322.60000000000002</v>
      </c>
      <c r="H656" s="37">
        <f>H657</f>
        <v>333.9</v>
      </c>
    </row>
    <row r="657" spans="1:8" s="41" customFormat="1" ht="28.5" customHeight="1" x14ac:dyDescent="0.25">
      <c r="A657" s="38" t="s">
        <v>487</v>
      </c>
      <c r="B657" s="35" t="s">
        <v>481</v>
      </c>
      <c r="C657" s="35" t="s">
        <v>243</v>
      </c>
      <c r="D657" s="35" t="s">
        <v>491</v>
      </c>
      <c r="E657" s="35" t="s">
        <v>488</v>
      </c>
      <c r="F657" s="37">
        <v>311.39999999999998</v>
      </c>
      <c r="G657" s="37">
        <v>322.60000000000002</v>
      </c>
      <c r="H657" s="37">
        <v>333.9</v>
      </c>
    </row>
    <row r="658" spans="1:8" s="41" customFormat="1" ht="14.25" hidden="1" customHeight="1" x14ac:dyDescent="0.25">
      <c r="A658" s="38"/>
      <c r="B658" s="35"/>
      <c r="C658" s="35"/>
      <c r="D658" s="35"/>
      <c r="E658" s="35"/>
      <c r="F658" s="37">
        <f>G658/1000</f>
        <v>0</v>
      </c>
      <c r="G658" s="37">
        <f>H658/1000</f>
        <v>0</v>
      </c>
      <c r="H658" s="37">
        <f>I658/1000</f>
        <v>0</v>
      </c>
    </row>
    <row r="659" spans="1:8" s="40" customFormat="1" ht="18.75" customHeight="1" x14ac:dyDescent="0.25">
      <c r="A659" s="38" t="s">
        <v>492</v>
      </c>
      <c r="B659" s="35" t="s">
        <v>481</v>
      </c>
      <c r="C659" s="35" t="s">
        <v>115</v>
      </c>
      <c r="D659" s="35" t="s">
        <v>100</v>
      </c>
      <c r="E659" s="35" t="s">
        <v>101</v>
      </c>
      <c r="F659" s="37">
        <f>F660</f>
        <v>273.39999999999998</v>
      </c>
      <c r="G659" s="37">
        <f>G660</f>
        <v>283.39999999999998</v>
      </c>
      <c r="H659" s="37">
        <f>H660</f>
        <v>283.39999999999998</v>
      </c>
    </row>
    <row r="660" spans="1:8" s="40" customFormat="1" ht="26.25" x14ac:dyDescent="0.25">
      <c r="A660" s="38" t="s">
        <v>339</v>
      </c>
      <c r="B660" s="35" t="s">
        <v>481</v>
      </c>
      <c r="C660" s="35" t="s">
        <v>115</v>
      </c>
      <c r="D660" s="35" t="s">
        <v>340</v>
      </c>
      <c r="E660" s="35" t="s">
        <v>101</v>
      </c>
      <c r="F660" s="37">
        <f>F664+F661</f>
        <v>273.39999999999998</v>
      </c>
      <c r="G660" s="37">
        <f>G664+G661</f>
        <v>283.39999999999998</v>
      </c>
      <c r="H660" s="37">
        <f>H664+H661</f>
        <v>283.39999999999998</v>
      </c>
    </row>
    <row r="661" spans="1:8" s="40" customFormat="1" ht="90" hidden="1" x14ac:dyDescent="0.25">
      <c r="A661" s="38" t="s">
        <v>140</v>
      </c>
      <c r="B661" s="35" t="s">
        <v>481</v>
      </c>
      <c r="C661" s="35" t="s">
        <v>115</v>
      </c>
      <c r="D661" s="35" t="s">
        <v>141</v>
      </c>
      <c r="E661" s="35" t="s">
        <v>101</v>
      </c>
      <c r="F661" s="37">
        <f t="shared" ref="F661:H662" si="158">F662</f>
        <v>0</v>
      </c>
      <c r="G661" s="37">
        <f t="shared" si="158"/>
        <v>0</v>
      </c>
      <c r="H661" s="37">
        <f t="shared" si="158"/>
        <v>0</v>
      </c>
    </row>
    <row r="662" spans="1:8" s="40" customFormat="1" ht="26.25" hidden="1" x14ac:dyDescent="0.25">
      <c r="A662" s="38" t="s">
        <v>120</v>
      </c>
      <c r="B662" s="35" t="s">
        <v>481</v>
      </c>
      <c r="C662" s="35" t="s">
        <v>115</v>
      </c>
      <c r="D662" s="35" t="s">
        <v>141</v>
      </c>
      <c r="E662" s="35" t="s">
        <v>121</v>
      </c>
      <c r="F662" s="37">
        <f t="shared" si="158"/>
        <v>0</v>
      </c>
      <c r="G662" s="37">
        <f t="shared" si="158"/>
        <v>0</v>
      </c>
      <c r="H662" s="37">
        <f t="shared" si="158"/>
        <v>0</v>
      </c>
    </row>
    <row r="663" spans="1:8" s="40" customFormat="1" ht="39" hidden="1" x14ac:dyDescent="0.25">
      <c r="A663" s="38" t="s">
        <v>122</v>
      </c>
      <c r="B663" s="35" t="s">
        <v>481</v>
      </c>
      <c r="C663" s="35" t="s">
        <v>115</v>
      </c>
      <c r="D663" s="35" t="s">
        <v>141</v>
      </c>
      <c r="E663" s="35" t="s">
        <v>123</v>
      </c>
      <c r="F663" s="37">
        <f>4.9-4.9</f>
        <v>0</v>
      </c>
      <c r="G663" s="37">
        <f>4.9-4.9</f>
        <v>0</v>
      </c>
      <c r="H663" s="37">
        <f>4.9-4.9</f>
        <v>0</v>
      </c>
    </row>
    <row r="664" spans="1:8" s="40" customFormat="1" ht="54" customHeight="1" x14ac:dyDescent="0.25">
      <c r="A664" s="38" t="s">
        <v>493</v>
      </c>
      <c r="B664" s="35" t="s">
        <v>481</v>
      </c>
      <c r="C664" s="35" t="s">
        <v>115</v>
      </c>
      <c r="D664" s="35" t="s">
        <v>494</v>
      </c>
      <c r="E664" s="35" t="s">
        <v>101</v>
      </c>
      <c r="F664" s="37">
        <f t="shared" ref="F664:H665" si="159">F665</f>
        <v>273.39999999999998</v>
      </c>
      <c r="G664" s="37">
        <f t="shared" si="159"/>
        <v>283.39999999999998</v>
      </c>
      <c r="H664" s="37">
        <f t="shared" si="159"/>
        <v>283.39999999999998</v>
      </c>
    </row>
    <row r="665" spans="1:8" s="40" customFormat="1" ht="15" x14ac:dyDescent="0.25">
      <c r="A665" s="38" t="s">
        <v>495</v>
      </c>
      <c r="B665" s="35" t="s">
        <v>481</v>
      </c>
      <c r="C665" s="35" t="s">
        <v>115</v>
      </c>
      <c r="D665" s="35" t="s">
        <v>494</v>
      </c>
      <c r="E665" s="35" t="s">
        <v>486</v>
      </c>
      <c r="F665" s="37">
        <f t="shared" si="159"/>
        <v>273.39999999999998</v>
      </c>
      <c r="G665" s="37">
        <f t="shared" si="159"/>
        <v>283.39999999999998</v>
      </c>
      <c r="H665" s="37">
        <f t="shared" si="159"/>
        <v>283.39999999999998</v>
      </c>
    </row>
    <row r="666" spans="1:8" s="40" customFormat="1" ht="26.25" x14ac:dyDescent="0.25">
      <c r="A666" s="38" t="s">
        <v>487</v>
      </c>
      <c r="B666" s="35" t="s">
        <v>481</v>
      </c>
      <c r="C666" s="35" t="s">
        <v>115</v>
      </c>
      <c r="D666" s="35" t="s">
        <v>494</v>
      </c>
      <c r="E666" s="35" t="s">
        <v>488</v>
      </c>
      <c r="F666" s="37">
        <v>273.39999999999998</v>
      </c>
      <c r="G666" s="37">
        <v>283.39999999999998</v>
      </c>
      <c r="H666" s="37">
        <v>283.39999999999998</v>
      </c>
    </row>
    <row r="667" spans="1:8" s="40" customFormat="1" ht="15" hidden="1" x14ac:dyDescent="0.25">
      <c r="A667" s="38" t="s">
        <v>496</v>
      </c>
      <c r="B667" s="35" t="s">
        <v>481</v>
      </c>
      <c r="C667" s="35" t="s">
        <v>154</v>
      </c>
      <c r="D667" s="35" t="s">
        <v>100</v>
      </c>
      <c r="E667" s="35" t="s">
        <v>101</v>
      </c>
      <c r="F667" s="37">
        <f t="shared" ref="F667:H670" si="160">F668</f>
        <v>0</v>
      </c>
      <c r="G667" s="37">
        <f t="shared" si="160"/>
        <v>0</v>
      </c>
      <c r="H667" s="37">
        <f t="shared" si="160"/>
        <v>0</v>
      </c>
    </row>
    <row r="668" spans="1:8" s="40" customFormat="1" ht="26.25" hidden="1" x14ac:dyDescent="0.25">
      <c r="A668" s="38" t="s">
        <v>339</v>
      </c>
      <c r="B668" s="35" t="s">
        <v>481</v>
      </c>
      <c r="C668" s="35" t="s">
        <v>154</v>
      </c>
      <c r="D668" s="35" t="s">
        <v>340</v>
      </c>
      <c r="E668" s="35" t="s">
        <v>101</v>
      </c>
      <c r="F668" s="37">
        <f t="shared" si="160"/>
        <v>0</v>
      </c>
      <c r="G668" s="37">
        <f t="shared" si="160"/>
        <v>0</v>
      </c>
      <c r="H668" s="37">
        <f t="shared" si="160"/>
        <v>0</v>
      </c>
    </row>
    <row r="669" spans="1:8" s="40" customFormat="1" ht="26.25" hidden="1" x14ac:dyDescent="0.25">
      <c r="A669" s="38" t="s">
        <v>497</v>
      </c>
      <c r="B669" s="35" t="s">
        <v>481</v>
      </c>
      <c r="C669" s="35" t="s">
        <v>154</v>
      </c>
      <c r="D669" s="35" t="s">
        <v>498</v>
      </c>
      <c r="E669" s="35" t="s">
        <v>101</v>
      </c>
      <c r="F669" s="37">
        <f t="shared" si="160"/>
        <v>0</v>
      </c>
      <c r="G669" s="37">
        <f t="shared" si="160"/>
        <v>0</v>
      </c>
      <c r="H669" s="37">
        <f t="shared" si="160"/>
        <v>0</v>
      </c>
    </row>
    <row r="670" spans="1:8" s="40" customFormat="1" ht="15" hidden="1" x14ac:dyDescent="0.25">
      <c r="A670" s="38" t="s">
        <v>495</v>
      </c>
      <c r="B670" s="35" t="s">
        <v>481</v>
      </c>
      <c r="C670" s="35" t="s">
        <v>154</v>
      </c>
      <c r="D670" s="35" t="s">
        <v>498</v>
      </c>
      <c r="E670" s="35" t="s">
        <v>486</v>
      </c>
      <c r="F670" s="37">
        <f t="shared" si="160"/>
        <v>0</v>
      </c>
      <c r="G670" s="37">
        <f t="shared" si="160"/>
        <v>0</v>
      </c>
      <c r="H670" s="37">
        <f t="shared" si="160"/>
        <v>0</v>
      </c>
    </row>
    <row r="671" spans="1:8" s="40" customFormat="1" ht="15.75" hidden="1" customHeight="1" x14ac:dyDescent="0.25">
      <c r="A671" s="38" t="s">
        <v>487</v>
      </c>
      <c r="B671" s="35" t="s">
        <v>481</v>
      </c>
      <c r="C671" s="35" t="s">
        <v>154</v>
      </c>
      <c r="D671" s="35" t="s">
        <v>498</v>
      </c>
      <c r="E671" s="35" t="s">
        <v>488</v>
      </c>
      <c r="F671" s="37">
        <v>0</v>
      </c>
      <c r="G671" s="37">
        <v>0</v>
      </c>
      <c r="H671" s="37">
        <v>0</v>
      </c>
    </row>
    <row r="672" spans="1:8" s="40" customFormat="1" ht="15.75" customHeight="1" x14ac:dyDescent="0.2">
      <c r="A672" s="54" t="s">
        <v>499</v>
      </c>
      <c r="B672" s="33" t="s">
        <v>164</v>
      </c>
      <c r="C672" s="33" t="s">
        <v>99</v>
      </c>
      <c r="D672" s="33" t="s">
        <v>100</v>
      </c>
      <c r="E672" s="33" t="s">
        <v>101</v>
      </c>
      <c r="F672" s="34">
        <f t="shared" ref="F672:H673" si="161">F673</f>
        <v>369</v>
      </c>
      <c r="G672" s="34">
        <f t="shared" si="161"/>
        <v>369</v>
      </c>
      <c r="H672" s="34">
        <f t="shared" si="161"/>
        <v>369</v>
      </c>
    </row>
    <row r="673" spans="1:8" s="40" customFormat="1" ht="15.75" customHeight="1" x14ac:dyDescent="0.25">
      <c r="A673" s="38" t="s">
        <v>500</v>
      </c>
      <c r="B673" s="35" t="s">
        <v>164</v>
      </c>
      <c r="C673" s="35" t="s">
        <v>103</v>
      </c>
      <c r="D673" s="35" t="s">
        <v>100</v>
      </c>
      <c r="E673" s="35" t="s">
        <v>101</v>
      </c>
      <c r="F673" s="37">
        <f t="shared" si="161"/>
        <v>369</v>
      </c>
      <c r="G673" s="37">
        <f t="shared" si="161"/>
        <v>369</v>
      </c>
      <c r="H673" s="37">
        <f t="shared" si="161"/>
        <v>369</v>
      </c>
    </row>
    <row r="674" spans="1:8" s="40" customFormat="1" ht="38.25" customHeight="1" x14ac:dyDescent="0.25">
      <c r="A674" s="38" t="s">
        <v>440</v>
      </c>
      <c r="B674" s="35" t="s">
        <v>164</v>
      </c>
      <c r="C674" s="35" t="s">
        <v>103</v>
      </c>
      <c r="D674" s="35" t="s">
        <v>412</v>
      </c>
      <c r="E674" s="35" t="s">
        <v>101</v>
      </c>
      <c r="F674" s="37">
        <f>F675+F679+F689</f>
        <v>369</v>
      </c>
      <c r="G674" s="37">
        <f>G675+G679+G689</f>
        <v>369</v>
      </c>
      <c r="H674" s="37">
        <f>H675+H679+H689</f>
        <v>369</v>
      </c>
    </row>
    <row r="675" spans="1:8" s="40" customFormat="1" ht="39" customHeight="1" x14ac:dyDescent="0.25">
      <c r="A675" s="38" t="s">
        <v>501</v>
      </c>
      <c r="B675" s="35" t="s">
        <v>164</v>
      </c>
      <c r="C675" s="35" t="s">
        <v>103</v>
      </c>
      <c r="D675" s="35" t="s">
        <v>502</v>
      </c>
      <c r="E675" s="35" t="s">
        <v>101</v>
      </c>
      <c r="F675" s="37">
        <f t="shared" ref="F675:H677" si="162">F676</f>
        <v>21</v>
      </c>
      <c r="G675" s="37">
        <f t="shared" si="162"/>
        <v>21</v>
      </c>
      <c r="H675" s="37">
        <f t="shared" si="162"/>
        <v>21</v>
      </c>
    </row>
    <row r="676" spans="1:8" s="40" customFormat="1" ht="15.75" customHeight="1" x14ac:dyDescent="0.25">
      <c r="A676" s="38" t="s">
        <v>179</v>
      </c>
      <c r="B676" s="35" t="s">
        <v>164</v>
      </c>
      <c r="C676" s="35" t="s">
        <v>103</v>
      </c>
      <c r="D676" s="35" t="s">
        <v>503</v>
      </c>
      <c r="E676" s="35" t="s">
        <v>101</v>
      </c>
      <c r="F676" s="37">
        <f t="shared" si="162"/>
        <v>21</v>
      </c>
      <c r="G676" s="37">
        <f t="shared" si="162"/>
        <v>21</v>
      </c>
      <c r="H676" s="37">
        <f t="shared" si="162"/>
        <v>21</v>
      </c>
    </row>
    <row r="677" spans="1:8" s="40" customFormat="1" ht="27.75" customHeight="1" x14ac:dyDescent="0.25">
      <c r="A677" s="38" t="s">
        <v>120</v>
      </c>
      <c r="B677" s="35" t="s">
        <v>164</v>
      </c>
      <c r="C677" s="35" t="s">
        <v>103</v>
      </c>
      <c r="D677" s="35" t="s">
        <v>503</v>
      </c>
      <c r="E677" s="35" t="s">
        <v>121</v>
      </c>
      <c r="F677" s="37">
        <f t="shared" si="162"/>
        <v>21</v>
      </c>
      <c r="G677" s="37">
        <f t="shared" si="162"/>
        <v>21</v>
      </c>
      <c r="H677" s="37">
        <f t="shared" si="162"/>
        <v>21</v>
      </c>
    </row>
    <row r="678" spans="1:8" s="40" customFormat="1" ht="27.75" customHeight="1" x14ac:dyDescent="0.25">
      <c r="A678" s="38" t="s">
        <v>122</v>
      </c>
      <c r="B678" s="35" t="s">
        <v>164</v>
      </c>
      <c r="C678" s="35" t="s">
        <v>103</v>
      </c>
      <c r="D678" s="35" t="s">
        <v>503</v>
      </c>
      <c r="E678" s="35" t="s">
        <v>123</v>
      </c>
      <c r="F678" s="37">
        <v>21</v>
      </c>
      <c r="G678" s="37">
        <v>21</v>
      </c>
      <c r="H678" s="37">
        <v>21</v>
      </c>
    </row>
    <row r="679" spans="1:8" s="40" customFormat="1" ht="81.75" customHeight="1" x14ac:dyDescent="0.25">
      <c r="A679" s="38" t="s">
        <v>441</v>
      </c>
      <c r="B679" s="35" t="s">
        <v>164</v>
      </c>
      <c r="C679" s="35" t="s">
        <v>103</v>
      </c>
      <c r="D679" s="35" t="s">
        <v>414</v>
      </c>
      <c r="E679" s="35" t="s">
        <v>101</v>
      </c>
      <c r="F679" s="37">
        <f>F680</f>
        <v>328</v>
      </c>
      <c r="G679" s="37">
        <f>G680</f>
        <v>328</v>
      </c>
      <c r="H679" s="37">
        <f>H680</f>
        <v>328</v>
      </c>
    </row>
    <row r="680" spans="1:8" s="40" customFormat="1" ht="15.75" customHeight="1" x14ac:dyDescent="0.25">
      <c r="A680" s="38" t="s">
        <v>179</v>
      </c>
      <c r="B680" s="35" t="s">
        <v>164</v>
      </c>
      <c r="C680" s="35" t="s">
        <v>103</v>
      </c>
      <c r="D680" s="35" t="s">
        <v>415</v>
      </c>
      <c r="E680" s="35" t="s">
        <v>101</v>
      </c>
      <c r="F680" s="37">
        <f>F681+F683</f>
        <v>328</v>
      </c>
      <c r="G680" s="37">
        <f>G681+G683</f>
        <v>328</v>
      </c>
      <c r="H680" s="37">
        <f>H681+H683</f>
        <v>328</v>
      </c>
    </row>
    <row r="681" spans="1:8" s="40" customFormat="1" ht="71.25" customHeight="1" x14ac:dyDescent="0.25">
      <c r="A681" s="38" t="s">
        <v>110</v>
      </c>
      <c r="B681" s="35" t="s">
        <v>164</v>
      </c>
      <c r="C681" s="35" t="s">
        <v>103</v>
      </c>
      <c r="D681" s="35" t="s">
        <v>415</v>
      </c>
      <c r="E681" s="35" t="s">
        <v>111</v>
      </c>
      <c r="F681" s="37">
        <f>F682</f>
        <v>187.8</v>
      </c>
      <c r="G681" s="37">
        <f>G682</f>
        <v>187.8</v>
      </c>
      <c r="H681" s="37">
        <f>H682</f>
        <v>187.8</v>
      </c>
    </row>
    <row r="682" spans="1:8" s="40" customFormat="1" ht="15.75" customHeight="1" x14ac:dyDescent="0.25">
      <c r="A682" s="38" t="s">
        <v>239</v>
      </c>
      <c r="B682" s="35" t="s">
        <v>164</v>
      </c>
      <c r="C682" s="35" t="s">
        <v>103</v>
      </c>
      <c r="D682" s="35" t="s">
        <v>415</v>
      </c>
      <c r="E682" s="35" t="s">
        <v>240</v>
      </c>
      <c r="F682" s="37">
        <v>187.8</v>
      </c>
      <c r="G682" s="37">
        <v>187.8</v>
      </c>
      <c r="H682" s="37">
        <v>187.8</v>
      </c>
    </row>
    <row r="683" spans="1:8" s="40" customFormat="1" ht="28.5" customHeight="1" x14ac:dyDescent="0.25">
      <c r="A683" s="38" t="s">
        <v>120</v>
      </c>
      <c r="B683" s="35" t="s">
        <v>164</v>
      </c>
      <c r="C683" s="35" t="s">
        <v>103</v>
      </c>
      <c r="D683" s="35" t="s">
        <v>415</v>
      </c>
      <c r="E683" s="35" t="s">
        <v>121</v>
      </c>
      <c r="F683" s="37">
        <f>F684</f>
        <v>140.19999999999999</v>
      </c>
      <c r="G683" s="37">
        <f>G684</f>
        <v>140.19999999999999</v>
      </c>
      <c r="H683" s="37">
        <f>H684</f>
        <v>140.19999999999999</v>
      </c>
    </row>
    <row r="684" spans="1:8" s="40" customFormat="1" ht="26.25" customHeight="1" x14ac:dyDescent="0.25">
      <c r="A684" s="38" t="s">
        <v>122</v>
      </c>
      <c r="B684" s="35" t="s">
        <v>164</v>
      </c>
      <c r="C684" s="35" t="s">
        <v>103</v>
      </c>
      <c r="D684" s="35" t="s">
        <v>415</v>
      </c>
      <c r="E684" s="35" t="s">
        <v>123</v>
      </c>
      <c r="F684" s="37">
        <v>140.19999999999999</v>
      </c>
      <c r="G684" s="37">
        <v>140.19999999999999</v>
      </c>
      <c r="H684" s="37">
        <v>140.19999999999999</v>
      </c>
    </row>
    <row r="685" spans="1:8" s="40" customFormat="1" ht="24" hidden="1" customHeight="1" x14ac:dyDescent="0.25">
      <c r="A685" s="38" t="s">
        <v>504</v>
      </c>
      <c r="B685" s="35" t="s">
        <v>164</v>
      </c>
      <c r="C685" s="35" t="s">
        <v>103</v>
      </c>
      <c r="D685" s="35" t="s">
        <v>505</v>
      </c>
      <c r="E685" s="35" t="s">
        <v>101</v>
      </c>
      <c r="F685" s="37">
        <f t="shared" ref="F685:H687" si="163">F686</f>
        <v>0</v>
      </c>
      <c r="G685" s="37">
        <f t="shared" si="163"/>
        <v>0</v>
      </c>
      <c r="H685" s="37">
        <f t="shared" si="163"/>
        <v>0</v>
      </c>
    </row>
    <row r="686" spans="1:8" s="40" customFormat="1" ht="13.5" hidden="1" customHeight="1" x14ac:dyDescent="0.25">
      <c r="A686" s="38" t="s">
        <v>179</v>
      </c>
      <c r="B686" s="35" t="s">
        <v>164</v>
      </c>
      <c r="C686" s="35" t="s">
        <v>103</v>
      </c>
      <c r="D686" s="35" t="s">
        <v>506</v>
      </c>
      <c r="E686" s="35" t="s">
        <v>101</v>
      </c>
      <c r="F686" s="37">
        <f t="shared" si="163"/>
        <v>0</v>
      </c>
      <c r="G686" s="37">
        <f t="shared" si="163"/>
        <v>0</v>
      </c>
      <c r="H686" s="37">
        <f t="shared" si="163"/>
        <v>0</v>
      </c>
    </row>
    <row r="687" spans="1:8" s="40" customFormat="1" ht="27" hidden="1" customHeight="1" x14ac:dyDescent="0.25">
      <c r="A687" s="38" t="s">
        <v>120</v>
      </c>
      <c r="B687" s="35" t="s">
        <v>164</v>
      </c>
      <c r="C687" s="35" t="s">
        <v>103</v>
      </c>
      <c r="D687" s="35" t="s">
        <v>506</v>
      </c>
      <c r="E687" s="35" t="s">
        <v>121</v>
      </c>
      <c r="F687" s="37">
        <f t="shared" si="163"/>
        <v>0</v>
      </c>
      <c r="G687" s="37">
        <f t="shared" si="163"/>
        <v>0</v>
      </c>
      <c r="H687" s="37">
        <f t="shared" si="163"/>
        <v>0</v>
      </c>
    </row>
    <row r="688" spans="1:8" s="40" customFormat="1" ht="27.75" hidden="1" customHeight="1" x14ac:dyDescent="0.25">
      <c r="A688" s="38" t="s">
        <v>122</v>
      </c>
      <c r="B688" s="35" t="s">
        <v>164</v>
      </c>
      <c r="C688" s="35" t="s">
        <v>103</v>
      </c>
      <c r="D688" s="35" t="s">
        <v>506</v>
      </c>
      <c r="E688" s="35" t="s">
        <v>123</v>
      </c>
      <c r="F688" s="37"/>
      <c r="G688" s="37"/>
      <c r="H688" s="37"/>
    </row>
    <row r="689" spans="1:8" s="40" customFormat="1" ht="33" customHeight="1" x14ac:dyDescent="0.25">
      <c r="A689" s="38" t="s">
        <v>507</v>
      </c>
      <c r="B689" s="35" t="s">
        <v>164</v>
      </c>
      <c r="C689" s="35" t="s">
        <v>103</v>
      </c>
      <c r="D689" s="35" t="s">
        <v>508</v>
      </c>
      <c r="E689" s="35" t="s">
        <v>101</v>
      </c>
      <c r="F689" s="37">
        <f t="shared" ref="F689:H691" si="164">F690</f>
        <v>20</v>
      </c>
      <c r="G689" s="37">
        <f t="shared" si="164"/>
        <v>20</v>
      </c>
      <c r="H689" s="37">
        <f t="shared" si="164"/>
        <v>20</v>
      </c>
    </row>
    <row r="690" spans="1:8" s="40" customFormat="1" ht="17.25" customHeight="1" x14ac:dyDescent="0.25">
      <c r="A690" s="38" t="s">
        <v>179</v>
      </c>
      <c r="B690" s="35" t="s">
        <v>164</v>
      </c>
      <c r="C690" s="35" t="s">
        <v>103</v>
      </c>
      <c r="D690" s="35" t="s">
        <v>509</v>
      </c>
      <c r="E690" s="35" t="s">
        <v>101</v>
      </c>
      <c r="F690" s="37">
        <f t="shared" si="164"/>
        <v>20</v>
      </c>
      <c r="G690" s="37">
        <f t="shared" si="164"/>
        <v>20</v>
      </c>
      <c r="H690" s="37">
        <f t="shared" si="164"/>
        <v>20</v>
      </c>
    </row>
    <row r="691" spans="1:8" s="40" customFormat="1" ht="26.25" customHeight="1" x14ac:dyDescent="0.25">
      <c r="A691" s="38" t="s">
        <v>120</v>
      </c>
      <c r="B691" s="35" t="s">
        <v>164</v>
      </c>
      <c r="C691" s="35" t="s">
        <v>103</v>
      </c>
      <c r="D691" s="35" t="s">
        <v>509</v>
      </c>
      <c r="E691" s="35" t="s">
        <v>121</v>
      </c>
      <c r="F691" s="37">
        <f t="shared" si="164"/>
        <v>20</v>
      </c>
      <c r="G691" s="37">
        <f t="shared" si="164"/>
        <v>20</v>
      </c>
      <c r="H691" s="37">
        <f t="shared" si="164"/>
        <v>20</v>
      </c>
    </row>
    <row r="692" spans="1:8" s="40" customFormat="1" ht="26.25" customHeight="1" x14ac:dyDescent="0.25">
      <c r="A692" s="38" t="s">
        <v>122</v>
      </c>
      <c r="B692" s="35" t="s">
        <v>164</v>
      </c>
      <c r="C692" s="35" t="s">
        <v>103</v>
      </c>
      <c r="D692" s="35" t="s">
        <v>509</v>
      </c>
      <c r="E692" s="35" t="s">
        <v>123</v>
      </c>
      <c r="F692" s="37">
        <v>20</v>
      </c>
      <c r="G692" s="37">
        <v>20</v>
      </c>
      <c r="H692" s="37">
        <v>20</v>
      </c>
    </row>
    <row r="693" spans="1:8" s="40" customFormat="1" ht="15.75" customHeight="1" x14ac:dyDescent="0.2">
      <c r="A693" s="54" t="s">
        <v>510</v>
      </c>
      <c r="B693" s="33" t="s">
        <v>302</v>
      </c>
      <c r="C693" s="33" t="s">
        <v>99</v>
      </c>
      <c r="D693" s="33" t="s">
        <v>100</v>
      </c>
      <c r="E693" s="33" t="s">
        <v>101</v>
      </c>
      <c r="F693" s="34">
        <f>F694</f>
        <v>1550.8</v>
      </c>
      <c r="G693" s="34">
        <f>G694</f>
        <v>1442.1</v>
      </c>
      <c r="H693" s="34">
        <f>H694</f>
        <v>1442.1</v>
      </c>
    </row>
    <row r="694" spans="1:8" s="40" customFormat="1" ht="17.25" customHeight="1" x14ac:dyDescent="0.25">
      <c r="A694" s="38" t="s">
        <v>511</v>
      </c>
      <c r="B694" s="35" t="s">
        <v>302</v>
      </c>
      <c r="C694" s="35" t="s">
        <v>103</v>
      </c>
      <c r="D694" s="35" t="s">
        <v>100</v>
      </c>
      <c r="E694" s="35" t="s">
        <v>101</v>
      </c>
      <c r="F694" s="37">
        <f>F695+F700</f>
        <v>1550.8</v>
      </c>
      <c r="G694" s="37">
        <f>G695+G700</f>
        <v>1442.1</v>
      </c>
      <c r="H694" s="37">
        <f>H695+H700</f>
        <v>1442.1</v>
      </c>
    </row>
    <row r="695" spans="1:8" s="40" customFormat="1" ht="27" hidden="1" customHeight="1" x14ac:dyDescent="0.25">
      <c r="A695" s="38" t="s">
        <v>389</v>
      </c>
      <c r="B695" s="35" t="s">
        <v>302</v>
      </c>
      <c r="C695" s="35" t="s">
        <v>103</v>
      </c>
      <c r="D695" s="35" t="s">
        <v>390</v>
      </c>
      <c r="E695" s="35" t="s">
        <v>101</v>
      </c>
      <c r="F695" s="37">
        <f t="shared" ref="F695:H698" si="165">F696</f>
        <v>0</v>
      </c>
      <c r="G695" s="37">
        <f t="shared" si="165"/>
        <v>0</v>
      </c>
      <c r="H695" s="37">
        <f t="shared" si="165"/>
        <v>0</v>
      </c>
    </row>
    <row r="696" spans="1:8" s="40" customFormat="1" ht="39" hidden="1" customHeight="1" x14ac:dyDescent="0.25">
      <c r="A696" s="38" t="s">
        <v>512</v>
      </c>
      <c r="B696" s="35" t="s">
        <v>302</v>
      </c>
      <c r="C696" s="35" t="s">
        <v>103</v>
      </c>
      <c r="D696" s="35" t="s">
        <v>513</v>
      </c>
      <c r="E696" s="35" t="s">
        <v>101</v>
      </c>
      <c r="F696" s="37">
        <f t="shared" si="165"/>
        <v>0</v>
      </c>
      <c r="G696" s="37">
        <f t="shared" si="165"/>
        <v>0</v>
      </c>
      <c r="H696" s="37">
        <f t="shared" si="165"/>
        <v>0</v>
      </c>
    </row>
    <row r="697" spans="1:8" s="40" customFormat="1" ht="17.25" hidden="1" customHeight="1" x14ac:dyDescent="0.25">
      <c r="A697" s="38" t="s">
        <v>179</v>
      </c>
      <c r="B697" s="35" t="s">
        <v>302</v>
      </c>
      <c r="C697" s="35" t="s">
        <v>103</v>
      </c>
      <c r="D697" s="35" t="s">
        <v>514</v>
      </c>
      <c r="E697" s="35" t="s">
        <v>101</v>
      </c>
      <c r="F697" s="37">
        <f t="shared" si="165"/>
        <v>0</v>
      </c>
      <c r="G697" s="37">
        <f t="shared" si="165"/>
        <v>0</v>
      </c>
      <c r="H697" s="37">
        <f t="shared" si="165"/>
        <v>0</v>
      </c>
    </row>
    <row r="698" spans="1:8" s="40" customFormat="1" ht="30" hidden="1" customHeight="1" x14ac:dyDescent="0.25">
      <c r="A698" s="38" t="s">
        <v>394</v>
      </c>
      <c r="B698" s="35" t="s">
        <v>302</v>
      </c>
      <c r="C698" s="35" t="s">
        <v>103</v>
      </c>
      <c r="D698" s="35" t="s">
        <v>514</v>
      </c>
      <c r="E698" s="35" t="s">
        <v>395</v>
      </c>
      <c r="F698" s="37">
        <f t="shared" si="165"/>
        <v>0</v>
      </c>
      <c r="G698" s="37">
        <f t="shared" si="165"/>
        <v>0</v>
      </c>
      <c r="H698" s="37">
        <f t="shared" si="165"/>
        <v>0</v>
      </c>
    </row>
    <row r="699" spans="1:8" s="40" customFormat="1" ht="17.25" hidden="1" customHeight="1" x14ac:dyDescent="0.25">
      <c r="A699" s="38" t="s">
        <v>396</v>
      </c>
      <c r="B699" s="35" t="s">
        <v>302</v>
      </c>
      <c r="C699" s="35" t="s">
        <v>103</v>
      </c>
      <c r="D699" s="35" t="s">
        <v>514</v>
      </c>
      <c r="E699" s="35" t="s">
        <v>397</v>
      </c>
      <c r="F699" s="37">
        <f>6-6</f>
        <v>0</v>
      </c>
      <c r="G699" s="37">
        <f>6-6</f>
        <v>0</v>
      </c>
      <c r="H699" s="37">
        <f>6-6</f>
        <v>0</v>
      </c>
    </row>
    <row r="700" spans="1:8" s="40" customFormat="1" ht="84" customHeight="1" x14ac:dyDescent="0.25">
      <c r="A700" s="38" t="s">
        <v>515</v>
      </c>
      <c r="B700" s="35" t="s">
        <v>302</v>
      </c>
      <c r="C700" s="35" t="s">
        <v>103</v>
      </c>
      <c r="D700" s="35" t="s">
        <v>516</v>
      </c>
      <c r="E700" s="35" t="s">
        <v>101</v>
      </c>
      <c r="F700" s="37">
        <f t="shared" ref="F700:H703" si="166">F701</f>
        <v>1550.8</v>
      </c>
      <c r="G700" s="37">
        <f t="shared" si="166"/>
        <v>1442.1</v>
      </c>
      <c r="H700" s="37">
        <f t="shared" si="166"/>
        <v>1442.1</v>
      </c>
    </row>
    <row r="701" spans="1:8" s="40" customFormat="1" ht="54" customHeight="1" x14ac:dyDescent="0.25">
      <c r="A701" s="38" t="s">
        <v>517</v>
      </c>
      <c r="B701" s="35" t="s">
        <v>302</v>
      </c>
      <c r="C701" s="35" t="s">
        <v>103</v>
      </c>
      <c r="D701" s="35" t="s">
        <v>518</v>
      </c>
      <c r="E701" s="35" t="s">
        <v>101</v>
      </c>
      <c r="F701" s="37">
        <f>F702+F726+F723</f>
        <v>1550.8</v>
      </c>
      <c r="G701" s="37">
        <f t="shared" ref="G701:H701" si="167">G702+G726</f>
        <v>1442.1</v>
      </c>
      <c r="H701" s="37">
        <f t="shared" si="167"/>
        <v>1442.1</v>
      </c>
    </row>
    <row r="702" spans="1:8" s="40" customFormat="1" ht="41.25" customHeight="1" x14ac:dyDescent="0.25">
      <c r="A702" s="38" t="s">
        <v>402</v>
      </c>
      <c r="B702" s="35" t="s">
        <v>302</v>
      </c>
      <c r="C702" s="35" t="s">
        <v>103</v>
      </c>
      <c r="D702" s="35" t="s">
        <v>519</v>
      </c>
      <c r="E702" s="35" t="s">
        <v>101</v>
      </c>
      <c r="F702" s="37">
        <f t="shared" si="166"/>
        <v>1520.6</v>
      </c>
      <c r="G702" s="37">
        <f t="shared" si="166"/>
        <v>1442.1</v>
      </c>
      <c r="H702" s="37">
        <f t="shared" si="166"/>
        <v>1442.1</v>
      </c>
    </row>
    <row r="703" spans="1:8" s="40" customFormat="1" ht="34.5" customHeight="1" x14ac:dyDescent="0.25">
      <c r="A703" s="38" t="s">
        <v>394</v>
      </c>
      <c r="B703" s="35" t="s">
        <v>302</v>
      </c>
      <c r="C703" s="35" t="s">
        <v>103</v>
      </c>
      <c r="D703" s="35" t="s">
        <v>519</v>
      </c>
      <c r="E703" s="35" t="s">
        <v>395</v>
      </c>
      <c r="F703" s="37">
        <f t="shared" si="166"/>
        <v>1520.6</v>
      </c>
      <c r="G703" s="37">
        <f t="shared" si="166"/>
        <v>1442.1</v>
      </c>
      <c r="H703" s="37">
        <f t="shared" si="166"/>
        <v>1442.1</v>
      </c>
    </row>
    <row r="704" spans="1:8" s="40" customFormat="1" ht="15.75" customHeight="1" x14ac:dyDescent="0.25">
      <c r="A704" s="38" t="s">
        <v>396</v>
      </c>
      <c r="B704" s="35" t="s">
        <v>302</v>
      </c>
      <c r="C704" s="35" t="s">
        <v>103</v>
      </c>
      <c r="D704" s="35" t="s">
        <v>519</v>
      </c>
      <c r="E704" s="35" t="s">
        <v>397</v>
      </c>
      <c r="F704" s="37">
        <f>1336.1+6+100+80-1.5</f>
        <v>1520.6</v>
      </c>
      <c r="G704" s="37">
        <f>1336.1+6+100</f>
        <v>1442.1</v>
      </c>
      <c r="H704" s="37">
        <f>1336.1+6+100</f>
        <v>1442.1</v>
      </c>
    </row>
    <row r="705" spans="1:8" s="40" customFormat="1" ht="30.75" hidden="1" customHeight="1" x14ac:dyDescent="0.25">
      <c r="A705" s="60" t="s">
        <v>520</v>
      </c>
      <c r="B705" s="35" t="s">
        <v>302</v>
      </c>
      <c r="C705" s="35" t="s">
        <v>103</v>
      </c>
      <c r="D705" s="35" t="s">
        <v>521</v>
      </c>
      <c r="E705" s="35" t="s">
        <v>101</v>
      </c>
      <c r="F705" s="37">
        <f t="shared" ref="F705:H706" si="168">F706</f>
        <v>0</v>
      </c>
      <c r="G705" s="37">
        <f t="shared" si="168"/>
        <v>0</v>
      </c>
      <c r="H705" s="37">
        <f t="shared" si="168"/>
        <v>0</v>
      </c>
    </row>
    <row r="706" spans="1:8" s="40" customFormat="1" ht="26.25" hidden="1" x14ac:dyDescent="0.25">
      <c r="A706" s="38" t="s">
        <v>522</v>
      </c>
      <c r="B706" s="35" t="s">
        <v>302</v>
      </c>
      <c r="C706" s="35" t="s">
        <v>103</v>
      </c>
      <c r="D706" s="35" t="s">
        <v>521</v>
      </c>
      <c r="E706" s="35" t="s">
        <v>121</v>
      </c>
      <c r="F706" s="37">
        <f t="shared" si="168"/>
        <v>0</v>
      </c>
      <c r="G706" s="37">
        <f t="shared" si="168"/>
        <v>0</v>
      </c>
      <c r="H706" s="37">
        <f t="shared" si="168"/>
        <v>0</v>
      </c>
    </row>
    <row r="707" spans="1:8" s="40" customFormat="1" ht="39" hidden="1" x14ac:dyDescent="0.25">
      <c r="A707" s="38" t="s">
        <v>255</v>
      </c>
      <c r="B707" s="35" t="s">
        <v>302</v>
      </c>
      <c r="C707" s="35" t="s">
        <v>103</v>
      </c>
      <c r="D707" s="35" t="s">
        <v>521</v>
      </c>
      <c r="E707" s="35" t="s">
        <v>123</v>
      </c>
      <c r="F707" s="37">
        <v>0</v>
      </c>
      <c r="G707" s="37">
        <v>0</v>
      </c>
      <c r="H707" s="37">
        <v>0</v>
      </c>
    </row>
    <row r="708" spans="1:8" s="40" customFormat="1" ht="39" hidden="1" x14ac:dyDescent="0.25">
      <c r="A708" s="38" t="s">
        <v>523</v>
      </c>
      <c r="B708" s="35" t="s">
        <v>158</v>
      </c>
      <c r="C708" s="35" t="s">
        <v>103</v>
      </c>
      <c r="D708" s="35" t="s">
        <v>524</v>
      </c>
      <c r="E708" s="35" t="s">
        <v>101</v>
      </c>
      <c r="F708" s="37">
        <f t="shared" ref="F708:H709" si="169">F709</f>
        <v>0</v>
      </c>
      <c r="G708" s="37">
        <f t="shared" si="169"/>
        <v>0</v>
      </c>
      <c r="H708" s="37">
        <f t="shared" si="169"/>
        <v>0</v>
      </c>
    </row>
    <row r="709" spans="1:8" s="40" customFormat="1" ht="26.25" hidden="1" x14ac:dyDescent="0.25">
      <c r="A709" s="38" t="s">
        <v>522</v>
      </c>
      <c r="B709" s="35" t="s">
        <v>158</v>
      </c>
      <c r="C709" s="35" t="s">
        <v>103</v>
      </c>
      <c r="D709" s="35" t="s">
        <v>524</v>
      </c>
      <c r="E709" s="35" t="s">
        <v>121</v>
      </c>
      <c r="F709" s="37">
        <f t="shared" si="169"/>
        <v>0</v>
      </c>
      <c r="G709" s="37">
        <f t="shared" si="169"/>
        <v>0</v>
      </c>
      <c r="H709" s="37">
        <f t="shared" si="169"/>
        <v>0</v>
      </c>
    </row>
    <row r="710" spans="1:8" s="40" customFormat="1" ht="39" hidden="1" x14ac:dyDescent="0.25">
      <c r="A710" s="38" t="s">
        <v>255</v>
      </c>
      <c r="B710" s="35" t="s">
        <v>158</v>
      </c>
      <c r="C710" s="35" t="s">
        <v>103</v>
      </c>
      <c r="D710" s="35" t="s">
        <v>524</v>
      </c>
      <c r="E710" s="35" t="s">
        <v>123</v>
      </c>
      <c r="F710" s="37">
        <v>0</v>
      </c>
      <c r="G710" s="37">
        <v>0</v>
      </c>
      <c r="H710" s="37">
        <v>0</v>
      </c>
    </row>
    <row r="711" spans="1:8" ht="39" hidden="1" x14ac:dyDescent="0.25">
      <c r="A711" s="38" t="s">
        <v>525</v>
      </c>
      <c r="B711" s="35" t="s">
        <v>158</v>
      </c>
      <c r="C711" s="35" t="s">
        <v>103</v>
      </c>
      <c r="D711" s="35" t="s">
        <v>526</v>
      </c>
      <c r="E711" s="35" t="s">
        <v>101</v>
      </c>
      <c r="F711" s="37">
        <f t="shared" ref="F711:H713" si="170">F712</f>
        <v>0</v>
      </c>
      <c r="G711" s="37">
        <f t="shared" si="170"/>
        <v>0</v>
      </c>
      <c r="H711" s="37">
        <f t="shared" si="170"/>
        <v>0</v>
      </c>
    </row>
    <row r="712" spans="1:8" ht="26.25" hidden="1" x14ac:dyDescent="0.25">
      <c r="A712" s="38" t="s">
        <v>527</v>
      </c>
      <c r="B712" s="35" t="s">
        <v>158</v>
      </c>
      <c r="C712" s="35" t="s">
        <v>103</v>
      </c>
      <c r="D712" s="35" t="s">
        <v>526</v>
      </c>
      <c r="E712" s="35" t="s">
        <v>101</v>
      </c>
      <c r="F712" s="37">
        <f t="shared" si="170"/>
        <v>0</v>
      </c>
      <c r="G712" s="37">
        <f t="shared" si="170"/>
        <v>0</v>
      </c>
      <c r="H712" s="37">
        <f t="shared" si="170"/>
        <v>0</v>
      </c>
    </row>
    <row r="713" spans="1:8" ht="64.5" hidden="1" x14ac:dyDescent="0.25">
      <c r="A713" s="38" t="s">
        <v>110</v>
      </c>
      <c r="B713" s="35" t="s">
        <v>158</v>
      </c>
      <c r="C713" s="35" t="s">
        <v>103</v>
      </c>
      <c r="D713" s="35" t="s">
        <v>526</v>
      </c>
      <c r="E713" s="35" t="s">
        <v>111</v>
      </c>
      <c r="F713" s="37">
        <f t="shared" si="170"/>
        <v>0</v>
      </c>
      <c r="G713" s="37">
        <f t="shared" si="170"/>
        <v>0</v>
      </c>
      <c r="H713" s="37">
        <f t="shared" si="170"/>
        <v>0</v>
      </c>
    </row>
    <row r="714" spans="1:8" ht="26.25" hidden="1" x14ac:dyDescent="0.25">
      <c r="A714" s="38" t="s">
        <v>528</v>
      </c>
      <c r="B714" s="35" t="s">
        <v>158</v>
      </c>
      <c r="C714" s="35" t="s">
        <v>103</v>
      </c>
      <c r="D714" s="35" t="s">
        <v>526</v>
      </c>
      <c r="E714" s="35" t="s">
        <v>240</v>
      </c>
      <c r="F714" s="37">
        <f>30-30</f>
        <v>0</v>
      </c>
      <c r="G714" s="37">
        <f>30-30</f>
        <v>0</v>
      </c>
      <c r="H714" s="37">
        <f>30-30</f>
        <v>0</v>
      </c>
    </row>
    <row r="715" spans="1:8" ht="64.5" hidden="1" x14ac:dyDescent="0.25">
      <c r="A715" s="38" t="s">
        <v>529</v>
      </c>
      <c r="B715" s="35" t="s">
        <v>158</v>
      </c>
      <c r="C715" s="35" t="s">
        <v>103</v>
      </c>
      <c r="D715" s="35" t="s">
        <v>438</v>
      </c>
      <c r="E715" s="35" t="s">
        <v>101</v>
      </c>
      <c r="F715" s="37">
        <f t="shared" ref="F715:H716" si="171">F716</f>
        <v>0</v>
      </c>
      <c r="G715" s="37">
        <f t="shared" si="171"/>
        <v>0</v>
      </c>
      <c r="H715" s="37">
        <f t="shared" si="171"/>
        <v>0</v>
      </c>
    </row>
    <row r="716" spans="1:8" ht="26.25" hidden="1" x14ac:dyDescent="0.25">
      <c r="A716" s="38" t="s">
        <v>522</v>
      </c>
      <c r="B716" s="35" t="s">
        <v>158</v>
      </c>
      <c r="C716" s="35" t="s">
        <v>103</v>
      </c>
      <c r="D716" s="35" t="s">
        <v>438</v>
      </c>
      <c r="E716" s="35" t="s">
        <v>121</v>
      </c>
      <c r="F716" s="37">
        <f t="shared" si="171"/>
        <v>0</v>
      </c>
      <c r="G716" s="37">
        <f t="shared" si="171"/>
        <v>0</v>
      </c>
      <c r="H716" s="37">
        <f t="shared" si="171"/>
        <v>0</v>
      </c>
    </row>
    <row r="717" spans="1:8" ht="39" hidden="1" x14ac:dyDescent="0.25">
      <c r="A717" s="38" t="s">
        <v>255</v>
      </c>
      <c r="B717" s="35" t="s">
        <v>158</v>
      </c>
      <c r="C717" s="35" t="s">
        <v>103</v>
      </c>
      <c r="D717" s="35" t="s">
        <v>438</v>
      </c>
      <c r="E717" s="35" t="s">
        <v>123</v>
      </c>
      <c r="F717" s="37">
        <v>0</v>
      </c>
      <c r="G717" s="37">
        <v>0</v>
      </c>
      <c r="H717" s="37">
        <v>0</v>
      </c>
    </row>
    <row r="718" spans="1:8" ht="25.5" hidden="1" x14ac:dyDescent="0.2">
      <c r="A718" s="54" t="s">
        <v>530</v>
      </c>
      <c r="B718" s="33" t="s">
        <v>174</v>
      </c>
      <c r="C718" s="33" t="s">
        <v>99</v>
      </c>
      <c r="D718" s="33" t="s">
        <v>100</v>
      </c>
      <c r="E718" s="33" t="s">
        <v>101</v>
      </c>
      <c r="F718" s="34">
        <f t="shared" ref="F718:H721" si="172">F719</f>
        <v>0</v>
      </c>
      <c r="G718" s="34">
        <f t="shared" si="172"/>
        <v>0</v>
      </c>
      <c r="H718" s="34">
        <f t="shared" si="172"/>
        <v>0</v>
      </c>
    </row>
    <row r="719" spans="1:8" ht="18" hidden="1" customHeight="1" x14ac:dyDescent="0.25">
      <c r="A719" s="38" t="s">
        <v>531</v>
      </c>
      <c r="B719" s="35" t="s">
        <v>174</v>
      </c>
      <c r="C719" s="35" t="s">
        <v>98</v>
      </c>
      <c r="D719" s="35" t="s">
        <v>100</v>
      </c>
      <c r="E719" s="35" t="s">
        <v>101</v>
      </c>
      <c r="F719" s="37">
        <f t="shared" si="172"/>
        <v>0</v>
      </c>
      <c r="G719" s="37">
        <f t="shared" si="172"/>
        <v>0</v>
      </c>
      <c r="H719" s="37">
        <f t="shared" si="172"/>
        <v>0</v>
      </c>
    </row>
    <row r="720" spans="1:8" ht="14.25" hidden="1" customHeight="1" x14ac:dyDescent="0.25">
      <c r="A720" s="38" t="s">
        <v>532</v>
      </c>
      <c r="B720" s="35" t="s">
        <v>174</v>
      </c>
      <c r="C720" s="35" t="s">
        <v>98</v>
      </c>
      <c r="D720" s="35" t="s">
        <v>533</v>
      </c>
      <c r="E720" s="35" t="s">
        <v>101</v>
      </c>
      <c r="F720" s="37">
        <f t="shared" si="172"/>
        <v>0</v>
      </c>
      <c r="G720" s="37">
        <f t="shared" si="172"/>
        <v>0</v>
      </c>
      <c r="H720" s="37">
        <f t="shared" si="172"/>
        <v>0</v>
      </c>
    </row>
    <row r="721" spans="1:8" ht="26.25" hidden="1" x14ac:dyDescent="0.25">
      <c r="A721" s="38" t="s">
        <v>534</v>
      </c>
      <c r="B721" s="35" t="s">
        <v>174</v>
      </c>
      <c r="C721" s="35" t="s">
        <v>98</v>
      </c>
      <c r="D721" s="35" t="s">
        <v>535</v>
      </c>
      <c r="E721" s="35" t="s">
        <v>101</v>
      </c>
      <c r="F721" s="37">
        <f t="shared" si="172"/>
        <v>0</v>
      </c>
      <c r="G721" s="37">
        <f t="shared" si="172"/>
        <v>0</v>
      </c>
      <c r="H721" s="37">
        <f t="shared" si="172"/>
        <v>0</v>
      </c>
    </row>
    <row r="722" spans="1:8" ht="15" hidden="1" x14ac:dyDescent="0.25">
      <c r="A722" s="38" t="s">
        <v>536</v>
      </c>
      <c r="B722" s="35" t="s">
        <v>174</v>
      </c>
      <c r="C722" s="35" t="s">
        <v>98</v>
      </c>
      <c r="D722" s="35" t="s">
        <v>535</v>
      </c>
      <c r="E722" s="35" t="s">
        <v>537</v>
      </c>
      <c r="F722" s="37"/>
      <c r="G722" s="37"/>
      <c r="H722" s="37"/>
    </row>
    <row r="723" spans="1:8" ht="39" x14ac:dyDescent="0.25">
      <c r="A723" s="38" t="s">
        <v>591</v>
      </c>
      <c r="B723" s="35" t="s">
        <v>302</v>
      </c>
      <c r="C723" s="35" t="s">
        <v>103</v>
      </c>
      <c r="D723" s="35" t="s">
        <v>604</v>
      </c>
      <c r="E723" s="35" t="s">
        <v>101</v>
      </c>
      <c r="F723" s="37">
        <f>F724</f>
        <v>1.5</v>
      </c>
      <c r="G723" s="37">
        <f t="shared" ref="G723:H723" si="173">G724</f>
        <v>0</v>
      </c>
      <c r="H723" s="37">
        <f t="shared" si="173"/>
        <v>0</v>
      </c>
    </row>
    <row r="724" spans="1:8" ht="39" x14ac:dyDescent="0.25">
      <c r="A724" s="38" t="s">
        <v>394</v>
      </c>
      <c r="B724" s="35" t="s">
        <v>302</v>
      </c>
      <c r="C724" s="35" t="s">
        <v>103</v>
      </c>
      <c r="D724" s="35" t="s">
        <v>604</v>
      </c>
      <c r="E724" s="35" t="s">
        <v>395</v>
      </c>
      <c r="F724" s="37">
        <f>F725</f>
        <v>1.5</v>
      </c>
      <c r="G724" s="37">
        <f t="shared" ref="G724:H724" si="174">G725</f>
        <v>0</v>
      </c>
      <c r="H724" s="37">
        <f t="shared" si="174"/>
        <v>0</v>
      </c>
    </row>
    <row r="725" spans="1:8" ht="15" x14ac:dyDescent="0.25">
      <c r="A725" s="38" t="s">
        <v>396</v>
      </c>
      <c r="B725" s="35" t="s">
        <v>302</v>
      </c>
      <c r="C725" s="35" t="s">
        <v>103</v>
      </c>
      <c r="D725" s="35" t="s">
        <v>604</v>
      </c>
      <c r="E725" s="35" t="s">
        <v>397</v>
      </c>
      <c r="F725" s="37">
        <v>1.5</v>
      </c>
      <c r="G725" s="37">
        <v>0</v>
      </c>
      <c r="H725" s="37">
        <v>0</v>
      </c>
    </row>
    <row r="726" spans="1:8" ht="26.25" x14ac:dyDescent="0.25">
      <c r="A726" s="38" t="s">
        <v>593</v>
      </c>
      <c r="B726" s="35" t="s">
        <v>302</v>
      </c>
      <c r="C726" s="35" t="s">
        <v>103</v>
      </c>
      <c r="D726" s="35" t="s">
        <v>598</v>
      </c>
      <c r="E726" s="35" t="s">
        <v>101</v>
      </c>
      <c r="F726" s="37">
        <f>F727</f>
        <v>28.7</v>
      </c>
      <c r="G726" s="37">
        <f t="shared" ref="G726:H726" si="175">G727</f>
        <v>0</v>
      </c>
      <c r="H726" s="37">
        <f t="shared" si="175"/>
        <v>0</v>
      </c>
    </row>
    <row r="727" spans="1:8" ht="39" x14ac:dyDescent="0.25">
      <c r="A727" s="38" t="s">
        <v>394</v>
      </c>
      <c r="B727" s="35" t="s">
        <v>302</v>
      </c>
      <c r="C727" s="35" t="s">
        <v>103</v>
      </c>
      <c r="D727" s="35" t="s">
        <v>598</v>
      </c>
      <c r="E727" s="35" t="s">
        <v>395</v>
      </c>
      <c r="F727" s="37">
        <f>F728</f>
        <v>28.7</v>
      </c>
      <c r="G727" s="37">
        <f t="shared" ref="G727:H727" si="176">G728</f>
        <v>0</v>
      </c>
      <c r="H727" s="37">
        <f t="shared" si="176"/>
        <v>0</v>
      </c>
    </row>
    <row r="728" spans="1:8" ht="15" x14ac:dyDescent="0.25">
      <c r="A728" s="38" t="s">
        <v>396</v>
      </c>
      <c r="B728" s="35" t="s">
        <v>302</v>
      </c>
      <c r="C728" s="35" t="s">
        <v>103</v>
      </c>
      <c r="D728" s="35" t="s">
        <v>598</v>
      </c>
      <c r="E728" s="35" t="s">
        <v>397</v>
      </c>
      <c r="F728" s="37">
        <v>28.7</v>
      </c>
      <c r="G728" s="37">
        <v>0</v>
      </c>
      <c r="H728" s="37">
        <v>0</v>
      </c>
    </row>
    <row r="729" spans="1:8" s="46" customFormat="1" ht="15.75" x14ac:dyDescent="0.25">
      <c r="A729" s="54" t="s">
        <v>538</v>
      </c>
      <c r="B729" s="45"/>
      <c r="C729" s="45"/>
      <c r="D729" s="45"/>
      <c r="E729" s="45"/>
      <c r="F729" s="34">
        <f>F13+F203+F210+F265+F336+F483+F607+F645+F672+F693</f>
        <v>100783.90000000001</v>
      </c>
      <c r="G729" s="34">
        <f>G13+G203+G210+G265+G336+G483+G607+G645+G672+G693</f>
        <v>88887.5</v>
      </c>
      <c r="H729" s="34">
        <f>H13+H203+H210+H265+H336+H483+H607+H645+H672+H693</f>
        <v>91397.4</v>
      </c>
    </row>
    <row r="730" spans="1:8" x14ac:dyDescent="0.2">
      <c r="A730" s="47"/>
      <c r="B730" s="48"/>
      <c r="C730" s="48"/>
      <c r="D730" s="48"/>
      <c r="E730" s="48"/>
      <c r="F730" s="48"/>
      <c r="G730" s="49"/>
      <c r="H730" s="49"/>
    </row>
    <row r="731" spans="1:8" x14ac:dyDescent="0.2">
      <c r="A731" s="47"/>
      <c r="B731" s="48"/>
      <c r="C731" s="48"/>
      <c r="D731" s="48"/>
      <c r="E731" s="48"/>
      <c r="F731" s="50"/>
      <c r="G731" s="49"/>
      <c r="H731" s="49"/>
    </row>
    <row r="732" spans="1:8" x14ac:dyDescent="0.2">
      <c r="A732" s="47"/>
      <c r="B732" s="48"/>
      <c r="C732" s="48"/>
      <c r="D732" s="48"/>
      <c r="E732" s="48"/>
      <c r="F732" s="48"/>
      <c r="G732" s="49"/>
      <c r="H732" s="49"/>
    </row>
    <row r="733" spans="1:8" x14ac:dyDescent="0.2">
      <c r="A733" s="47"/>
      <c r="B733" s="48"/>
      <c r="C733" s="48"/>
      <c r="D733" s="48"/>
      <c r="E733" s="48"/>
      <c r="F733" s="48"/>
      <c r="G733" s="49"/>
      <c r="H733" s="49"/>
    </row>
    <row r="734" spans="1:8" x14ac:dyDescent="0.2">
      <c r="A734" s="47"/>
      <c r="B734" s="48"/>
      <c r="C734" s="48"/>
      <c r="D734" s="48"/>
      <c r="E734" s="48"/>
      <c r="F734" s="48"/>
      <c r="G734" s="49"/>
      <c r="H734" s="49"/>
    </row>
    <row r="735" spans="1:8" x14ac:dyDescent="0.2">
      <c r="A735" s="47"/>
      <c r="B735" s="48"/>
      <c r="C735" s="48"/>
      <c r="D735" s="48"/>
      <c r="E735" s="48"/>
      <c r="F735" s="48"/>
      <c r="G735" s="49"/>
      <c r="H735" s="49"/>
    </row>
    <row r="736" spans="1:8" x14ac:dyDescent="0.2">
      <c r="A736" s="47"/>
      <c r="B736" s="48"/>
      <c r="C736" s="48"/>
      <c r="D736" s="48"/>
      <c r="E736" s="48"/>
      <c r="F736" s="48"/>
      <c r="G736" s="49"/>
      <c r="H736" s="49"/>
    </row>
    <row r="737" spans="1:8" x14ac:dyDescent="0.2">
      <c r="A737" s="47"/>
      <c r="B737" s="48"/>
      <c r="C737" s="48"/>
      <c r="D737" s="48"/>
      <c r="E737" s="48"/>
      <c r="F737" s="48"/>
      <c r="G737" s="49"/>
      <c r="H737" s="49"/>
    </row>
    <row r="738" spans="1:8" x14ac:dyDescent="0.2">
      <c r="A738" s="47"/>
      <c r="B738" s="48"/>
      <c r="C738" s="48"/>
      <c r="D738" s="48"/>
      <c r="E738" s="48"/>
      <c r="F738" s="48"/>
      <c r="G738" s="49"/>
      <c r="H738" s="49"/>
    </row>
    <row r="739" spans="1:8" x14ac:dyDescent="0.2">
      <c r="A739" s="47"/>
      <c r="B739" s="48"/>
      <c r="C739" s="48"/>
      <c r="D739" s="48"/>
      <c r="E739" s="48"/>
      <c r="F739" s="48"/>
      <c r="G739" s="49"/>
      <c r="H739" s="49"/>
    </row>
    <row r="740" spans="1:8" x14ac:dyDescent="0.2">
      <c r="A740" s="47"/>
      <c r="B740" s="48"/>
      <c r="C740" s="48"/>
      <c r="D740" s="48"/>
      <c r="E740" s="48"/>
      <c r="F740" s="48"/>
      <c r="G740" s="49"/>
      <c r="H740" s="49"/>
    </row>
    <row r="741" spans="1:8" x14ac:dyDescent="0.2">
      <c r="A741" s="47"/>
      <c r="B741" s="48"/>
      <c r="C741" s="48"/>
      <c r="D741" s="48"/>
      <c r="E741" s="48"/>
      <c r="F741" s="48"/>
      <c r="G741" s="49"/>
      <c r="H741" s="49"/>
    </row>
    <row r="742" spans="1:8" x14ac:dyDescent="0.2">
      <c r="A742" s="47"/>
      <c r="B742" s="48"/>
      <c r="C742" s="48"/>
      <c r="D742" s="48"/>
      <c r="E742" s="48"/>
      <c r="F742" s="48"/>
      <c r="G742" s="49"/>
      <c r="H742" s="49"/>
    </row>
    <row r="743" spans="1:8" x14ac:dyDescent="0.2">
      <c r="A743" s="47"/>
      <c r="B743" s="48"/>
      <c r="C743" s="48"/>
      <c r="D743" s="48"/>
      <c r="E743" s="48"/>
      <c r="F743" s="48"/>
      <c r="G743" s="49"/>
      <c r="H743" s="49"/>
    </row>
    <row r="744" spans="1:8" x14ac:dyDescent="0.2">
      <c r="A744" s="47"/>
      <c r="B744" s="48"/>
      <c r="C744" s="48"/>
      <c r="D744" s="48"/>
      <c r="E744" s="48"/>
      <c r="F744" s="48"/>
      <c r="G744" s="49"/>
      <c r="H744" s="49"/>
    </row>
    <row r="745" spans="1:8" x14ac:dyDescent="0.2">
      <c r="A745" s="47"/>
      <c r="B745" s="48"/>
      <c r="C745" s="48"/>
      <c r="D745" s="48"/>
      <c r="E745" s="48"/>
      <c r="F745" s="48"/>
      <c r="G745" s="49"/>
      <c r="H745" s="49"/>
    </row>
    <row r="746" spans="1:8" x14ac:dyDescent="0.2">
      <c r="A746" s="47"/>
      <c r="B746" s="48"/>
      <c r="C746" s="48"/>
      <c r="D746" s="48"/>
      <c r="E746" s="48"/>
      <c r="F746" s="48"/>
      <c r="G746" s="49"/>
      <c r="H746" s="49"/>
    </row>
    <row r="747" spans="1:8" x14ac:dyDescent="0.2">
      <c r="A747" s="47"/>
      <c r="B747" s="48"/>
      <c r="C747" s="48"/>
      <c r="D747" s="48"/>
      <c r="E747" s="48"/>
      <c r="F747" s="48"/>
      <c r="G747" s="49"/>
      <c r="H747" s="49"/>
    </row>
    <row r="748" spans="1:8" x14ac:dyDescent="0.2">
      <c r="A748" s="47"/>
      <c r="B748" s="48"/>
      <c r="C748" s="48"/>
      <c r="D748" s="48"/>
      <c r="E748" s="48"/>
      <c r="F748" s="48"/>
      <c r="G748" s="49"/>
      <c r="H748" s="49"/>
    </row>
    <row r="749" spans="1:8" x14ac:dyDescent="0.2">
      <c r="A749" s="47"/>
      <c r="B749" s="48"/>
      <c r="C749" s="48"/>
      <c r="D749" s="48"/>
      <c r="E749" s="48"/>
      <c r="F749" s="48"/>
      <c r="G749" s="49"/>
      <c r="H749" s="49"/>
    </row>
    <row r="750" spans="1:8" x14ac:dyDescent="0.2">
      <c r="A750" s="47"/>
      <c r="B750" s="48"/>
      <c r="C750" s="48"/>
      <c r="D750" s="48"/>
      <c r="E750" s="48"/>
      <c r="F750" s="48"/>
      <c r="G750" s="49"/>
      <c r="H750" s="49"/>
    </row>
    <row r="751" spans="1:8" x14ac:dyDescent="0.2">
      <c r="A751" s="47"/>
      <c r="B751" s="48"/>
      <c r="C751" s="48"/>
      <c r="D751" s="48"/>
      <c r="E751" s="48"/>
      <c r="F751" s="48"/>
      <c r="G751" s="49"/>
      <c r="H751" s="49"/>
    </row>
    <row r="752" spans="1:8" x14ac:dyDescent="0.2">
      <c r="A752" s="47"/>
      <c r="B752" s="48"/>
      <c r="C752" s="48"/>
      <c r="D752" s="48"/>
      <c r="E752" s="48"/>
      <c r="F752" s="48"/>
      <c r="G752" s="49"/>
      <c r="H752" s="49"/>
    </row>
    <row r="753" spans="1:8" x14ac:dyDescent="0.2">
      <c r="A753" s="47"/>
      <c r="B753" s="48"/>
      <c r="C753" s="48"/>
      <c r="D753" s="48"/>
      <c r="E753" s="48"/>
      <c r="F753" s="48"/>
      <c r="G753" s="49"/>
      <c r="H753" s="49"/>
    </row>
    <row r="754" spans="1:8" x14ac:dyDescent="0.2">
      <c r="A754" s="47"/>
      <c r="B754" s="48"/>
      <c r="C754" s="48"/>
      <c r="D754" s="48"/>
      <c r="E754" s="48"/>
      <c r="F754" s="48"/>
      <c r="G754" s="49"/>
      <c r="H754" s="49"/>
    </row>
    <row r="755" spans="1:8" x14ac:dyDescent="0.2">
      <c r="A755" s="47"/>
      <c r="B755" s="48"/>
      <c r="C755" s="48"/>
      <c r="D755" s="48"/>
      <c r="E755" s="48"/>
      <c r="F755" s="48"/>
      <c r="G755" s="49"/>
      <c r="H755" s="49"/>
    </row>
    <row r="756" spans="1:8" x14ac:dyDescent="0.2">
      <c r="A756" s="47"/>
      <c r="B756" s="48"/>
      <c r="C756" s="48"/>
      <c r="D756" s="48"/>
      <c r="E756" s="48"/>
      <c r="F756" s="48"/>
      <c r="G756" s="49"/>
      <c r="H756" s="49"/>
    </row>
    <row r="757" spans="1:8" x14ac:dyDescent="0.2">
      <c r="A757" s="47"/>
      <c r="B757" s="48"/>
      <c r="C757" s="48"/>
      <c r="D757" s="48"/>
      <c r="E757" s="48"/>
      <c r="F757" s="48"/>
      <c r="G757" s="49"/>
      <c r="H757" s="49"/>
    </row>
    <row r="758" spans="1:8" x14ac:dyDescent="0.2">
      <c r="A758" s="47"/>
      <c r="B758" s="48"/>
      <c r="C758" s="48"/>
      <c r="D758" s="48"/>
      <c r="E758" s="48"/>
      <c r="F758" s="48"/>
      <c r="G758" s="49"/>
      <c r="H758" s="49"/>
    </row>
    <row r="759" spans="1:8" x14ac:dyDescent="0.2">
      <c r="A759" s="47"/>
      <c r="B759" s="48"/>
      <c r="C759" s="48"/>
      <c r="D759" s="48"/>
      <c r="E759" s="48"/>
      <c r="F759" s="48"/>
      <c r="G759" s="49"/>
      <c r="H759" s="49"/>
    </row>
    <row r="760" spans="1:8" x14ac:dyDescent="0.2">
      <c r="A760" s="47"/>
      <c r="B760" s="48"/>
      <c r="C760" s="48"/>
      <c r="D760" s="48"/>
      <c r="E760" s="48"/>
      <c r="F760" s="48"/>
      <c r="G760" s="49"/>
      <c r="H760" s="49"/>
    </row>
    <row r="761" spans="1:8" x14ac:dyDescent="0.2">
      <c r="A761" s="47"/>
      <c r="B761" s="48"/>
      <c r="C761" s="48"/>
      <c r="D761" s="48"/>
      <c r="E761" s="48"/>
      <c r="F761" s="48"/>
      <c r="G761" s="49"/>
      <c r="H761" s="49"/>
    </row>
    <row r="762" spans="1:8" x14ac:dyDescent="0.2">
      <c r="A762" s="47"/>
      <c r="B762" s="48"/>
      <c r="C762" s="48"/>
      <c r="D762" s="48"/>
      <c r="E762" s="48"/>
      <c r="F762" s="48"/>
      <c r="G762" s="49"/>
      <c r="H762" s="49"/>
    </row>
    <row r="763" spans="1:8" x14ac:dyDescent="0.2">
      <c r="A763" s="47"/>
      <c r="B763" s="48"/>
      <c r="C763" s="48"/>
      <c r="D763" s="48"/>
      <c r="E763" s="48"/>
      <c r="F763" s="48"/>
      <c r="G763" s="49"/>
      <c r="H763" s="49"/>
    </row>
    <row r="764" spans="1:8" x14ac:dyDescent="0.2">
      <c r="A764" s="47"/>
      <c r="B764" s="48"/>
      <c r="C764" s="48"/>
      <c r="D764" s="48"/>
      <c r="E764" s="48"/>
      <c r="F764" s="48"/>
      <c r="G764" s="49"/>
      <c r="H764" s="49"/>
    </row>
    <row r="765" spans="1:8" x14ac:dyDescent="0.2">
      <c r="A765" s="47"/>
      <c r="B765" s="48"/>
      <c r="C765" s="48"/>
      <c r="D765" s="48"/>
      <c r="E765" s="48"/>
      <c r="F765" s="48"/>
      <c r="G765" s="49"/>
      <c r="H765" s="49"/>
    </row>
    <row r="766" spans="1:8" x14ac:dyDescent="0.2">
      <c r="A766" s="47"/>
      <c r="B766" s="48"/>
      <c r="C766" s="48"/>
      <c r="D766" s="48"/>
      <c r="E766" s="48"/>
      <c r="F766" s="48"/>
      <c r="G766" s="49"/>
      <c r="H766" s="49"/>
    </row>
    <row r="767" spans="1:8" x14ac:dyDescent="0.2">
      <c r="A767" s="47"/>
      <c r="B767" s="48"/>
      <c r="C767" s="48"/>
      <c r="D767" s="48"/>
      <c r="E767" s="48"/>
      <c r="F767" s="48"/>
      <c r="G767" s="49"/>
      <c r="H767" s="49"/>
    </row>
    <row r="768" spans="1:8" x14ac:dyDescent="0.2">
      <c r="A768" s="47"/>
      <c r="B768" s="48"/>
      <c r="C768" s="48"/>
      <c r="D768" s="48"/>
      <c r="E768" s="48"/>
      <c r="F768" s="48"/>
      <c r="G768" s="49"/>
      <c r="H768" s="49"/>
    </row>
    <row r="769" spans="1:8" x14ac:dyDescent="0.2">
      <c r="A769" s="47"/>
      <c r="B769" s="48"/>
      <c r="C769" s="48"/>
      <c r="D769" s="48"/>
      <c r="E769" s="48"/>
      <c r="F769" s="48"/>
      <c r="G769" s="49"/>
      <c r="H769" s="49"/>
    </row>
    <row r="770" spans="1:8" x14ac:dyDescent="0.2">
      <c r="A770" s="47"/>
      <c r="B770" s="48"/>
      <c r="C770" s="48"/>
      <c r="D770" s="48"/>
      <c r="E770" s="48"/>
      <c r="F770" s="48"/>
      <c r="G770" s="49"/>
      <c r="H770" s="49"/>
    </row>
    <row r="771" spans="1:8" x14ac:dyDescent="0.2">
      <c r="A771" s="47"/>
      <c r="B771" s="48"/>
      <c r="C771" s="48"/>
      <c r="D771" s="48"/>
      <c r="E771" s="48"/>
      <c r="F771" s="48"/>
      <c r="G771" s="49"/>
      <c r="H771" s="49"/>
    </row>
    <row r="772" spans="1:8" x14ac:dyDescent="0.2">
      <c r="A772" s="47"/>
      <c r="B772" s="48"/>
      <c r="C772" s="48"/>
      <c r="D772" s="48"/>
      <c r="E772" s="48"/>
      <c r="F772" s="48"/>
      <c r="G772" s="49"/>
      <c r="H772" s="49"/>
    </row>
    <row r="773" spans="1:8" x14ac:dyDescent="0.2">
      <c r="A773" s="47"/>
      <c r="B773" s="48"/>
      <c r="C773" s="48"/>
      <c r="D773" s="48"/>
      <c r="E773" s="48"/>
      <c r="F773" s="48"/>
      <c r="G773" s="49"/>
      <c r="H773" s="49"/>
    </row>
    <row r="774" spans="1:8" x14ac:dyDescent="0.2">
      <c r="A774" s="47"/>
      <c r="B774" s="48"/>
      <c r="C774" s="48"/>
      <c r="D774" s="48"/>
      <c r="E774" s="48"/>
      <c r="F774" s="48"/>
      <c r="G774" s="49"/>
      <c r="H774" s="49"/>
    </row>
    <row r="775" spans="1:8" x14ac:dyDescent="0.2">
      <c r="A775" s="47"/>
      <c r="B775" s="48"/>
      <c r="C775" s="48"/>
      <c r="D775" s="48"/>
      <c r="E775" s="48"/>
      <c r="F775" s="48"/>
      <c r="G775" s="49"/>
      <c r="H775" s="49"/>
    </row>
    <row r="776" spans="1:8" x14ac:dyDescent="0.2">
      <c r="A776" s="47"/>
      <c r="B776" s="48"/>
      <c r="C776" s="48"/>
      <c r="D776" s="48"/>
      <c r="E776" s="48"/>
      <c r="F776" s="48"/>
      <c r="G776" s="49"/>
      <c r="H776" s="49"/>
    </row>
    <row r="777" spans="1:8" x14ac:dyDescent="0.2">
      <c r="A777" s="47"/>
      <c r="B777" s="48"/>
      <c r="C777" s="48"/>
      <c r="D777" s="48"/>
      <c r="E777" s="48"/>
      <c r="F777" s="48"/>
      <c r="G777" s="49"/>
      <c r="H777" s="49"/>
    </row>
    <row r="778" spans="1:8" x14ac:dyDescent="0.2">
      <c r="A778" s="47"/>
      <c r="B778" s="48"/>
      <c r="C778" s="48"/>
      <c r="D778" s="48"/>
      <c r="E778" s="48"/>
      <c r="F778" s="48"/>
      <c r="G778" s="49"/>
      <c r="H778" s="49"/>
    </row>
    <row r="779" spans="1:8" x14ac:dyDescent="0.2">
      <c r="A779" s="47"/>
      <c r="B779" s="48"/>
      <c r="C779" s="48"/>
      <c r="D779" s="48"/>
      <c r="E779" s="48"/>
      <c r="F779" s="48"/>
      <c r="G779" s="49"/>
      <c r="H779" s="49"/>
    </row>
    <row r="780" spans="1:8" x14ac:dyDescent="0.2">
      <c r="A780" s="47"/>
      <c r="B780" s="48"/>
      <c r="C780" s="48"/>
      <c r="D780" s="48"/>
      <c r="E780" s="48"/>
      <c r="F780" s="48"/>
      <c r="G780" s="49"/>
      <c r="H780" s="49"/>
    </row>
    <row r="781" spans="1:8" x14ac:dyDescent="0.2">
      <c r="A781" s="47"/>
      <c r="B781" s="48"/>
      <c r="C781" s="48"/>
      <c r="D781" s="48"/>
      <c r="E781" s="48"/>
      <c r="F781" s="48"/>
      <c r="G781" s="49"/>
      <c r="H781" s="49"/>
    </row>
    <row r="782" spans="1:8" x14ac:dyDescent="0.2">
      <c r="A782" s="47"/>
      <c r="B782" s="48"/>
      <c r="C782" s="48"/>
      <c r="D782" s="48"/>
      <c r="E782" s="48"/>
      <c r="F782" s="48"/>
      <c r="G782" s="49"/>
      <c r="H782" s="49"/>
    </row>
    <row r="783" spans="1:8" x14ac:dyDescent="0.2">
      <c r="A783" s="47"/>
      <c r="B783" s="48"/>
      <c r="C783" s="48"/>
      <c r="D783" s="48"/>
      <c r="E783" s="48"/>
      <c r="F783" s="48"/>
      <c r="G783" s="49"/>
      <c r="H783" s="49"/>
    </row>
    <row r="784" spans="1:8" x14ac:dyDescent="0.2">
      <c r="A784" s="47"/>
      <c r="B784" s="48"/>
      <c r="C784" s="48"/>
      <c r="D784" s="48"/>
      <c r="E784" s="48"/>
      <c r="F784" s="48"/>
      <c r="G784" s="49"/>
      <c r="H784" s="49"/>
    </row>
    <row r="785" spans="1:8" x14ac:dyDescent="0.2">
      <c r="A785" s="47"/>
      <c r="B785" s="48"/>
      <c r="C785" s="48"/>
      <c r="D785" s="48"/>
      <c r="E785" s="48"/>
      <c r="F785" s="48"/>
      <c r="G785" s="49"/>
      <c r="H785" s="49"/>
    </row>
    <row r="786" spans="1:8" x14ac:dyDescent="0.2">
      <c r="A786" s="47"/>
      <c r="B786" s="48"/>
      <c r="C786" s="48"/>
      <c r="D786" s="48"/>
      <c r="E786" s="48"/>
      <c r="F786" s="48"/>
      <c r="G786" s="49"/>
      <c r="H786" s="49"/>
    </row>
    <row r="787" spans="1:8" x14ac:dyDescent="0.2">
      <c r="A787" s="47"/>
      <c r="B787" s="48"/>
      <c r="C787" s="48"/>
      <c r="D787" s="48"/>
      <c r="E787" s="48"/>
      <c r="F787" s="48"/>
      <c r="G787" s="49"/>
      <c r="H787" s="49"/>
    </row>
    <row r="788" spans="1:8" x14ac:dyDescent="0.2">
      <c r="A788" s="47"/>
      <c r="B788" s="48"/>
      <c r="C788" s="48"/>
      <c r="D788" s="48"/>
      <c r="E788" s="48"/>
      <c r="F788" s="48"/>
      <c r="G788" s="49"/>
      <c r="H788" s="49"/>
    </row>
    <row r="789" spans="1:8" x14ac:dyDescent="0.2">
      <c r="A789" s="47"/>
      <c r="B789" s="48"/>
      <c r="C789" s="48"/>
      <c r="D789" s="48"/>
      <c r="E789" s="48"/>
      <c r="F789" s="48"/>
      <c r="G789" s="49"/>
      <c r="H789" s="49"/>
    </row>
    <row r="790" spans="1:8" x14ac:dyDescent="0.2">
      <c r="A790" s="47"/>
      <c r="B790" s="48"/>
      <c r="C790" s="48"/>
      <c r="D790" s="48"/>
      <c r="E790" s="48"/>
      <c r="F790" s="48"/>
      <c r="G790" s="49"/>
      <c r="H790" s="49"/>
    </row>
    <row r="791" spans="1:8" x14ac:dyDescent="0.2">
      <c r="A791" s="47"/>
      <c r="B791" s="48"/>
      <c r="C791" s="48"/>
      <c r="D791" s="48"/>
      <c r="E791" s="48"/>
      <c r="F791" s="48"/>
      <c r="G791" s="49"/>
      <c r="H791" s="49"/>
    </row>
    <row r="792" spans="1:8" x14ac:dyDescent="0.2">
      <c r="A792" s="47"/>
      <c r="B792" s="48"/>
      <c r="C792" s="48"/>
      <c r="D792" s="48"/>
      <c r="E792" s="48"/>
      <c r="F792" s="48"/>
      <c r="G792" s="49"/>
      <c r="H792" s="49"/>
    </row>
    <row r="793" spans="1:8" x14ac:dyDescent="0.2">
      <c r="A793" s="47"/>
      <c r="B793" s="48"/>
      <c r="C793" s="48"/>
      <c r="D793" s="48"/>
      <c r="E793" s="48"/>
      <c r="F793" s="48"/>
      <c r="G793" s="49"/>
      <c r="H793" s="49"/>
    </row>
    <row r="794" spans="1:8" x14ac:dyDescent="0.2">
      <c r="A794" s="47"/>
      <c r="B794" s="48"/>
      <c r="C794" s="48"/>
      <c r="D794" s="48"/>
      <c r="E794" s="48"/>
      <c r="F794" s="48"/>
      <c r="G794" s="49"/>
      <c r="H794" s="49"/>
    </row>
    <row r="795" spans="1:8" x14ac:dyDescent="0.2">
      <c r="A795" s="47"/>
      <c r="B795" s="48"/>
      <c r="C795" s="48"/>
      <c r="D795" s="48"/>
      <c r="E795" s="48"/>
      <c r="F795" s="48"/>
      <c r="G795" s="49"/>
      <c r="H795" s="49"/>
    </row>
    <row r="796" spans="1:8" x14ac:dyDescent="0.2">
      <c r="A796" s="47"/>
      <c r="B796" s="48"/>
      <c r="C796" s="48"/>
      <c r="D796" s="48"/>
      <c r="E796" s="48"/>
      <c r="F796" s="48"/>
      <c r="G796" s="49"/>
      <c r="H796" s="49"/>
    </row>
    <row r="797" spans="1:8" x14ac:dyDescent="0.2">
      <c r="A797" s="47"/>
      <c r="B797" s="48"/>
      <c r="C797" s="48"/>
      <c r="D797" s="48"/>
      <c r="E797" s="48"/>
      <c r="F797" s="48"/>
      <c r="G797" s="49"/>
      <c r="H797" s="49"/>
    </row>
    <row r="798" spans="1:8" x14ac:dyDescent="0.2">
      <c r="A798" s="47"/>
      <c r="B798" s="48"/>
      <c r="C798" s="48"/>
      <c r="D798" s="48"/>
      <c r="E798" s="48"/>
      <c r="F798" s="48"/>
      <c r="G798" s="49"/>
      <c r="H798" s="49"/>
    </row>
    <row r="799" spans="1:8" x14ac:dyDescent="0.2">
      <c r="A799" s="47"/>
      <c r="B799" s="48"/>
      <c r="C799" s="48"/>
      <c r="D799" s="48"/>
      <c r="E799" s="48"/>
      <c r="F799" s="48"/>
      <c r="G799" s="49"/>
      <c r="H799" s="49"/>
    </row>
    <row r="800" spans="1:8" x14ac:dyDescent="0.2">
      <c r="A800" s="47"/>
      <c r="B800" s="48"/>
      <c r="C800" s="48"/>
      <c r="D800" s="48"/>
      <c r="E800" s="48"/>
      <c r="F800" s="48"/>
      <c r="G800" s="49"/>
      <c r="H800" s="49"/>
    </row>
    <row r="801" spans="1:8" x14ac:dyDescent="0.2">
      <c r="A801" s="47"/>
      <c r="B801" s="48"/>
      <c r="C801" s="48"/>
      <c r="D801" s="48"/>
      <c r="E801" s="48"/>
      <c r="F801" s="48"/>
      <c r="G801" s="49"/>
      <c r="H801" s="49"/>
    </row>
    <row r="802" spans="1:8" x14ac:dyDescent="0.2">
      <c r="A802" s="47"/>
      <c r="B802" s="48"/>
      <c r="C802" s="48"/>
      <c r="D802" s="48"/>
      <c r="E802" s="48"/>
      <c r="F802" s="48"/>
      <c r="G802" s="49"/>
      <c r="H802" s="49"/>
    </row>
    <row r="803" spans="1:8" x14ac:dyDescent="0.2">
      <c r="A803" s="47"/>
      <c r="B803" s="48"/>
      <c r="C803" s="48"/>
      <c r="D803" s="48"/>
      <c r="E803" s="48"/>
      <c r="F803" s="48"/>
      <c r="G803" s="49"/>
      <c r="H803" s="49"/>
    </row>
    <row r="804" spans="1:8" x14ac:dyDescent="0.2">
      <c r="A804" s="47"/>
      <c r="B804" s="48"/>
      <c r="C804" s="48"/>
      <c r="D804" s="48"/>
      <c r="E804" s="48"/>
      <c r="F804" s="48"/>
      <c r="G804" s="49"/>
      <c r="H804" s="49"/>
    </row>
    <row r="805" spans="1:8" x14ac:dyDescent="0.2">
      <c r="A805" s="47"/>
      <c r="B805" s="48"/>
      <c r="C805" s="48"/>
      <c r="D805" s="48"/>
      <c r="E805" s="48"/>
      <c r="F805" s="48"/>
      <c r="G805" s="49"/>
      <c r="H805" s="49"/>
    </row>
    <row r="806" spans="1:8" x14ac:dyDescent="0.2">
      <c r="A806" s="47"/>
      <c r="B806" s="48"/>
      <c r="C806" s="48"/>
      <c r="D806" s="48"/>
      <c r="E806" s="48"/>
      <c r="F806" s="48"/>
      <c r="G806" s="49"/>
      <c r="H806" s="49"/>
    </row>
    <row r="807" spans="1:8" x14ac:dyDescent="0.2">
      <c r="A807" s="47"/>
      <c r="B807" s="48"/>
      <c r="C807" s="48"/>
      <c r="D807" s="48"/>
      <c r="E807" s="48"/>
      <c r="F807" s="48"/>
      <c r="G807" s="49"/>
      <c r="H807" s="49"/>
    </row>
    <row r="808" spans="1:8" x14ac:dyDescent="0.2">
      <c r="A808" s="47"/>
      <c r="B808" s="48"/>
      <c r="C808" s="48"/>
      <c r="D808" s="48"/>
      <c r="E808" s="48"/>
      <c r="F808" s="48"/>
      <c r="G808" s="49"/>
      <c r="H808" s="49"/>
    </row>
    <row r="809" spans="1:8" x14ac:dyDescent="0.2">
      <c r="A809" s="47"/>
      <c r="B809" s="48"/>
      <c r="C809" s="48"/>
      <c r="D809" s="48"/>
      <c r="E809" s="48"/>
      <c r="F809" s="48"/>
      <c r="G809" s="49"/>
      <c r="H809" s="49"/>
    </row>
    <row r="810" spans="1:8" x14ac:dyDescent="0.2">
      <c r="A810" s="47"/>
      <c r="B810" s="48"/>
      <c r="C810" s="48"/>
      <c r="D810" s="48"/>
      <c r="E810" s="48"/>
      <c r="F810" s="48"/>
      <c r="G810" s="49"/>
      <c r="H810" s="49"/>
    </row>
    <row r="811" spans="1:8" x14ac:dyDescent="0.2">
      <c r="A811" s="47"/>
      <c r="B811" s="48"/>
      <c r="C811" s="48"/>
      <c r="D811" s="48"/>
      <c r="E811" s="48"/>
      <c r="F811" s="48"/>
      <c r="G811" s="49"/>
      <c r="H811" s="49"/>
    </row>
    <row r="812" spans="1:8" x14ac:dyDescent="0.2">
      <c r="A812" s="47"/>
      <c r="B812" s="48"/>
      <c r="C812" s="48"/>
      <c r="D812" s="48"/>
      <c r="E812" s="48"/>
      <c r="F812" s="48"/>
      <c r="G812" s="49"/>
      <c r="H812" s="49"/>
    </row>
    <row r="813" spans="1:8" x14ac:dyDescent="0.2">
      <c r="A813" s="47"/>
      <c r="B813" s="48"/>
      <c r="C813" s="48"/>
      <c r="D813" s="48"/>
      <c r="E813" s="48"/>
      <c r="F813" s="48"/>
      <c r="G813" s="49"/>
      <c r="H813" s="49"/>
    </row>
    <row r="814" spans="1:8" x14ac:dyDescent="0.2">
      <c r="A814" s="47"/>
      <c r="B814" s="48"/>
      <c r="C814" s="48"/>
      <c r="D814" s="48"/>
      <c r="E814" s="48"/>
      <c r="F814" s="48"/>
      <c r="G814" s="49"/>
      <c r="H814" s="49"/>
    </row>
    <row r="815" spans="1:8" x14ac:dyDescent="0.2">
      <c r="A815" s="47"/>
      <c r="B815" s="48"/>
      <c r="C815" s="48"/>
      <c r="D815" s="48"/>
      <c r="E815" s="48"/>
      <c r="F815" s="48"/>
      <c r="G815" s="49"/>
      <c r="H815" s="49"/>
    </row>
    <row r="816" spans="1:8" x14ac:dyDescent="0.2">
      <c r="A816" s="47"/>
      <c r="B816" s="48"/>
      <c r="C816" s="48"/>
      <c r="D816" s="48"/>
      <c r="E816" s="48"/>
      <c r="F816" s="48"/>
      <c r="G816" s="49"/>
      <c r="H816" s="49"/>
    </row>
    <row r="817" spans="1:8" x14ac:dyDescent="0.2">
      <c r="A817" s="47"/>
      <c r="B817" s="48"/>
      <c r="C817" s="48"/>
      <c r="D817" s="48"/>
      <c r="E817" s="48"/>
      <c r="F817" s="48"/>
      <c r="G817" s="49"/>
      <c r="H817" s="49"/>
    </row>
    <row r="818" spans="1:8" x14ac:dyDescent="0.2">
      <c r="A818" s="47"/>
      <c r="B818" s="48"/>
      <c r="C818" s="48"/>
      <c r="D818" s="48"/>
      <c r="E818" s="48"/>
      <c r="F818" s="48"/>
      <c r="G818" s="49"/>
      <c r="H818" s="49"/>
    </row>
    <row r="819" spans="1:8" x14ac:dyDescent="0.2">
      <c r="A819" s="47"/>
      <c r="B819" s="48"/>
      <c r="C819" s="48"/>
      <c r="D819" s="48"/>
      <c r="E819" s="48"/>
      <c r="F819" s="48"/>
      <c r="G819" s="49"/>
      <c r="H819" s="49"/>
    </row>
    <row r="820" spans="1:8" x14ac:dyDescent="0.2">
      <c r="A820" s="47"/>
      <c r="B820" s="48"/>
      <c r="C820" s="48"/>
      <c r="D820" s="48"/>
      <c r="E820" s="48"/>
      <c r="F820" s="48"/>
      <c r="G820" s="49"/>
      <c r="H820" s="49"/>
    </row>
  </sheetData>
  <mergeCells count="16">
    <mergeCell ref="A1:H1"/>
    <mergeCell ref="A2:H2"/>
    <mergeCell ref="A3:H3"/>
    <mergeCell ref="F10:F11"/>
    <mergeCell ref="G10:G11"/>
    <mergeCell ref="H10:H11"/>
    <mergeCell ref="A4:H4"/>
    <mergeCell ref="A5:H5"/>
    <mergeCell ref="A6:H6"/>
    <mergeCell ref="A7:H7"/>
    <mergeCell ref="A8:H8"/>
    <mergeCell ref="A10:A11"/>
    <mergeCell ref="B10:B11"/>
    <mergeCell ref="C10:C11"/>
    <mergeCell ref="D10:D11"/>
    <mergeCell ref="E10:E11"/>
  </mergeCells>
  <pageMargins left="0.19685039370078741" right="0.19685039370078741" top="0.51181102362204722" bottom="0.39370078740157483" header="0.51181102362204722" footer="0.51181102362204722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P820"/>
  <sheetViews>
    <sheetView view="pageBreakPreview" zoomScaleSheetLayoutView="100" workbookViewId="0">
      <selection activeCell="A178" sqref="A178"/>
    </sheetView>
  </sheetViews>
  <sheetFormatPr defaultRowHeight="12.75" x14ac:dyDescent="0.2"/>
  <cols>
    <col min="1" max="1" width="49.42578125" style="51" customWidth="1"/>
    <col min="2" max="2" width="6.42578125" style="40" customWidth="1"/>
    <col min="3" max="3" width="6.5703125" style="40" customWidth="1"/>
    <col min="4" max="4" width="7.42578125" style="40" customWidth="1"/>
    <col min="5" max="5" width="12.7109375" style="40" customWidth="1"/>
    <col min="6" max="6" width="10" style="40" customWidth="1"/>
    <col min="7" max="7" width="13.42578125" style="40" customWidth="1"/>
    <col min="8" max="9" width="13.5703125" style="40" customWidth="1"/>
    <col min="10" max="10" width="18.28515625" style="25" customWidth="1"/>
    <col min="11" max="256" width="9.140625" style="25"/>
    <col min="257" max="257" width="50.42578125" style="25" customWidth="1"/>
    <col min="258" max="258" width="6.42578125" style="25" customWidth="1"/>
    <col min="259" max="259" width="6.5703125" style="25" customWidth="1"/>
    <col min="260" max="260" width="7.42578125" style="25" customWidth="1"/>
    <col min="261" max="261" width="12.7109375" style="25" customWidth="1"/>
    <col min="262" max="262" width="10" style="25" customWidth="1"/>
    <col min="263" max="263" width="14.7109375" style="25" customWidth="1"/>
    <col min="264" max="265" width="13.5703125" style="25" customWidth="1"/>
    <col min="266" max="266" width="18.28515625" style="25" customWidth="1"/>
    <col min="267" max="512" width="9.140625" style="25"/>
    <col min="513" max="513" width="50.42578125" style="25" customWidth="1"/>
    <col min="514" max="514" width="6.42578125" style="25" customWidth="1"/>
    <col min="515" max="515" width="6.5703125" style="25" customWidth="1"/>
    <col min="516" max="516" width="7.42578125" style="25" customWidth="1"/>
    <col min="517" max="517" width="12.7109375" style="25" customWidth="1"/>
    <col min="518" max="518" width="10" style="25" customWidth="1"/>
    <col min="519" max="519" width="14.7109375" style="25" customWidth="1"/>
    <col min="520" max="521" width="13.5703125" style="25" customWidth="1"/>
    <col min="522" max="522" width="18.28515625" style="25" customWidth="1"/>
    <col min="523" max="768" width="9.140625" style="25"/>
    <col min="769" max="769" width="50.42578125" style="25" customWidth="1"/>
    <col min="770" max="770" width="6.42578125" style="25" customWidth="1"/>
    <col min="771" max="771" width="6.5703125" style="25" customWidth="1"/>
    <col min="772" max="772" width="7.42578125" style="25" customWidth="1"/>
    <col min="773" max="773" width="12.7109375" style="25" customWidth="1"/>
    <col min="774" max="774" width="10" style="25" customWidth="1"/>
    <col min="775" max="775" width="14.7109375" style="25" customWidth="1"/>
    <col min="776" max="777" width="13.5703125" style="25" customWidth="1"/>
    <col min="778" max="778" width="18.28515625" style="25" customWidth="1"/>
    <col min="779" max="1024" width="9.140625" style="25"/>
    <col min="1025" max="1025" width="50.42578125" style="25" customWidth="1"/>
    <col min="1026" max="1026" width="6.42578125" style="25" customWidth="1"/>
    <col min="1027" max="1027" width="6.5703125" style="25" customWidth="1"/>
    <col min="1028" max="1028" width="7.42578125" style="25" customWidth="1"/>
    <col min="1029" max="1029" width="12.7109375" style="25" customWidth="1"/>
    <col min="1030" max="1030" width="10" style="25" customWidth="1"/>
    <col min="1031" max="1031" width="14.7109375" style="25" customWidth="1"/>
    <col min="1032" max="1033" width="13.5703125" style="25" customWidth="1"/>
    <col min="1034" max="1034" width="18.28515625" style="25" customWidth="1"/>
    <col min="1035" max="1280" width="9.140625" style="25"/>
    <col min="1281" max="1281" width="50.42578125" style="25" customWidth="1"/>
    <col min="1282" max="1282" width="6.42578125" style="25" customWidth="1"/>
    <col min="1283" max="1283" width="6.5703125" style="25" customWidth="1"/>
    <col min="1284" max="1284" width="7.42578125" style="25" customWidth="1"/>
    <col min="1285" max="1285" width="12.7109375" style="25" customWidth="1"/>
    <col min="1286" max="1286" width="10" style="25" customWidth="1"/>
    <col min="1287" max="1287" width="14.7109375" style="25" customWidth="1"/>
    <col min="1288" max="1289" width="13.5703125" style="25" customWidth="1"/>
    <col min="1290" max="1290" width="18.28515625" style="25" customWidth="1"/>
    <col min="1291" max="1536" width="9.140625" style="25"/>
    <col min="1537" max="1537" width="50.42578125" style="25" customWidth="1"/>
    <col min="1538" max="1538" width="6.42578125" style="25" customWidth="1"/>
    <col min="1539" max="1539" width="6.5703125" style="25" customWidth="1"/>
    <col min="1540" max="1540" width="7.42578125" style="25" customWidth="1"/>
    <col min="1541" max="1541" width="12.7109375" style="25" customWidth="1"/>
    <col min="1542" max="1542" width="10" style="25" customWidth="1"/>
    <col min="1543" max="1543" width="14.7109375" style="25" customWidth="1"/>
    <col min="1544" max="1545" width="13.5703125" style="25" customWidth="1"/>
    <col min="1546" max="1546" width="18.28515625" style="25" customWidth="1"/>
    <col min="1547" max="1792" width="9.140625" style="25"/>
    <col min="1793" max="1793" width="50.42578125" style="25" customWidth="1"/>
    <col min="1794" max="1794" width="6.42578125" style="25" customWidth="1"/>
    <col min="1795" max="1795" width="6.5703125" style="25" customWidth="1"/>
    <col min="1796" max="1796" width="7.42578125" style="25" customWidth="1"/>
    <col min="1797" max="1797" width="12.7109375" style="25" customWidth="1"/>
    <col min="1798" max="1798" width="10" style="25" customWidth="1"/>
    <col min="1799" max="1799" width="14.7109375" style="25" customWidth="1"/>
    <col min="1800" max="1801" width="13.5703125" style="25" customWidth="1"/>
    <col min="1802" max="1802" width="18.28515625" style="25" customWidth="1"/>
    <col min="1803" max="2048" width="9.140625" style="25"/>
    <col min="2049" max="2049" width="50.42578125" style="25" customWidth="1"/>
    <col min="2050" max="2050" width="6.42578125" style="25" customWidth="1"/>
    <col min="2051" max="2051" width="6.5703125" style="25" customWidth="1"/>
    <col min="2052" max="2052" width="7.42578125" style="25" customWidth="1"/>
    <col min="2053" max="2053" width="12.7109375" style="25" customWidth="1"/>
    <col min="2054" max="2054" width="10" style="25" customWidth="1"/>
    <col min="2055" max="2055" width="14.7109375" style="25" customWidth="1"/>
    <col min="2056" max="2057" width="13.5703125" style="25" customWidth="1"/>
    <col min="2058" max="2058" width="18.28515625" style="25" customWidth="1"/>
    <col min="2059" max="2304" width="9.140625" style="25"/>
    <col min="2305" max="2305" width="50.42578125" style="25" customWidth="1"/>
    <col min="2306" max="2306" width="6.42578125" style="25" customWidth="1"/>
    <col min="2307" max="2307" width="6.5703125" style="25" customWidth="1"/>
    <col min="2308" max="2308" width="7.42578125" style="25" customWidth="1"/>
    <col min="2309" max="2309" width="12.7109375" style="25" customWidth="1"/>
    <col min="2310" max="2310" width="10" style="25" customWidth="1"/>
    <col min="2311" max="2311" width="14.7109375" style="25" customWidth="1"/>
    <col min="2312" max="2313" width="13.5703125" style="25" customWidth="1"/>
    <col min="2314" max="2314" width="18.28515625" style="25" customWidth="1"/>
    <col min="2315" max="2560" width="9.140625" style="25"/>
    <col min="2561" max="2561" width="50.42578125" style="25" customWidth="1"/>
    <col min="2562" max="2562" width="6.42578125" style="25" customWidth="1"/>
    <col min="2563" max="2563" width="6.5703125" style="25" customWidth="1"/>
    <col min="2564" max="2564" width="7.42578125" style="25" customWidth="1"/>
    <col min="2565" max="2565" width="12.7109375" style="25" customWidth="1"/>
    <col min="2566" max="2566" width="10" style="25" customWidth="1"/>
    <col min="2567" max="2567" width="14.7109375" style="25" customWidth="1"/>
    <col min="2568" max="2569" width="13.5703125" style="25" customWidth="1"/>
    <col min="2570" max="2570" width="18.28515625" style="25" customWidth="1"/>
    <col min="2571" max="2816" width="9.140625" style="25"/>
    <col min="2817" max="2817" width="50.42578125" style="25" customWidth="1"/>
    <col min="2818" max="2818" width="6.42578125" style="25" customWidth="1"/>
    <col min="2819" max="2819" width="6.5703125" style="25" customWidth="1"/>
    <col min="2820" max="2820" width="7.42578125" style="25" customWidth="1"/>
    <col min="2821" max="2821" width="12.7109375" style="25" customWidth="1"/>
    <col min="2822" max="2822" width="10" style="25" customWidth="1"/>
    <col min="2823" max="2823" width="14.7109375" style="25" customWidth="1"/>
    <col min="2824" max="2825" width="13.5703125" style="25" customWidth="1"/>
    <col min="2826" max="2826" width="18.28515625" style="25" customWidth="1"/>
    <col min="2827" max="3072" width="9.140625" style="25"/>
    <col min="3073" max="3073" width="50.42578125" style="25" customWidth="1"/>
    <col min="3074" max="3074" width="6.42578125" style="25" customWidth="1"/>
    <col min="3075" max="3075" width="6.5703125" style="25" customWidth="1"/>
    <col min="3076" max="3076" width="7.42578125" style="25" customWidth="1"/>
    <col min="3077" max="3077" width="12.7109375" style="25" customWidth="1"/>
    <col min="3078" max="3078" width="10" style="25" customWidth="1"/>
    <col min="3079" max="3079" width="14.7109375" style="25" customWidth="1"/>
    <col min="3080" max="3081" width="13.5703125" style="25" customWidth="1"/>
    <col min="3082" max="3082" width="18.28515625" style="25" customWidth="1"/>
    <col min="3083" max="3328" width="9.140625" style="25"/>
    <col min="3329" max="3329" width="50.42578125" style="25" customWidth="1"/>
    <col min="3330" max="3330" width="6.42578125" style="25" customWidth="1"/>
    <col min="3331" max="3331" width="6.5703125" style="25" customWidth="1"/>
    <col min="3332" max="3332" width="7.42578125" style="25" customWidth="1"/>
    <col min="3333" max="3333" width="12.7109375" style="25" customWidth="1"/>
    <col min="3334" max="3334" width="10" style="25" customWidth="1"/>
    <col min="3335" max="3335" width="14.7109375" style="25" customWidth="1"/>
    <col min="3336" max="3337" width="13.5703125" style="25" customWidth="1"/>
    <col min="3338" max="3338" width="18.28515625" style="25" customWidth="1"/>
    <col min="3339" max="3584" width="9.140625" style="25"/>
    <col min="3585" max="3585" width="50.42578125" style="25" customWidth="1"/>
    <col min="3586" max="3586" width="6.42578125" style="25" customWidth="1"/>
    <col min="3587" max="3587" width="6.5703125" style="25" customWidth="1"/>
    <col min="3588" max="3588" width="7.42578125" style="25" customWidth="1"/>
    <col min="3589" max="3589" width="12.7109375" style="25" customWidth="1"/>
    <col min="3590" max="3590" width="10" style="25" customWidth="1"/>
    <col min="3591" max="3591" width="14.7109375" style="25" customWidth="1"/>
    <col min="3592" max="3593" width="13.5703125" style="25" customWidth="1"/>
    <col min="3594" max="3594" width="18.28515625" style="25" customWidth="1"/>
    <col min="3595" max="3840" width="9.140625" style="25"/>
    <col min="3841" max="3841" width="50.42578125" style="25" customWidth="1"/>
    <col min="3842" max="3842" width="6.42578125" style="25" customWidth="1"/>
    <col min="3843" max="3843" width="6.5703125" style="25" customWidth="1"/>
    <col min="3844" max="3844" width="7.42578125" style="25" customWidth="1"/>
    <col min="3845" max="3845" width="12.7109375" style="25" customWidth="1"/>
    <col min="3846" max="3846" width="10" style="25" customWidth="1"/>
    <col min="3847" max="3847" width="14.7109375" style="25" customWidth="1"/>
    <col min="3848" max="3849" width="13.5703125" style="25" customWidth="1"/>
    <col min="3850" max="3850" width="18.28515625" style="25" customWidth="1"/>
    <col min="3851" max="4096" width="9.140625" style="25"/>
    <col min="4097" max="4097" width="50.42578125" style="25" customWidth="1"/>
    <col min="4098" max="4098" width="6.42578125" style="25" customWidth="1"/>
    <col min="4099" max="4099" width="6.5703125" style="25" customWidth="1"/>
    <col min="4100" max="4100" width="7.42578125" style="25" customWidth="1"/>
    <col min="4101" max="4101" width="12.7109375" style="25" customWidth="1"/>
    <col min="4102" max="4102" width="10" style="25" customWidth="1"/>
    <col min="4103" max="4103" width="14.7109375" style="25" customWidth="1"/>
    <col min="4104" max="4105" width="13.5703125" style="25" customWidth="1"/>
    <col min="4106" max="4106" width="18.28515625" style="25" customWidth="1"/>
    <col min="4107" max="4352" width="9.140625" style="25"/>
    <col min="4353" max="4353" width="50.42578125" style="25" customWidth="1"/>
    <col min="4354" max="4354" width="6.42578125" style="25" customWidth="1"/>
    <col min="4355" max="4355" width="6.5703125" style="25" customWidth="1"/>
    <col min="4356" max="4356" width="7.42578125" style="25" customWidth="1"/>
    <col min="4357" max="4357" width="12.7109375" style="25" customWidth="1"/>
    <col min="4358" max="4358" width="10" style="25" customWidth="1"/>
    <col min="4359" max="4359" width="14.7109375" style="25" customWidth="1"/>
    <col min="4360" max="4361" width="13.5703125" style="25" customWidth="1"/>
    <col min="4362" max="4362" width="18.28515625" style="25" customWidth="1"/>
    <col min="4363" max="4608" width="9.140625" style="25"/>
    <col min="4609" max="4609" width="50.42578125" style="25" customWidth="1"/>
    <col min="4610" max="4610" width="6.42578125" style="25" customWidth="1"/>
    <col min="4611" max="4611" width="6.5703125" style="25" customWidth="1"/>
    <col min="4612" max="4612" width="7.42578125" style="25" customWidth="1"/>
    <col min="4613" max="4613" width="12.7109375" style="25" customWidth="1"/>
    <col min="4614" max="4614" width="10" style="25" customWidth="1"/>
    <col min="4615" max="4615" width="14.7109375" style="25" customWidth="1"/>
    <col min="4616" max="4617" width="13.5703125" style="25" customWidth="1"/>
    <col min="4618" max="4618" width="18.28515625" style="25" customWidth="1"/>
    <col min="4619" max="4864" width="9.140625" style="25"/>
    <col min="4865" max="4865" width="50.42578125" style="25" customWidth="1"/>
    <col min="4866" max="4866" width="6.42578125" style="25" customWidth="1"/>
    <col min="4867" max="4867" width="6.5703125" style="25" customWidth="1"/>
    <col min="4868" max="4868" width="7.42578125" style="25" customWidth="1"/>
    <col min="4869" max="4869" width="12.7109375" style="25" customWidth="1"/>
    <col min="4870" max="4870" width="10" style="25" customWidth="1"/>
    <col min="4871" max="4871" width="14.7109375" style="25" customWidth="1"/>
    <col min="4872" max="4873" width="13.5703125" style="25" customWidth="1"/>
    <col min="4874" max="4874" width="18.28515625" style="25" customWidth="1"/>
    <col min="4875" max="5120" width="9.140625" style="25"/>
    <col min="5121" max="5121" width="50.42578125" style="25" customWidth="1"/>
    <col min="5122" max="5122" width="6.42578125" style="25" customWidth="1"/>
    <col min="5123" max="5123" width="6.5703125" style="25" customWidth="1"/>
    <col min="5124" max="5124" width="7.42578125" style="25" customWidth="1"/>
    <col min="5125" max="5125" width="12.7109375" style="25" customWidth="1"/>
    <col min="5126" max="5126" width="10" style="25" customWidth="1"/>
    <col min="5127" max="5127" width="14.7109375" style="25" customWidth="1"/>
    <col min="5128" max="5129" width="13.5703125" style="25" customWidth="1"/>
    <col min="5130" max="5130" width="18.28515625" style="25" customWidth="1"/>
    <col min="5131" max="5376" width="9.140625" style="25"/>
    <col min="5377" max="5377" width="50.42578125" style="25" customWidth="1"/>
    <col min="5378" max="5378" width="6.42578125" style="25" customWidth="1"/>
    <col min="5379" max="5379" width="6.5703125" style="25" customWidth="1"/>
    <col min="5380" max="5380" width="7.42578125" style="25" customWidth="1"/>
    <col min="5381" max="5381" width="12.7109375" style="25" customWidth="1"/>
    <col min="5382" max="5382" width="10" style="25" customWidth="1"/>
    <col min="5383" max="5383" width="14.7109375" style="25" customWidth="1"/>
    <col min="5384" max="5385" width="13.5703125" style="25" customWidth="1"/>
    <col min="5386" max="5386" width="18.28515625" style="25" customWidth="1"/>
    <col min="5387" max="5632" width="9.140625" style="25"/>
    <col min="5633" max="5633" width="50.42578125" style="25" customWidth="1"/>
    <col min="5634" max="5634" width="6.42578125" style="25" customWidth="1"/>
    <col min="5635" max="5635" width="6.5703125" style="25" customWidth="1"/>
    <col min="5636" max="5636" width="7.42578125" style="25" customWidth="1"/>
    <col min="5637" max="5637" width="12.7109375" style="25" customWidth="1"/>
    <col min="5638" max="5638" width="10" style="25" customWidth="1"/>
    <col min="5639" max="5639" width="14.7109375" style="25" customWidth="1"/>
    <col min="5640" max="5641" width="13.5703125" style="25" customWidth="1"/>
    <col min="5642" max="5642" width="18.28515625" style="25" customWidth="1"/>
    <col min="5643" max="5888" width="9.140625" style="25"/>
    <col min="5889" max="5889" width="50.42578125" style="25" customWidth="1"/>
    <col min="5890" max="5890" width="6.42578125" style="25" customWidth="1"/>
    <col min="5891" max="5891" width="6.5703125" style="25" customWidth="1"/>
    <col min="5892" max="5892" width="7.42578125" style="25" customWidth="1"/>
    <col min="5893" max="5893" width="12.7109375" style="25" customWidth="1"/>
    <col min="5894" max="5894" width="10" style="25" customWidth="1"/>
    <col min="5895" max="5895" width="14.7109375" style="25" customWidth="1"/>
    <col min="5896" max="5897" width="13.5703125" style="25" customWidth="1"/>
    <col min="5898" max="5898" width="18.28515625" style="25" customWidth="1"/>
    <col min="5899" max="6144" width="9.140625" style="25"/>
    <col min="6145" max="6145" width="50.42578125" style="25" customWidth="1"/>
    <col min="6146" max="6146" width="6.42578125" style="25" customWidth="1"/>
    <col min="6147" max="6147" width="6.5703125" style="25" customWidth="1"/>
    <col min="6148" max="6148" width="7.42578125" style="25" customWidth="1"/>
    <col min="6149" max="6149" width="12.7109375" style="25" customWidth="1"/>
    <col min="6150" max="6150" width="10" style="25" customWidth="1"/>
    <col min="6151" max="6151" width="14.7109375" style="25" customWidth="1"/>
    <col min="6152" max="6153" width="13.5703125" style="25" customWidth="1"/>
    <col min="6154" max="6154" width="18.28515625" style="25" customWidth="1"/>
    <col min="6155" max="6400" width="9.140625" style="25"/>
    <col min="6401" max="6401" width="50.42578125" style="25" customWidth="1"/>
    <col min="6402" max="6402" width="6.42578125" style="25" customWidth="1"/>
    <col min="6403" max="6403" width="6.5703125" style="25" customWidth="1"/>
    <col min="6404" max="6404" width="7.42578125" style="25" customWidth="1"/>
    <col min="6405" max="6405" width="12.7109375" style="25" customWidth="1"/>
    <col min="6406" max="6406" width="10" style="25" customWidth="1"/>
    <col min="6407" max="6407" width="14.7109375" style="25" customWidth="1"/>
    <col min="6408" max="6409" width="13.5703125" style="25" customWidth="1"/>
    <col min="6410" max="6410" width="18.28515625" style="25" customWidth="1"/>
    <col min="6411" max="6656" width="9.140625" style="25"/>
    <col min="6657" max="6657" width="50.42578125" style="25" customWidth="1"/>
    <col min="6658" max="6658" width="6.42578125" style="25" customWidth="1"/>
    <col min="6659" max="6659" width="6.5703125" style="25" customWidth="1"/>
    <col min="6660" max="6660" width="7.42578125" style="25" customWidth="1"/>
    <col min="6661" max="6661" width="12.7109375" style="25" customWidth="1"/>
    <col min="6662" max="6662" width="10" style="25" customWidth="1"/>
    <col min="6663" max="6663" width="14.7109375" style="25" customWidth="1"/>
    <col min="6664" max="6665" width="13.5703125" style="25" customWidth="1"/>
    <col min="6666" max="6666" width="18.28515625" style="25" customWidth="1"/>
    <col min="6667" max="6912" width="9.140625" style="25"/>
    <col min="6913" max="6913" width="50.42578125" style="25" customWidth="1"/>
    <col min="6914" max="6914" width="6.42578125" style="25" customWidth="1"/>
    <col min="6915" max="6915" width="6.5703125" style="25" customWidth="1"/>
    <col min="6916" max="6916" width="7.42578125" style="25" customWidth="1"/>
    <col min="6917" max="6917" width="12.7109375" style="25" customWidth="1"/>
    <col min="6918" max="6918" width="10" style="25" customWidth="1"/>
    <col min="6919" max="6919" width="14.7109375" style="25" customWidth="1"/>
    <col min="6920" max="6921" width="13.5703125" style="25" customWidth="1"/>
    <col min="6922" max="6922" width="18.28515625" style="25" customWidth="1"/>
    <col min="6923" max="7168" width="9.140625" style="25"/>
    <col min="7169" max="7169" width="50.42578125" style="25" customWidth="1"/>
    <col min="7170" max="7170" width="6.42578125" style="25" customWidth="1"/>
    <col min="7171" max="7171" width="6.5703125" style="25" customWidth="1"/>
    <col min="7172" max="7172" width="7.42578125" style="25" customWidth="1"/>
    <col min="7173" max="7173" width="12.7109375" style="25" customWidth="1"/>
    <col min="7174" max="7174" width="10" style="25" customWidth="1"/>
    <col min="7175" max="7175" width="14.7109375" style="25" customWidth="1"/>
    <col min="7176" max="7177" width="13.5703125" style="25" customWidth="1"/>
    <col min="7178" max="7178" width="18.28515625" style="25" customWidth="1"/>
    <col min="7179" max="7424" width="9.140625" style="25"/>
    <col min="7425" max="7425" width="50.42578125" style="25" customWidth="1"/>
    <col min="7426" max="7426" width="6.42578125" style="25" customWidth="1"/>
    <col min="7427" max="7427" width="6.5703125" style="25" customWidth="1"/>
    <col min="7428" max="7428" width="7.42578125" style="25" customWidth="1"/>
    <col min="7429" max="7429" width="12.7109375" style="25" customWidth="1"/>
    <col min="7430" max="7430" width="10" style="25" customWidth="1"/>
    <col min="7431" max="7431" width="14.7109375" style="25" customWidth="1"/>
    <col min="7432" max="7433" width="13.5703125" style="25" customWidth="1"/>
    <col min="7434" max="7434" width="18.28515625" style="25" customWidth="1"/>
    <col min="7435" max="7680" width="9.140625" style="25"/>
    <col min="7681" max="7681" width="50.42578125" style="25" customWidth="1"/>
    <col min="7682" max="7682" width="6.42578125" style="25" customWidth="1"/>
    <col min="7683" max="7683" width="6.5703125" style="25" customWidth="1"/>
    <col min="7684" max="7684" width="7.42578125" style="25" customWidth="1"/>
    <col min="7685" max="7685" width="12.7109375" style="25" customWidth="1"/>
    <col min="7686" max="7686" width="10" style="25" customWidth="1"/>
    <col min="7687" max="7687" width="14.7109375" style="25" customWidth="1"/>
    <col min="7688" max="7689" width="13.5703125" style="25" customWidth="1"/>
    <col min="7690" max="7690" width="18.28515625" style="25" customWidth="1"/>
    <col min="7691" max="7936" width="9.140625" style="25"/>
    <col min="7937" max="7937" width="50.42578125" style="25" customWidth="1"/>
    <col min="7938" max="7938" width="6.42578125" style="25" customWidth="1"/>
    <col min="7939" max="7939" width="6.5703125" style="25" customWidth="1"/>
    <col min="7940" max="7940" width="7.42578125" style="25" customWidth="1"/>
    <col min="7941" max="7941" width="12.7109375" style="25" customWidth="1"/>
    <col min="7942" max="7942" width="10" style="25" customWidth="1"/>
    <col min="7943" max="7943" width="14.7109375" style="25" customWidth="1"/>
    <col min="7944" max="7945" width="13.5703125" style="25" customWidth="1"/>
    <col min="7946" max="7946" width="18.28515625" style="25" customWidth="1"/>
    <col min="7947" max="8192" width="9.140625" style="25"/>
    <col min="8193" max="8193" width="50.42578125" style="25" customWidth="1"/>
    <col min="8194" max="8194" width="6.42578125" style="25" customWidth="1"/>
    <col min="8195" max="8195" width="6.5703125" style="25" customWidth="1"/>
    <col min="8196" max="8196" width="7.42578125" style="25" customWidth="1"/>
    <col min="8197" max="8197" width="12.7109375" style="25" customWidth="1"/>
    <col min="8198" max="8198" width="10" style="25" customWidth="1"/>
    <col min="8199" max="8199" width="14.7109375" style="25" customWidth="1"/>
    <col min="8200" max="8201" width="13.5703125" style="25" customWidth="1"/>
    <col min="8202" max="8202" width="18.28515625" style="25" customWidth="1"/>
    <col min="8203" max="8448" width="9.140625" style="25"/>
    <col min="8449" max="8449" width="50.42578125" style="25" customWidth="1"/>
    <col min="8450" max="8450" width="6.42578125" style="25" customWidth="1"/>
    <col min="8451" max="8451" width="6.5703125" style="25" customWidth="1"/>
    <col min="8452" max="8452" width="7.42578125" style="25" customWidth="1"/>
    <col min="8453" max="8453" width="12.7109375" style="25" customWidth="1"/>
    <col min="8454" max="8454" width="10" style="25" customWidth="1"/>
    <col min="8455" max="8455" width="14.7109375" style="25" customWidth="1"/>
    <col min="8456" max="8457" width="13.5703125" style="25" customWidth="1"/>
    <col min="8458" max="8458" width="18.28515625" style="25" customWidth="1"/>
    <col min="8459" max="8704" width="9.140625" style="25"/>
    <col min="8705" max="8705" width="50.42578125" style="25" customWidth="1"/>
    <col min="8706" max="8706" width="6.42578125" style="25" customWidth="1"/>
    <col min="8707" max="8707" width="6.5703125" style="25" customWidth="1"/>
    <col min="8708" max="8708" width="7.42578125" style="25" customWidth="1"/>
    <col min="8709" max="8709" width="12.7109375" style="25" customWidth="1"/>
    <col min="8710" max="8710" width="10" style="25" customWidth="1"/>
    <col min="8711" max="8711" width="14.7109375" style="25" customWidth="1"/>
    <col min="8712" max="8713" width="13.5703125" style="25" customWidth="1"/>
    <col min="8714" max="8714" width="18.28515625" style="25" customWidth="1"/>
    <col min="8715" max="8960" width="9.140625" style="25"/>
    <col min="8961" max="8961" width="50.42578125" style="25" customWidth="1"/>
    <col min="8962" max="8962" width="6.42578125" style="25" customWidth="1"/>
    <col min="8963" max="8963" width="6.5703125" style="25" customWidth="1"/>
    <col min="8964" max="8964" width="7.42578125" style="25" customWidth="1"/>
    <col min="8965" max="8965" width="12.7109375" style="25" customWidth="1"/>
    <col min="8966" max="8966" width="10" style="25" customWidth="1"/>
    <col min="8967" max="8967" width="14.7109375" style="25" customWidth="1"/>
    <col min="8968" max="8969" width="13.5703125" style="25" customWidth="1"/>
    <col min="8970" max="8970" width="18.28515625" style="25" customWidth="1"/>
    <col min="8971" max="9216" width="9.140625" style="25"/>
    <col min="9217" max="9217" width="50.42578125" style="25" customWidth="1"/>
    <col min="9218" max="9218" width="6.42578125" style="25" customWidth="1"/>
    <col min="9219" max="9219" width="6.5703125" style="25" customWidth="1"/>
    <col min="9220" max="9220" width="7.42578125" style="25" customWidth="1"/>
    <col min="9221" max="9221" width="12.7109375" style="25" customWidth="1"/>
    <col min="9222" max="9222" width="10" style="25" customWidth="1"/>
    <col min="9223" max="9223" width="14.7109375" style="25" customWidth="1"/>
    <col min="9224" max="9225" width="13.5703125" style="25" customWidth="1"/>
    <col min="9226" max="9226" width="18.28515625" style="25" customWidth="1"/>
    <col min="9227" max="9472" width="9.140625" style="25"/>
    <col min="9473" max="9473" width="50.42578125" style="25" customWidth="1"/>
    <col min="9474" max="9474" width="6.42578125" style="25" customWidth="1"/>
    <col min="9475" max="9475" width="6.5703125" style="25" customWidth="1"/>
    <col min="9476" max="9476" width="7.42578125" style="25" customWidth="1"/>
    <col min="9477" max="9477" width="12.7109375" style="25" customWidth="1"/>
    <col min="9478" max="9478" width="10" style="25" customWidth="1"/>
    <col min="9479" max="9479" width="14.7109375" style="25" customWidth="1"/>
    <col min="9480" max="9481" width="13.5703125" style="25" customWidth="1"/>
    <col min="9482" max="9482" width="18.28515625" style="25" customWidth="1"/>
    <col min="9483" max="9728" width="9.140625" style="25"/>
    <col min="9729" max="9729" width="50.42578125" style="25" customWidth="1"/>
    <col min="9730" max="9730" width="6.42578125" style="25" customWidth="1"/>
    <col min="9731" max="9731" width="6.5703125" style="25" customWidth="1"/>
    <col min="9732" max="9732" width="7.42578125" style="25" customWidth="1"/>
    <col min="9733" max="9733" width="12.7109375" style="25" customWidth="1"/>
    <col min="9734" max="9734" width="10" style="25" customWidth="1"/>
    <col min="9735" max="9735" width="14.7109375" style="25" customWidth="1"/>
    <col min="9736" max="9737" width="13.5703125" style="25" customWidth="1"/>
    <col min="9738" max="9738" width="18.28515625" style="25" customWidth="1"/>
    <col min="9739" max="9984" width="9.140625" style="25"/>
    <col min="9985" max="9985" width="50.42578125" style="25" customWidth="1"/>
    <col min="9986" max="9986" width="6.42578125" style="25" customWidth="1"/>
    <col min="9987" max="9987" width="6.5703125" style="25" customWidth="1"/>
    <col min="9988" max="9988" width="7.42578125" style="25" customWidth="1"/>
    <col min="9989" max="9989" width="12.7109375" style="25" customWidth="1"/>
    <col min="9990" max="9990" width="10" style="25" customWidth="1"/>
    <col min="9991" max="9991" width="14.7109375" style="25" customWidth="1"/>
    <col min="9992" max="9993" width="13.5703125" style="25" customWidth="1"/>
    <col min="9994" max="9994" width="18.28515625" style="25" customWidth="1"/>
    <col min="9995" max="10240" width="9.140625" style="25"/>
    <col min="10241" max="10241" width="50.42578125" style="25" customWidth="1"/>
    <col min="10242" max="10242" width="6.42578125" style="25" customWidth="1"/>
    <col min="10243" max="10243" width="6.5703125" style="25" customWidth="1"/>
    <col min="10244" max="10244" width="7.42578125" style="25" customWidth="1"/>
    <col min="10245" max="10245" width="12.7109375" style="25" customWidth="1"/>
    <col min="10246" max="10246" width="10" style="25" customWidth="1"/>
    <col min="10247" max="10247" width="14.7109375" style="25" customWidth="1"/>
    <col min="10248" max="10249" width="13.5703125" style="25" customWidth="1"/>
    <col min="10250" max="10250" width="18.28515625" style="25" customWidth="1"/>
    <col min="10251" max="10496" width="9.140625" style="25"/>
    <col min="10497" max="10497" width="50.42578125" style="25" customWidth="1"/>
    <col min="10498" max="10498" width="6.42578125" style="25" customWidth="1"/>
    <col min="10499" max="10499" width="6.5703125" style="25" customWidth="1"/>
    <col min="10500" max="10500" width="7.42578125" style="25" customWidth="1"/>
    <col min="10501" max="10501" width="12.7109375" style="25" customWidth="1"/>
    <col min="10502" max="10502" width="10" style="25" customWidth="1"/>
    <col min="10503" max="10503" width="14.7109375" style="25" customWidth="1"/>
    <col min="10504" max="10505" width="13.5703125" style="25" customWidth="1"/>
    <col min="10506" max="10506" width="18.28515625" style="25" customWidth="1"/>
    <col min="10507" max="10752" width="9.140625" style="25"/>
    <col min="10753" max="10753" width="50.42578125" style="25" customWidth="1"/>
    <col min="10754" max="10754" width="6.42578125" style="25" customWidth="1"/>
    <col min="10755" max="10755" width="6.5703125" style="25" customWidth="1"/>
    <col min="10756" max="10756" width="7.42578125" style="25" customWidth="1"/>
    <col min="10757" max="10757" width="12.7109375" style="25" customWidth="1"/>
    <col min="10758" max="10758" width="10" style="25" customWidth="1"/>
    <col min="10759" max="10759" width="14.7109375" style="25" customWidth="1"/>
    <col min="10760" max="10761" width="13.5703125" style="25" customWidth="1"/>
    <col min="10762" max="10762" width="18.28515625" style="25" customWidth="1"/>
    <col min="10763" max="11008" width="9.140625" style="25"/>
    <col min="11009" max="11009" width="50.42578125" style="25" customWidth="1"/>
    <col min="11010" max="11010" width="6.42578125" style="25" customWidth="1"/>
    <col min="11011" max="11011" width="6.5703125" style="25" customWidth="1"/>
    <col min="11012" max="11012" width="7.42578125" style="25" customWidth="1"/>
    <col min="11013" max="11013" width="12.7109375" style="25" customWidth="1"/>
    <col min="11014" max="11014" width="10" style="25" customWidth="1"/>
    <col min="11015" max="11015" width="14.7109375" style="25" customWidth="1"/>
    <col min="11016" max="11017" width="13.5703125" style="25" customWidth="1"/>
    <col min="11018" max="11018" width="18.28515625" style="25" customWidth="1"/>
    <col min="11019" max="11264" width="9.140625" style="25"/>
    <col min="11265" max="11265" width="50.42578125" style="25" customWidth="1"/>
    <col min="11266" max="11266" width="6.42578125" style="25" customWidth="1"/>
    <col min="11267" max="11267" width="6.5703125" style="25" customWidth="1"/>
    <col min="11268" max="11268" width="7.42578125" style="25" customWidth="1"/>
    <col min="11269" max="11269" width="12.7109375" style="25" customWidth="1"/>
    <col min="11270" max="11270" width="10" style="25" customWidth="1"/>
    <col min="11271" max="11271" width="14.7109375" style="25" customWidth="1"/>
    <col min="11272" max="11273" width="13.5703125" style="25" customWidth="1"/>
    <col min="11274" max="11274" width="18.28515625" style="25" customWidth="1"/>
    <col min="11275" max="11520" width="9.140625" style="25"/>
    <col min="11521" max="11521" width="50.42578125" style="25" customWidth="1"/>
    <col min="11522" max="11522" width="6.42578125" style="25" customWidth="1"/>
    <col min="11523" max="11523" width="6.5703125" style="25" customWidth="1"/>
    <col min="11524" max="11524" width="7.42578125" style="25" customWidth="1"/>
    <col min="11525" max="11525" width="12.7109375" style="25" customWidth="1"/>
    <col min="11526" max="11526" width="10" style="25" customWidth="1"/>
    <col min="11527" max="11527" width="14.7109375" style="25" customWidth="1"/>
    <col min="11528" max="11529" width="13.5703125" style="25" customWidth="1"/>
    <col min="11530" max="11530" width="18.28515625" style="25" customWidth="1"/>
    <col min="11531" max="11776" width="9.140625" style="25"/>
    <col min="11777" max="11777" width="50.42578125" style="25" customWidth="1"/>
    <col min="11778" max="11778" width="6.42578125" style="25" customWidth="1"/>
    <col min="11779" max="11779" width="6.5703125" style="25" customWidth="1"/>
    <col min="11780" max="11780" width="7.42578125" style="25" customWidth="1"/>
    <col min="11781" max="11781" width="12.7109375" style="25" customWidth="1"/>
    <col min="11782" max="11782" width="10" style="25" customWidth="1"/>
    <col min="11783" max="11783" width="14.7109375" style="25" customWidth="1"/>
    <col min="11784" max="11785" width="13.5703125" style="25" customWidth="1"/>
    <col min="11786" max="11786" width="18.28515625" style="25" customWidth="1"/>
    <col min="11787" max="12032" width="9.140625" style="25"/>
    <col min="12033" max="12033" width="50.42578125" style="25" customWidth="1"/>
    <col min="12034" max="12034" width="6.42578125" style="25" customWidth="1"/>
    <col min="12035" max="12035" width="6.5703125" style="25" customWidth="1"/>
    <col min="12036" max="12036" width="7.42578125" style="25" customWidth="1"/>
    <col min="12037" max="12037" width="12.7109375" style="25" customWidth="1"/>
    <col min="12038" max="12038" width="10" style="25" customWidth="1"/>
    <col min="12039" max="12039" width="14.7109375" style="25" customWidth="1"/>
    <col min="12040" max="12041" width="13.5703125" style="25" customWidth="1"/>
    <col min="12042" max="12042" width="18.28515625" style="25" customWidth="1"/>
    <col min="12043" max="12288" width="9.140625" style="25"/>
    <col min="12289" max="12289" width="50.42578125" style="25" customWidth="1"/>
    <col min="12290" max="12290" width="6.42578125" style="25" customWidth="1"/>
    <col min="12291" max="12291" width="6.5703125" style="25" customWidth="1"/>
    <col min="12292" max="12292" width="7.42578125" style="25" customWidth="1"/>
    <col min="12293" max="12293" width="12.7109375" style="25" customWidth="1"/>
    <col min="12294" max="12294" width="10" style="25" customWidth="1"/>
    <col min="12295" max="12295" width="14.7109375" style="25" customWidth="1"/>
    <col min="12296" max="12297" width="13.5703125" style="25" customWidth="1"/>
    <col min="12298" max="12298" width="18.28515625" style="25" customWidth="1"/>
    <col min="12299" max="12544" width="9.140625" style="25"/>
    <col min="12545" max="12545" width="50.42578125" style="25" customWidth="1"/>
    <col min="12546" max="12546" width="6.42578125" style="25" customWidth="1"/>
    <col min="12547" max="12547" width="6.5703125" style="25" customWidth="1"/>
    <col min="12548" max="12548" width="7.42578125" style="25" customWidth="1"/>
    <col min="12549" max="12549" width="12.7109375" style="25" customWidth="1"/>
    <col min="12550" max="12550" width="10" style="25" customWidth="1"/>
    <col min="12551" max="12551" width="14.7109375" style="25" customWidth="1"/>
    <col min="12552" max="12553" width="13.5703125" style="25" customWidth="1"/>
    <col min="12554" max="12554" width="18.28515625" style="25" customWidth="1"/>
    <col min="12555" max="12800" width="9.140625" style="25"/>
    <col min="12801" max="12801" width="50.42578125" style="25" customWidth="1"/>
    <col min="12802" max="12802" width="6.42578125" style="25" customWidth="1"/>
    <col min="12803" max="12803" width="6.5703125" style="25" customWidth="1"/>
    <col min="12804" max="12804" width="7.42578125" style="25" customWidth="1"/>
    <col min="12805" max="12805" width="12.7109375" style="25" customWidth="1"/>
    <col min="12806" max="12806" width="10" style="25" customWidth="1"/>
    <col min="12807" max="12807" width="14.7109375" style="25" customWidth="1"/>
    <col min="12808" max="12809" width="13.5703125" style="25" customWidth="1"/>
    <col min="12810" max="12810" width="18.28515625" style="25" customWidth="1"/>
    <col min="12811" max="13056" width="9.140625" style="25"/>
    <col min="13057" max="13057" width="50.42578125" style="25" customWidth="1"/>
    <col min="13058" max="13058" width="6.42578125" style="25" customWidth="1"/>
    <col min="13059" max="13059" width="6.5703125" style="25" customWidth="1"/>
    <col min="13060" max="13060" width="7.42578125" style="25" customWidth="1"/>
    <col min="13061" max="13061" width="12.7109375" style="25" customWidth="1"/>
    <col min="13062" max="13062" width="10" style="25" customWidth="1"/>
    <col min="13063" max="13063" width="14.7109375" style="25" customWidth="1"/>
    <col min="13064" max="13065" width="13.5703125" style="25" customWidth="1"/>
    <col min="13066" max="13066" width="18.28515625" style="25" customWidth="1"/>
    <col min="13067" max="13312" width="9.140625" style="25"/>
    <col min="13313" max="13313" width="50.42578125" style="25" customWidth="1"/>
    <col min="13314" max="13314" width="6.42578125" style="25" customWidth="1"/>
    <col min="13315" max="13315" width="6.5703125" style="25" customWidth="1"/>
    <col min="13316" max="13316" width="7.42578125" style="25" customWidth="1"/>
    <col min="13317" max="13317" width="12.7109375" style="25" customWidth="1"/>
    <col min="13318" max="13318" width="10" style="25" customWidth="1"/>
    <col min="13319" max="13319" width="14.7109375" style="25" customWidth="1"/>
    <col min="13320" max="13321" width="13.5703125" style="25" customWidth="1"/>
    <col min="13322" max="13322" width="18.28515625" style="25" customWidth="1"/>
    <col min="13323" max="13568" width="9.140625" style="25"/>
    <col min="13569" max="13569" width="50.42578125" style="25" customWidth="1"/>
    <col min="13570" max="13570" width="6.42578125" style="25" customWidth="1"/>
    <col min="13571" max="13571" width="6.5703125" style="25" customWidth="1"/>
    <col min="13572" max="13572" width="7.42578125" style="25" customWidth="1"/>
    <col min="13573" max="13573" width="12.7109375" style="25" customWidth="1"/>
    <col min="13574" max="13574" width="10" style="25" customWidth="1"/>
    <col min="13575" max="13575" width="14.7109375" style="25" customWidth="1"/>
    <col min="13576" max="13577" width="13.5703125" style="25" customWidth="1"/>
    <col min="13578" max="13578" width="18.28515625" style="25" customWidth="1"/>
    <col min="13579" max="13824" width="9.140625" style="25"/>
    <col min="13825" max="13825" width="50.42578125" style="25" customWidth="1"/>
    <col min="13826" max="13826" width="6.42578125" style="25" customWidth="1"/>
    <col min="13827" max="13827" width="6.5703125" style="25" customWidth="1"/>
    <col min="13828" max="13828" width="7.42578125" style="25" customWidth="1"/>
    <col min="13829" max="13829" width="12.7109375" style="25" customWidth="1"/>
    <col min="13830" max="13830" width="10" style="25" customWidth="1"/>
    <col min="13831" max="13831" width="14.7109375" style="25" customWidth="1"/>
    <col min="13832" max="13833" width="13.5703125" style="25" customWidth="1"/>
    <col min="13834" max="13834" width="18.28515625" style="25" customWidth="1"/>
    <col min="13835" max="14080" width="9.140625" style="25"/>
    <col min="14081" max="14081" width="50.42578125" style="25" customWidth="1"/>
    <col min="14082" max="14082" width="6.42578125" style="25" customWidth="1"/>
    <col min="14083" max="14083" width="6.5703125" style="25" customWidth="1"/>
    <col min="14084" max="14084" width="7.42578125" style="25" customWidth="1"/>
    <col min="14085" max="14085" width="12.7109375" style="25" customWidth="1"/>
    <col min="14086" max="14086" width="10" style="25" customWidth="1"/>
    <col min="14087" max="14087" width="14.7109375" style="25" customWidth="1"/>
    <col min="14088" max="14089" width="13.5703125" style="25" customWidth="1"/>
    <col min="14090" max="14090" width="18.28515625" style="25" customWidth="1"/>
    <col min="14091" max="14336" width="9.140625" style="25"/>
    <col min="14337" max="14337" width="50.42578125" style="25" customWidth="1"/>
    <col min="14338" max="14338" width="6.42578125" style="25" customWidth="1"/>
    <col min="14339" max="14339" width="6.5703125" style="25" customWidth="1"/>
    <col min="14340" max="14340" width="7.42578125" style="25" customWidth="1"/>
    <col min="14341" max="14341" width="12.7109375" style="25" customWidth="1"/>
    <col min="14342" max="14342" width="10" style="25" customWidth="1"/>
    <col min="14343" max="14343" width="14.7109375" style="25" customWidth="1"/>
    <col min="14344" max="14345" width="13.5703125" style="25" customWidth="1"/>
    <col min="14346" max="14346" width="18.28515625" style="25" customWidth="1"/>
    <col min="14347" max="14592" width="9.140625" style="25"/>
    <col min="14593" max="14593" width="50.42578125" style="25" customWidth="1"/>
    <col min="14594" max="14594" width="6.42578125" style="25" customWidth="1"/>
    <col min="14595" max="14595" width="6.5703125" style="25" customWidth="1"/>
    <col min="14596" max="14596" width="7.42578125" style="25" customWidth="1"/>
    <col min="14597" max="14597" width="12.7109375" style="25" customWidth="1"/>
    <col min="14598" max="14598" width="10" style="25" customWidth="1"/>
    <col min="14599" max="14599" width="14.7109375" style="25" customWidth="1"/>
    <col min="14600" max="14601" width="13.5703125" style="25" customWidth="1"/>
    <col min="14602" max="14602" width="18.28515625" style="25" customWidth="1"/>
    <col min="14603" max="14848" width="9.140625" style="25"/>
    <col min="14849" max="14849" width="50.42578125" style="25" customWidth="1"/>
    <col min="14850" max="14850" width="6.42578125" style="25" customWidth="1"/>
    <col min="14851" max="14851" width="6.5703125" style="25" customWidth="1"/>
    <col min="14852" max="14852" width="7.42578125" style="25" customWidth="1"/>
    <col min="14853" max="14853" width="12.7109375" style="25" customWidth="1"/>
    <col min="14854" max="14854" width="10" style="25" customWidth="1"/>
    <col min="14855" max="14855" width="14.7109375" style="25" customWidth="1"/>
    <col min="14856" max="14857" width="13.5703125" style="25" customWidth="1"/>
    <col min="14858" max="14858" width="18.28515625" style="25" customWidth="1"/>
    <col min="14859" max="15104" width="9.140625" style="25"/>
    <col min="15105" max="15105" width="50.42578125" style="25" customWidth="1"/>
    <col min="15106" max="15106" width="6.42578125" style="25" customWidth="1"/>
    <col min="15107" max="15107" width="6.5703125" style="25" customWidth="1"/>
    <col min="15108" max="15108" width="7.42578125" style="25" customWidth="1"/>
    <col min="15109" max="15109" width="12.7109375" style="25" customWidth="1"/>
    <col min="15110" max="15110" width="10" style="25" customWidth="1"/>
    <col min="15111" max="15111" width="14.7109375" style="25" customWidth="1"/>
    <col min="15112" max="15113" width="13.5703125" style="25" customWidth="1"/>
    <col min="15114" max="15114" width="18.28515625" style="25" customWidth="1"/>
    <col min="15115" max="15360" width="9.140625" style="25"/>
    <col min="15361" max="15361" width="50.42578125" style="25" customWidth="1"/>
    <col min="15362" max="15362" width="6.42578125" style="25" customWidth="1"/>
    <col min="15363" max="15363" width="6.5703125" style="25" customWidth="1"/>
    <col min="15364" max="15364" width="7.42578125" style="25" customWidth="1"/>
    <col min="15365" max="15365" width="12.7109375" style="25" customWidth="1"/>
    <col min="15366" max="15366" width="10" style="25" customWidth="1"/>
    <col min="15367" max="15367" width="14.7109375" style="25" customWidth="1"/>
    <col min="15368" max="15369" width="13.5703125" style="25" customWidth="1"/>
    <col min="15370" max="15370" width="18.28515625" style="25" customWidth="1"/>
    <col min="15371" max="15616" width="9.140625" style="25"/>
    <col min="15617" max="15617" width="50.42578125" style="25" customWidth="1"/>
    <col min="15618" max="15618" width="6.42578125" style="25" customWidth="1"/>
    <col min="15619" max="15619" width="6.5703125" style="25" customWidth="1"/>
    <col min="15620" max="15620" width="7.42578125" style="25" customWidth="1"/>
    <col min="15621" max="15621" width="12.7109375" style="25" customWidth="1"/>
    <col min="15622" max="15622" width="10" style="25" customWidth="1"/>
    <col min="15623" max="15623" width="14.7109375" style="25" customWidth="1"/>
    <col min="15624" max="15625" width="13.5703125" style="25" customWidth="1"/>
    <col min="15626" max="15626" width="18.28515625" style="25" customWidth="1"/>
    <col min="15627" max="15872" width="9.140625" style="25"/>
    <col min="15873" max="15873" width="50.42578125" style="25" customWidth="1"/>
    <col min="15874" max="15874" width="6.42578125" style="25" customWidth="1"/>
    <col min="15875" max="15875" width="6.5703125" style="25" customWidth="1"/>
    <col min="15876" max="15876" width="7.42578125" style="25" customWidth="1"/>
    <col min="15877" max="15877" width="12.7109375" style="25" customWidth="1"/>
    <col min="15878" max="15878" width="10" style="25" customWidth="1"/>
    <col min="15879" max="15879" width="14.7109375" style="25" customWidth="1"/>
    <col min="15880" max="15881" width="13.5703125" style="25" customWidth="1"/>
    <col min="15882" max="15882" width="18.28515625" style="25" customWidth="1"/>
    <col min="15883" max="16128" width="9.140625" style="25"/>
    <col min="16129" max="16129" width="50.42578125" style="25" customWidth="1"/>
    <col min="16130" max="16130" width="6.42578125" style="25" customWidth="1"/>
    <col min="16131" max="16131" width="6.5703125" style="25" customWidth="1"/>
    <col min="16132" max="16132" width="7.42578125" style="25" customWidth="1"/>
    <col min="16133" max="16133" width="12.7109375" style="25" customWidth="1"/>
    <col min="16134" max="16134" width="10" style="25" customWidth="1"/>
    <col min="16135" max="16135" width="14.7109375" style="25" customWidth="1"/>
    <col min="16136" max="16137" width="13.5703125" style="25" customWidth="1"/>
    <col min="16138" max="16138" width="18.28515625" style="25" customWidth="1"/>
    <col min="16139" max="16384" width="9.140625" style="25"/>
  </cols>
  <sheetData>
    <row r="1" spans="1:12" ht="15.75" x14ac:dyDescent="0.25">
      <c r="A1" s="117" t="s">
        <v>646</v>
      </c>
      <c r="B1" s="117"/>
      <c r="C1" s="117"/>
      <c r="D1" s="117"/>
      <c r="E1" s="117"/>
      <c r="F1" s="117"/>
      <c r="G1" s="117"/>
      <c r="H1" s="117"/>
      <c r="I1" s="117"/>
    </row>
    <row r="2" spans="1:12" ht="15.75" x14ac:dyDescent="0.2">
      <c r="A2" s="118" t="s">
        <v>86</v>
      </c>
      <c r="B2" s="118"/>
      <c r="C2" s="118"/>
      <c r="D2" s="118"/>
      <c r="E2" s="118"/>
      <c r="F2" s="118"/>
      <c r="G2" s="118"/>
      <c r="H2" s="118"/>
      <c r="I2" s="118"/>
    </row>
    <row r="3" spans="1:12" ht="15.75" x14ac:dyDescent="0.2">
      <c r="A3" s="119" t="s">
        <v>648</v>
      </c>
      <c r="B3" s="119"/>
      <c r="C3" s="119"/>
      <c r="D3" s="119"/>
      <c r="E3" s="119"/>
      <c r="F3" s="119"/>
      <c r="G3" s="119"/>
      <c r="H3" s="119"/>
      <c r="I3" s="119"/>
    </row>
    <row r="4" spans="1:12" ht="15.75" x14ac:dyDescent="0.2">
      <c r="I4" s="74" t="s">
        <v>569</v>
      </c>
    </row>
    <row r="5" spans="1:12" ht="12.75" customHeight="1" x14ac:dyDescent="0.2">
      <c r="A5" s="119" t="s">
        <v>86</v>
      </c>
      <c r="B5" s="119"/>
      <c r="C5" s="119"/>
      <c r="D5" s="119"/>
      <c r="E5" s="119"/>
      <c r="F5" s="119"/>
      <c r="G5" s="119"/>
      <c r="H5" s="119"/>
      <c r="I5" s="119"/>
    </row>
    <row r="6" spans="1:12" ht="12.75" customHeight="1" x14ac:dyDescent="0.2">
      <c r="A6" s="119" t="s">
        <v>584</v>
      </c>
      <c r="B6" s="119"/>
      <c r="C6" s="119"/>
      <c r="D6" s="119"/>
      <c r="E6" s="119"/>
      <c r="F6" s="119"/>
      <c r="G6" s="119"/>
      <c r="H6" s="119"/>
      <c r="I6" s="119"/>
    </row>
    <row r="7" spans="1:12" ht="34.5" customHeight="1" x14ac:dyDescent="0.25">
      <c r="A7" s="53"/>
      <c r="B7" s="53"/>
      <c r="C7" s="120"/>
      <c r="D7" s="120"/>
      <c r="E7" s="120"/>
      <c r="F7" s="120"/>
      <c r="G7" s="120"/>
      <c r="H7" s="120"/>
      <c r="I7" s="120"/>
    </row>
    <row r="8" spans="1:12" ht="51.75" customHeight="1" x14ac:dyDescent="0.3">
      <c r="A8" s="127" t="s">
        <v>539</v>
      </c>
      <c r="B8" s="127"/>
      <c r="C8" s="127"/>
      <c r="D8" s="127"/>
      <c r="E8" s="127"/>
      <c r="F8" s="127"/>
      <c r="G8" s="127"/>
      <c r="H8" s="127"/>
      <c r="I8" s="127"/>
    </row>
    <row r="9" spans="1:12" x14ac:dyDescent="0.2">
      <c r="I9" s="40" t="s">
        <v>87</v>
      </c>
    </row>
    <row r="10" spans="1:12" s="28" customFormat="1" ht="16.5" customHeight="1" x14ac:dyDescent="0.2">
      <c r="A10" s="128" t="s">
        <v>88</v>
      </c>
      <c r="B10" s="129" t="s">
        <v>540</v>
      </c>
      <c r="C10" s="129" t="s">
        <v>89</v>
      </c>
      <c r="D10" s="129" t="s">
        <v>90</v>
      </c>
      <c r="E10" s="129" t="s">
        <v>91</v>
      </c>
      <c r="F10" s="129" t="s">
        <v>92</v>
      </c>
      <c r="G10" s="125" t="s">
        <v>93</v>
      </c>
      <c r="H10" s="125" t="s">
        <v>94</v>
      </c>
      <c r="I10" s="125" t="s">
        <v>95</v>
      </c>
    </row>
    <row r="11" spans="1:12" s="28" customFormat="1" ht="39.75" customHeight="1" x14ac:dyDescent="0.2">
      <c r="A11" s="128"/>
      <c r="B11" s="126"/>
      <c r="C11" s="126"/>
      <c r="D11" s="126"/>
      <c r="E11" s="126"/>
      <c r="F11" s="126"/>
      <c r="G11" s="126"/>
      <c r="H11" s="126"/>
      <c r="I11" s="126"/>
    </row>
    <row r="12" spans="1:12" s="32" customFormat="1" ht="12" customHeight="1" x14ac:dyDescent="0.2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29">
        <v>6</v>
      </c>
      <c r="G12" s="30" t="s">
        <v>541</v>
      </c>
      <c r="H12" s="31">
        <v>8</v>
      </c>
      <c r="I12" s="31">
        <v>9</v>
      </c>
    </row>
    <row r="13" spans="1:12" s="55" customFormat="1" ht="30" customHeight="1" x14ac:dyDescent="0.2">
      <c r="A13" s="54" t="s">
        <v>542</v>
      </c>
      <c r="B13" s="33" t="s">
        <v>543</v>
      </c>
      <c r="C13" s="33" t="s">
        <v>99</v>
      </c>
      <c r="D13" s="33" t="s">
        <v>99</v>
      </c>
      <c r="E13" s="33" t="s">
        <v>100</v>
      </c>
      <c r="F13" s="33" t="s">
        <v>101</v>
      </c>
      <c r="G13" s="34">
        <f>G14+G26</f>
        <v>2480.1</v>
      </c>
      <c r="H13" s="34">
        <f>H14+H26</f>
        <v>2568.6999999999998</v>
      </c>
      <c r="I13" s="34">
        <f>I14+I26</f>
        <v>2660.7</v>
      </c>
    </row>
    <row r="14" spans="1:12" ht="18" customHeight="1" x14ac:dyDescent="0.25">
      <c r="A14" s="38" t="s">
        <v>97</v>
      </c>
      <c r="B14" s="35" t="s">
        <v>543</v>
      </c>
      <c r="C14" s="35" t="s">
        <v>98</v>
      </c>
      <c r="D14" s="35" t="s">
        <v>99</v>
      </c>
      <c r="E14" s="35" t="s">
        <v>100</v>
      </c>
      <c r="F14" s="35" t="s">
        <v>101</v>
      </c>
      <c r="G14" s="37">
        <f>G15+G32</f>
        <v>2480.1</v>
      </c>
      <c r="H14" s="37">
        <f>H15+H32</f>
        <v>2568.6999999999998</v>
      </c>
      <c r="I14" s="37">
        <f>I15+I32</f>
        <v>2660.7</v>
      </c>
      <c r="J14" s="56"/>
      <c r="K14" s="56"/>
      <c r="L14" s="56"/>
    </row>
    <row r="15" spans="1:12" ht="26.25" x14ac:dyDescent="0.25">
      <c r="A15" s="38" t="s">
        <v>153</v>
      </c>
      <c r="B15" s="35" t="s">
        <v>543</v>
      </c>
      <c r="C15" s="35" t="s">
        <v>98</v>
      </c>
      <c r="D15" s="35" t="s">
        <v>154</v>
      </c>
      <c r="E15" s="35" t="s">
        <v>100</v>
      </c>
      <c r="F15" s="35" t="s">
        <v>101</v>
      </c>
      <c r="G15" s="37">
        <f>G19</f>
        <v>2381.1</v>
      </c>
      <c r="H15" s="37">
        <f>H19</f>
        <v>2469.6999999999998</v>
      </c>
      <c r="I15" s="37">
        <f>I19</f>
        <v>2561.6999999999998</v>
      </c>
    </row>
    <row r="16" spans="1:12" ht="39" hidden="1" x14ac:dyDescent="0.25">
      <c r="A16" s="38" t="s">
        <v>520</v>
      </c>
      <c r="B16" s="35" t="s">
        <v>543</v>
      </c>
      <c r="C16" s="35" t="s">
        <v>98</v>
      </c>
      <c r="D16" s="35" t="s">
        <v>154</v>
      </c>
      <c r="E16" s="35" t="s">
        <v>521</v>
      </c>
      <c r="F16" s="35" t="s">
        <v>101</v>
      </c>
      <c r="G16" s="37" t="e">
        <f>#REF!/1000</f>
        <v>#REF!</v>
      </c>
      <c r="H16" s="37" t="e">
        <f>#REF!/1000</f>
        <v>#REF!</v>
      </c>
      <c r="I16" s="37" t="e">
        <f>#REF!/1000</f>
        <v>#REF!</v>
      </c>
    </row>
    <row r="17" spans="1:10" ht="27.75" hidden="1" customHeight="1" x14ac:dyDescent="0.25">
      <c r="A17" s="38" t="s">
        <v>149</v>
      </c>
      <c r="B17" s="35" t="s">
        <v>543</v>
      </c>
      <c r="C17" s="35" t="s">
        <v>98</v>
      </c>
      <c r="D17" s="35" t="s">
        <v>154</v>
      </c>
      <c r="E17" s="35" t="s">
        <v>521</v>
      </c>
      <c r="F17" s="35" t="s">
        <v>121</v>
      </c>
      <c r="G17" s="37" t="e">
        <f>#REF!/1000</f>
        <v>#REF!</v>
      </c>
      <c r="H17" s="37" t="e">
        <f>#REF!/1000</f>
        <v>#REF!</v>
      </c>
      <c r="I17" s="37" t="e">
        <f>#REF!/1000</f>
        <v>#REF!</v>
      </c>
    </row>
    <row r="18" spans="1:10" ht="26.25" hidden="1" x14ac:dyDescent="0.25">
      <c r="A18" s="38" t="s">
        <v>122</v>
      </c>
      <c r="B18" s="35" t="s">
        <v>543</v>
      </c>
      <c r="C18" s="35" t="s">
        <v>98</v>
      </c>
      <c r="D18" s="35" t="s">
        <v>154</v>
      </c>
      <c r="E18" s="35" t="s">
        <v>521</v>
      </c>
      <c r="F18" s="35" t="s">
        <v>123</v>
      </c>
      <c r="G18" s="37" t="e">
        <f>#REF!/1000</f>
        <v>#REF!</v>
      </c>
      <c r="H18" s="37" t="e">
        <f>#REF!/1000</f>
        <v>#REF!</v>
      </c>
      <c r="I18" s="37" t="e">
        <f>#REF!/1000</f>
        <v>#REF!</v>
      </c>
    </row>
    <row r="19" spans="1:10" ht="26.25" x14ac:dyDescent="0.25">
      <c r="A19" s="38" t="s">
        <v>104</v>
      </c>
      <c r="B19" s="35" t="s">
        <v>543</v>
      </c>
      <c r="C19" s="35" t="s">
        <v>98</v>
      </c>
      <c r="D19" s="35" t="s">
        <v>154</v>
      </c>
      <c r="E19" s="35" t="s">
        <v>105</v>
      </c>
      <c r="F19" s="35" t="s">
        <v>101</v>
      </c>
      <c r="G19" s="37">
        <f t="shared" ref="G19:I20" si="0">G20</f>
        <v>2381.1</v>
      </c>
      <c r="H19" s="37">
        <f t="shared" si="0"/>
        <v>2469.6999999999998</v>
      </c>
      <c r="I19" s="37">
        <f t="shared" si="0"/>
        <v>2561.6999999999998</v>
      </c>
      <c r="J19" s="56"/>
    </row>
    <row r="20" spans="1:10" ht="27" customHeight="1" x14ac:dyDescent="0.25">
      <c r="A20" s="38" t="s">
        <v>106</v>
      </c>
      <c r="B20" s="35" t="s">
        <v>543</v>
      </c>
      <c r="C20" s="35" t="s">
        <v>98</v>
      </c>
      <c r="D20" s="35" t="s">
        <v>154</v>
      </c>
      <c r="E20" s="35" t="s">
        <v>107</v>
      </c>
      <c r="F20" s="35" t="s">
        <v>101</v>
      </c>
      <c r="G20" s="37">
        <f t="shared" si="0"/>
        <v>2381.1</v>
      </c>
      <c r="H20" s="37">
        <f t="shared" si="0"/>
        <v>2469.6999999999998</v>
      </c>
      <c r="I20" s="37">
        <f t="shared" si="0"/>
        <v>2561.6999999999998</v>
      </c>
    </row>
    <row r="21" spans="1:10" ht="15" x14ac:dyDescent="0.25">
      <c r="A21" s="38" t="s">
        <v>118</v>
      </c>
      <c r="B21" s="35" t="s">
        <v>543</v>
      </c>
      <c r="C21" s="35" t="s">
        <v>98</v>
      </c>
      <c r="D21" s="35" t="s">
        <v>154</v>
      </c>
      <c r="E21" s="35" t="s">
        <v>119</v>
      </c>
      <c r="F21" s="35" t="s">
        <v>101</v>
      </c>
      <c r="G21" s="37">
        <f>G22+G24</f>
        <v>2381.1</v>
      </c>
      <c r="H21" s="37">
        <f>H22+H24</f>
        <v>2469.6999999999998</v>
      </c>
      <c r="I21" s="37">
        <f>I22+I24</f>
        <v>2561.6999999999998</v>
      </c>
    </row>
    <row r="22" spans="1:10" ht="64.5" x14ac:dyDescent="0.25">
      <c r="A22" s="38" t="s">
        <v>110</v>
      </c>
      <c r="B22" s="35" t="s">
        <v>543</v>
      </c>
      <c r="C22" s="35" t="s">
        <v>98</v>
      </c>
      <c r="D22" s="35" t="s">
        <v>154</v>
      </c>
      <c r="E22" s="35" t="s">
        <v>119</v>
      </c>
      <c r="F22" s="35" t="s">
        <v>111</v>
      </c>
      <c r="G22" s="37">
        <f>G23</f>
        <v>2379.1</v>
      </c>
      <c r="H22" s="37">
        <f>H23</f>
        <v>2467.6999999999998</v>
      </c>
      <c r="I22" s="37">
        <f>I23</f>
        <v>2559.6999999999998</v>
      </c>
    </row>
    <row r="23" spans="1:10" ht="27.75" customHeight="1" x14ac:dyDescent="0.25">
      <c r="A23" s="38" t="s">
        <v>112</v>
      </c>
      <c r="B23" s="35" t="s">
        <v>543</v>
      </c>
      <c r="C23" s="35" t="s">
        <v>98</v>
      </c>
      <c r="D23" s="35" t="s">
        <v>154</v>
      </c>
      <c r="E23" s="35" t="s">
        <v>119</v>
      </c>
      <c r="F23" s="35" t="s">
        <v>113</v>
      </c>
      <c r="G23" s="37">
        <v>2379.1</v>
      </c>
      <c r="H23" s="37">
        <f>2420+47.7</f>
        <v>2467.6999999999998</v>
      </c>
      <c r="I23" s="37">
        <f>2512+47.7</f>
        <v>2559.6999999999998</v>
      </c>
    </row>
    <row r="24" spans="1:10" ht="15.75" customHeight="1" x14ac:dyDescent="0.25">
      <c r="A24" s="38" t="s">
        <v>124</v>
      </c>
      <c r="B24" s="35" t="s">
        <v>543</v>
      </c>
      <c r="C24" s="35" t="s">
        <v>98</v>
      </c>
      <c r="D24" s="35" t="s">
        <v>154</v>
      </c>
      <c r="E24" s="35" t="s">
        <v>119</v>
      </c>
      <c r="F24" s="35" t="s">
        <v>125</v>
      </c>
      <c r="G24" s="37">
        <f>G25</f>
        <v>2</v>
      </c>
      <c r="H24" s="37">
        <f>H25</f>
        <v>2</v>
      </c>
      <c r="I24" s="37">
        <f>I25</f>
        <v>2</v>
      </c>
    </row>
    <row r="25" spans="1:10" ht="13.5" customHeight="1" x14ac:dyDescent="0.25">
      <c r="A25" s="57" t="s">
        <v>126</v>
      </c>
      <c r="B25" s="35" t="s">
        <v>543</v>
      </c>
      <c r="C25" s="35" t="s">
        <v>98</v>
      </c>
      <c r="D25" s="35" t="s">
        <v>154</v>
      </c>
      <c r="E25" s="35" t="s">
        <v>119</v>
      </c>
      <c r="F25" s="35" t="s">
        <v>127</v>
      </c>
      <c r="G25" s="37">
        <v>2</v>
      </c>
      <c r="H25" s="37">
        <v>2</v>
      </c>
      <c r="I25" s="37">
        <v>2</v>
      </c>
    </row>
    <row r="26" spans="1:10" ht="14.25" hidden="1" customHeight="1" x14ac:dyDescent="0.25">
      <c r="A26" s="38" t="s">
        <v>387</v>
      </c>
      <c r="B26" s="35" t="s">
        <v>543</v>
      </c>
      <c r="C26" s="35" t="s">
        <v>158</v>
      </c>
      <c r="D26" s="35" t="s">
        <v>99</v>
      </c>
      <c r="E26" s="35" t="s">
        <v>100</v>
      </c>
      <c r="F26" s="35" t="s">
        <v>101</v>
      </c>
      <c r="G26" s="37">
        <f>G27</f>
        <v>0</v>
      </c>
    </row>
    <row r="27" spans="1:10" ht="24.75" hidden="1" customHeight="1" x14ac:dyDescent="0.25">
      <c r="A27" s="38" t="s">
        <v>443</v>
      </c>
      <c r="B27" s="35" t="s">
        <v>543</v>
      </c>
      <c r="C27" s="35" t="s">
        <v>158</v>
      </c>
      <c r="D27" s="35" t="s">
        <v>145</v>
      </c>
      <c r="E27" s="35" t="s">
        <v>100</v>
      </c>
      <c r="F27" s="35" t="s">
        <v>101</v>
      </c>
      <c r="G27" s="37">
        <f>G28</f>
        <v>0</v>
      </c>
    </row>
    <row r="28" spans="1:10" ht="26.25" hidden="1" customHeight="1" x14ac:dyDescent="0.25">
      <c r="A28" s="38" t="s">
        <v>544</v>
      </c>
      <c r="B28" s="35" t="s">
        <v>543</v>
      </c>
      <c r="C28" s="35" t="s">
        <v>158</v>
      </c>
      <c r="D28" s="35" t="s">
        <v>145</v>
      </c>
      <c r="E28" s="35" t="s">
        <v>182</v>
      </c>
      <c r="F28" s="35" t="s">
        <v>101</v>
      </c>
      <c r="G28" s="37">
        <f>G29</f>
        <v>0</v>
      </c>
    </row>
    <row r="29" spans="1:10" ht="75.75" hidden="1" customHeight="1" x14ac:dyDescent="0.25">
      <c r="A29" s="38" t="s">
        <v>186</v>
      </c>
      <c r="B29" s="35" t="s">
        <v>543</v>
      </c>
      <c r="C29" s="35" t="s">
        <v>158</v>
      </c>
      <c r="D29" s="35" t="s">
        <v>145</v>
      </c>
      <c r="E29" s="35" t="s">
        <v>187</v>
      </c>
      <c r="F29" s="35" t="s">
        <v>101</v>
      </c>
      <c r="G29" s="37">
        <f>G30</f>
        <v>0</v>
      </c>
    </row>
    <row r="30" spans="1:10" ht="30" hidden="1" customHeight="1" x14ac:dyDescent="0.25">
      <c r="A30" s="38" t="s">
        <v>120</v>
      </c>
      <c r="B30" s="35" t="s">
        <v>543</v>
      </c>
      <c r="C30" s="35" t="s">
        <v>158</v>
      </c>
      <c r="D30" s="35" t="s">
        <v>145</v>
      </c>
      <c r="E30" s="35" t="s">
        <v>188</v>
      </c>
      <c r="F30" s="35" t="s">
        <v>121</v>
      </c>
      <c r="G30" s="37">
        <f>G31</f>
        <v>0</v>
      </c>
    </row>
    <row r="31" spans="1:10" ht="27" hidden="1" customHeight="1" x14ac:dyDescent="0.25">
      <c r="A31" s="38" t="s">
        <v>122</v>
      </c>
      <c r="B31" s="35" t="s">
        <v>543</v>
      </c>
      <c r="C31" s="35" t="s">
        <v>158</v>
      </c>
      <c r="D31" s="35" t="s">
        <v>145</v>
      </c>
      <c r="E31" s="35" t="s">
        <v>188</v>
      </c>
      <c r="F31" s="35" t="s">
        <v>123</v>
      </c>
      <c r="G31" s="37">
        <f>30-30</f>
        <v>0</v>
      </c>
    </row>
    <row r="32" spans="1:10" ht="15" x14ac:dyDescent="0.25">
      <c r="A32" s="38" t="s">
        <v>163</v>
      </c>
      <c r="B32" s="35" t="s">
        <v>543</v>
      </c>
      <c r="C32" s="35" t="s">
        <v>98</v>
      </c>
      <c r="D32" s="35" t="s">
        <v>164</v>
      </c>
      <c r="E32" s="35" t="s">
        <v>100</v>
      </c>
      <c r="F32" s="35" t="s">
        <v>101</v>
      </c>
      <c r="G32" s="37">
        <f>G33</f>
        <v>99</v>
      </c>
      <c r="H32" s="37">
        <f t="shared" ref="H32:I36" si="1">H33</f>
        <v>99</v>
      </c>
      <c r="I32" s="37">
        <f t="shared" si="1"/>
        <v>99</v>
      </c>
    </row>
    <row r="33" spans="1:9" ht="15" x14ac:dyDescent="0.25">
      <c r="A33" s="38" t="s">
        <v>165</v>
      </c>
      <c r="B33" s="35" t="s">
        <v>543</v>
      </c>
      <c r="C33" s="35" t="s">
        <v>98</v>
      </c>
      <c r="D33" s="35" t="s">
        <v>164</v>
      </c>
      <c r="E33" s="35" t="s">
        <v>166</v>
      </c>
      <c r="F33" s="35" t="s">
        <v>101</v>
      </c>
      <c r="G33" s="37">
        <f>G34</f>
        <v>99</v>
      </c>
      <c r="H33" s="37">
        <f t="shared" si="1"/>
        <v>99</v>
      </c>
      <c r="I33" s="37">
        <f t="shared" si="1"/>
        <v>99</v>
      </c>
    </row>
    <row r="34" spans="1:9" ht="15" x14ac:dyDescent="0.25">
      <c r="A34" s="38" t="s">
        <v>167</v>
      </c>
      <c r="B34" s="35" t="s">
        <v>543</v>
      </c>
      <c r="C34" s="35" t="s">
        <v>98</v>
      </c>
      <c r="D34" s="35" t="s">
        <v>164</v>
      </c>
      <c r="E34" s="35" t="s">
        <v>168</v>
      </c>
      <c r="F34" s="35" t="s">
        <v>101</v>
      </c>
      <c r="G34" s="37">
        <f>G35</f>
        <v>99</v>
      </c>
      <c r="H34" s="37">
        <f t="shared" si="1"/>
        <v>99</v>
      </c>
      <c r="I34" s="37">
        <f t="shared" si="1"/>
        <v>99</v>
      </c>
    </row>
    <row r="35" spans="1:9" ht="26.25" x14ac:dyDescent="0.25">
      <c r="A35" s="38" t="s">
        <v>169</v>
      </c>
      <c r="B35" s="35" t="s">
        <v>543</v>
      </c>
      <c r="C35" s="35" t="s">
        <v>98</v>
      </c>
      <c r="D35" s="35" t="s">
        <v>164</v>
      </c>
      <c r="E35" s="35" t="s">
        <v>170</v>
      </c>
      <c r="F35" s="35" t="s">
        <v>101</v>
      </c>
      <c r="G35" s="37">
        <f>G36</f>
        <v>99</v>
      </c>
      <c r="H35" s="37">
        <f t="shared" si="1"/>
        <v>99</v>
      </c>
      <c r="I35" s="37">
        <f t="shared" si="1"/>
        <v>99</v>
      </c>
    </row>
    <row r="36" spans="1:9" ht="15" x14ac:dyDescent="0.25">
      <c r="A36" s="38" t="s">
        <v>124</v>
      </c>
      <c r="B36" s="35" t="s">
        <v>543</v>
      </c>
      <c r="C36" s="35" t="s">
        <v>98</v>
      </c>
      <c r="D36" s="35" t="s">
        <v>164</v>
      </c>
      <c r="E36" s="35" t="s">
        <v>170</v>
      </c>
      <c r="F36" s="35" t="s">
        <v>125</v>
      </c>
      <c r="G36" s="37">
        <f>G37</f>
        <v>99</v>
      </c>
      <c r="H36" s="37">
        <f t="shared" si="1"/>
        <v>99</v>
      </c>
      <c r="I36" s="37">
        <f t="shared" si="1"/>
        <v>99</v>
      </c>
    </row>
    <row r="37" spans="1:9" ht="15" x14ac:dyDescent="0.25">
      <c r="A37" s="38" t="s">
        <v>171</v>
      </c>
      <c r="B37" s="35" t="s">
        <v>543</v>
      </c>
      <c r="C37" s="35" t="s">
        <v>98</v>
      </c>
      <c r="D37" s="35" t="s">
        <v>164</v>
      </c>
      <c r="E37" s="35" t="s">
        <v>170</v>
      </c>
      <c r="F37" s="35" t="s">
        <v>172</v>
      </c>
      <c r="G37" s="37">
        <v>99</v>
      </c>
      <c r="H37" s="37">
        <v>99</v>
      </c>
      <c r="I37" s="37">
        <v>99</v>
      </c>
    </row>
    <row r="38" spans="1:9" ht="15" hidden="1" x14ac:dyDescent="0.25">
      <c r="A38" s="38" t="s">
        <v>530</v>
      </c>
      <c r="B38" s="35" t="s">
        <v>543</v>
      </c>
      <c r="C38" s="35" t="s">
        <v>174</v>
      </c>
      <c r="D38" s="35" t="s">
        <v>99</v>
      </c>
      <c r="E38" s="35" t="s">
        <v>100</v>
      </c>
      <c r="F38" s="35" t="s">
        <v>101</v>
      </c>
      <c r="G38" s="37">
        <f>G39</f>
        <v>0</v>
      </c>
    </row>
    <row r="39" spans="1:9" ht="16.5" hidden="1" customHeight="1" x14ac:dyDescent="0.25">
      <c r="A39" s="38" t="s">
        <v>531</v>
      </c>
      <c r="B39" s="35" t="s">
        <v>543</v>
      </c>
      <c r="C39" s="35" t="s">
        <v>174</v>
      </c>
      <c r="D39" s="35" t="s">
        <v>98</v>
      </c>
      <c r="E39" s="35" t="s">
        <v>100</v>
      </c>
      <c r="F39" s="35" t="s">
        <v>101</v>
      </c>
      <c r="G39" s="37">
        <f>G40</f>
        <v>0</v>
      </c>
    </row>
    <row r="40" spans="1:9" ht="16.5" hidden="1" customHeight="1" x14ac:dyDescent="0.25">
      <c r="A40" s="38" t="s">
        <v>532</v>
      </c>
      <c r="B40" s="35" t="s">
        <v>543</v>
      </c>
      <c r="C40" s="35" t="s">
        <v>174</v>
      </c>
      <c r="D40" s="35" t="s">
        <v>98</v>
      </c>
      <c r="E40" s="35" t="s">
        <v>533</v>
      </c>
      <c r="F40" s="35" t="s">
        <v>101</v>
      </c>
      <c r="G40" s="37">
        <f>G41</f>
        <v>0</v>
      </c>
    </row>
    <row r="41" spans="1:9" ht="26.25" hidden="1" x14ac:dyDescent="0.25">
      <c r="A41" s="38" t="s">
        <v>534</v>
      </c>
      <c r="B41" s="35" t="s">
        <v>543</v>
      </c>
      <c r="C41" s="35" t="s">
        <v>174</v>
      </c>
      <c r="D41" s="35" t="s">
        <v>98</v>
      </c>
      <c r="E41" s="35" t="s">
        <v>535</v>
      </c>
      <c r="F41" s="35" t="s">
        <v>101</v>
      </c>
      <c r="G41" s="37">
        <f>G42</f>
        <v>0</v>
      </c>
    </row>
    <row r="42" spans="1:9" ht="15" hidden="1" x14ac:dyDescent="0.25">
      <c r="A42" s="38" t="s">
        <v>536</v>
      </c>
      <c r="B42" s="35" t="s">
        <v>543</v>
      </c>
      <c r="C42" s="35" t="s">
        <v>174</v>
      </c>
      <c r="D42" s="35" t="s">
        <v>98</v>
      </c>
      <c r="E42" s="35" t="s">
        <v>535</v>
      </c>
      <c r="F42" s="35" t="s">
        <v>537</v>
      </c>
      <c r="G42" s="37"/>
    </row>
    <row r="43" spans="1:9" s="55" customFormat="1" ht="25.5" x14ac:dyDescent="0.2">
      <c r="A43" s="54" t="s">
        <v>545</v>
      </c>
      <c r="B43" s="33" t="s">
        <v>546</v>
      </c>
      <c r="C43" s="33" t="s">
        <v>99</v>
      </c>
      <c r="D43" s="33" t="s">
        <v>99</v>
      </c>
      <c r="E43" s="33" t="s">
        <v>100</v>
      </c>
      <c r="F43" s="33" t="s">
        <v>101</v>
      </c>
      <c r="G43" s="34">
        <f>G44</f>
        <v>577.70000000000005</v>
      </c>
      <c r="H43" s="34">
        <f>H44</f>
        <v>578.79999999999995</v>
      </c>
      <c r="I43" s="34">
        <f>I44</f>
        <v>580</v>
      </c>
    </row>
    <row r="44" spans="1:9" ht="18" customHeight="1" x14ac:dyDescent="0.25">
      <c r="A44" s="38" t="s">
        <v>97</v>
      </c>
      <c r="B44" s="35" t="s">
        <v>546</v>
      </c>
      <c r="C44" s="35" t="s">
        <v>98</v>
      </c>
      <c r="D44" s="35" t="s">
        <v>99</v>
      </c>
      <c r="E44" s="35" t="s">
        <v>100</v>
      </c>
      <c r="F44" s="35" t="s">
        <v>101</v>
      </c>
      <c r="G44" s="37">
        <f>G51</f>
        <v>577.70000000000005</v>
      </c>
      <c r="H44" s="37">
        <f>H51</f>
        <v>578.79999999999995</v>
      </c>
      <c r="I44" s="37">
        <f>I51</f>
        <v>580</v>
      </c>
    </row>
    <row r="45" spans="1:9" ht="28.5" hidden="1" customHeight="1" x14ac:dyDescent="0.25">
      <c r="A45" s="38" t="s">
        <v>547</v>
      </c>
      <c r="B45" s="35" t="s">
        <v>546</v>
      </c>
      <c r="C45" s="35" t="s">
        <v>98</v>
      </c>
      <c r="D45" s="35" t="s">
        <v>103</v>
      </c>
      <c r="E45" s="35" t="s">
        <v>100</v>
      </c>
      <c r="F45" s="35" t="s">
        <v>101</v>
      </c>
      <c r="G45" s="37">
        <f>G46</f>
        <v>0</v>
      </c>
      <c r="H45" s="37">
        <f t="shared" ref="H45:I49" si="2">H46</f>
        <v>0</v>
      </c>
      <c r="I45" s="37">
        <f t="shared" si="2"/>
        <v>0</v>
      </c>
    </row>
    <row r="46" spans="1:9" ht="26.25" hidden="1" customHeight="1" x14ac:dyDescent="0.25">
      <c r="A46" s="38" t="s">
        <v>104</v>
      </c>
      <c r="B46" s="35" t="s">
        <v>546</v>
      </c>
      <c r="C46" s="35" t="s">
        <v>98</v>
      </c>
      <c r="D46" s="35" t="s">
        <v>103</v>
      </c>
      <c r="E46" s="35" t="s">
        <v>105</v>
      </c>
      <c r="F46" s="35" t="s">
        <v>101</v>
      </c>
      <c r="G46" s="37">
        <f>G47</f>
        <v>0</v>
      </c>
      <c r="H46" s="37">
        <f t="shared" si="2"/>
        <v>0</v>
      </c>
      <c r="I46" s="37">
        <f t="shared" si="2"/>
        <v>0</v>
      </c>
    </row>
    <row r="47" spans="1:9" ht="18" hidden="1" customHeight="1" x14ac:dyDescent="0.25">
      <c r="A47" s="38" t="s">
        <v>106</v>
      </c>
      <c r="B47" s="35" t="s">
        <v>546</v>
      </c>
      <c r="C47" s="35" t="s">
        <v>98</v>
      </c>
      <c r="D47" s="35" t="s">
        <v>103</v>
      </c>
      <c r="E47" s="35" t="s">
        <v>107</v>
      </c>
      <c r="F47" s="35" t="s">
        <v>101</v>
      </c>
      <c r="G47" s="37">
        <f>G48</f>
        <v>0</v>
      </c>
      <c r="H47" s="37">
        <f t="shared" si="2"/>
        <v>0</v>
      </c>
      <c r="I47" s="37">
        <f t="shared" si="2"/>
        <v>0</v>
      </c>
    </row>
    <row r="48" spans="1:9" ht="18" hidden="1" customHeight="1" x14ac:dyDescent="0.25">
      <c r="A48" s="38" t="s">
        <v>108</v>
      </c>
      <c r="B48" s="35" t="s">
        <v>546</v>
      </c>
      <c r="C48" s="35" t="s">
        <v>98</v>
      </c>
      <c r="D48" s="35" t="s">
        <v>103</v>
      </c>
      <c r="E48" s="35" t="s">
        <v>109</v>
      </c>
      <c r="F48" s="35" t="s">
        <v>101</v>
      </c>
      <c r="G48" s="37">
        <f>G49</f>
        <v>0</v>
      </c>
      <c r="H48" s="37">
        <f t="shared" si="2"/>
        <v>0</v>
      </c>
      <c r="I48" s="37">
        <f t="shared" si="2"/>
        <v>0</v>
      </c>
    </row>
    <row r="49" spans="1:9" ht="55.5" hidden="1" customHeight="1" x14ac:dyDescent="0.25">
      <c r="A49" s="38" t="s">
        <v>110</v>
      </c>
      <c r="B49" s="35" t="s">
        <v>546</v>
      </c>
      <c r="C49" s="35" t="s">
        <v>98</v>
      </c>
      <c r="D49" s="35" t="s">
        <v>103</v>
      </c>
      <c r="E49" s="35" t="s">
        <v>109</v>
      </c>
      <c r="F49" s="35" t="s">
        <v>111</v>
      </c>
      <c r="G49" s="37">
        <f>G50</f>
        <v>0</v>
      </c>
      <c r="H49" s="37">
        <f t="shared" si="2"/>
        <v>0</v>
      </c>
      <c r="I49" s="37">
        <f t="shared" si="2"/>
        <v>0</v>
      </c>
    </row>
    <row r="50" spans="1:9" ht="29.25" hidden="1" customHeight="1" x14ac:dyDescent="0.25">
      <c r="A50" s="38" t="s">
        <v>112</v>
      </c>
      <c r="B50" s="35" t="s">
        <v>546</v>
      </c>
      <c r="C50" s="35" t="s">
        <v>98</v>
      </c>
      <c r="D50" s="35" t="s">
        <v>103</v>
      </c>
      <c r="E50" s="35" t="s">
        <v>109</v>
      </c>
      <c r="F50" s="35" t="s">
        <v>113</v>
      </c>
      <c r="G50" s="37">
        <v>0</v>
      </c>
      <c r="H50" s="37">
        <v>0</v>
      </c>
      <c r="I50" s="37">
        <v>0</v>
      </c>
    </row>
    <row r="51" spans="1:9" ht="26.25" x14ac:dyDescent="0.25">
      <c r="A51" s="38" t="s">
        <v>153</v>
      </c>
      <c r="B51" s="35" t="s">
        <v>546</v>
      </c>
      <c r="C51" s="35" t="s">
        <v>98</v>
      </c>
      <c r="D51" s="35" t="s">
        <v>154</v>
      </c>
      <c r="E51" s="35" t="s">
        <v>100</v>
      </c>
      <c r="F51" s="35" t="s">
        <v>101</v>
      </c>
      <c r="G51" s="37">
        <f>G52</f>
        <v>577.70000000000005</v>
      </c>
      <c r="H51" s="37">
        <f t="shared" ref="H51:I55" si="3">H52</f>
        <v>578.79999999999995</v>
      </c>
      <c r="I51" s="37">
        <f t="shared" si="3"/>
        <v>580</v>
      </c>
    </row>
    <row r="52" spans="1:9" ht="26.25" x14ac:dyDescent="0.25">
      <c r="A52" s="38" t="s">
        <v>104</v>
      </c>
      <c r="B52" s="35" t="s">
        <v>546</v>
      </c>
      <c r="C52" s="35" t="s">
        <v>98</v>
      </c>
      <c r="D52" s="35" t="s">
        <v>154</v>
      </c>
      <c r="E52" s="35" t="s">
        <v>105</v>
      </c>
      <c r="F52" s="35" t="s">
        <v>101</v>
      </c>
      <c r="G52" s="37">
        <f>G53</f>
        <v>577.70000000000005</v>
      </c>
      <c r="H52" s="37">
        <f t="shared" si="3"/>
        <v>578.79999999999995</v>
      </c>
      <c r="I52" s="37">
        <f t="shared" si="3"/>
        <v>580</v>
      </c>
    </row>
    <row r="53" spans="1:9" ht="26.25" x14ac:dyDescent="0.25">
      <c r="A53" s="38" t="s">
        <v>106</v>
      </c>
      <c r="B53" s="35" t="s">
        <v>546</v>
      </c>
      <c r="C53" s="35" t="s">
        <v>98</v>
      </c>
      <c r="D53" s="35" t="s">
        <v>154</v>
      </c>
      <c r="E53" s="35" t="s">
        <v>107</v>
      </c>
      <c r="F53" s="35" t="s">
        <v>101</v>
      </c>
      <c r="G53" s="37">
        <f>G54</f>
        <v>577.70000000000005</v>
      </c>
      <c r="H53" s="37">
        <f t="shared" si="3"/>
        <v>578.79999999999995</v>
      </c>
      <c r="I53" s="37">
        <f t="shared" si="3"/>
        <v>580</v>
      </c>
    </row>
    <row r="54" spans="1:9" ht="26.25" x14ac:dyDescent="0.25">
      <c r="A54" s="38" t="s">
        <v>155</v>
      </c>
      <c r="B54" s="35" t="s">
        <v>546</v>
      </c>
      <c r="C54" s="35" t="s">
        <v>98</v>
      </c>
      <c r="D54" s="35" t="s">
        <v>154</v>
      </c>
      <c r="E54" s="35" t="s">
        <v>156</v>
      </c>
      <c r="F54" s="35" t="s">
        <v>101</v>
      </c>
      <c r="G54" s="37">
        <f>G55</f>
        <v>577.70000000000005</v>
      </c>
      <c r="H54" s="37">
        <f t="shared" si="3"/>
        <v>578.79999999999995</v>
      </c>
      <c r="I54" s="37">
        <f t="shared" si="3"/>
        <v>580</v>
      </c>
    </row>
    <row r="55" spans="1:9" ht="64.5" x14ac:dyDescent="0.25">
      <c r="A55" s="38" t="s">
        <v>110</v>
      </c>
      <c r="B55" s="35" t="s">
        <v>546</v>
      </c>
      <c r="C55" s="35" t="s">
        <v>98</v>
      </c>
      <c r="D55" s="35" t="s">
        <v>154</v>
      </c>
      <c r="E55" s="35" t="s">
        <v>156</v>
      </c>
      <c r="F55" s="35" t="s">
        <v>111</v>
      </c>
      <c r="G55" s="37">
        <f>G56</f>
        <v>577.70000000000005</v>
      </c>
      <c r="H55" s="37">
        <f t="shared" si="3"/>
        <v>578.79999999999995</v>
      </c>
      <c r="I55" s="37">
        <f t="shared" si="3"/>
        <v>580</v>
      </c>
    </row>
    <row r="56" spans="1:9" ht="26.25" x14ac:dyDescent="0.25">
      <c r="A56" s="38" t="s">
        <v>112</v>
      </c>
      <c r="B56" s="35" t="s">
        <v>546</v>
      </c>
      <c r="C56" s="35" t="s">
        <v>98</v>
      </c>
      <c r="D56" s="35" t="s">
        <v>154</v>
      </c>
      <c r="E56" s="35" t="s">
        <v>156</v>
      </c>
      <c r="F56" s="35" t="s">
        <v>113</v>
      </c>
      <c r="G56" s="37">
        <v>577.70000000000005</v>
      </c>
      <c r="H56" s="37">
        <v>578.79999999999995</v>
      </c>
      <c r="I56" s="37">
        <v>580</v>
      </c>
    </row>
    <row r="57" spans="1:9" s="55" customFormat="1" ht="25.5" x14ac:dyDescent="0.2">
      <c r="A57" s="54" t="s">
        <v>548</v>
      </c>
      <c r="B57" s="33" t="s">
        <v>549</v>
      </c>
      <c r="C57" s="33" t="s">
        <v>99</v>
      </c>
      <c r="D57" s="33" t="s">
        <v>99</v>
      </c>
      <c r="E57" s="33" t="s">
        <v>100</v>
      </c>
      <c r="F57" s="33" t="s">
        <v>101</v>
      </c>
      <c r="G57" s="34">
        <f>G58+G223+G230+G287+G353+G466+G533+G560</f>
        <v>88711.500000000015</v>
      </c>
      <c r="H57" s="34">
        <f>H58+H223+H230+H287+H353+H466+H533+H560</f>
        <v>76993.399999999994</v>
      </c>
      <c r="I57" s="34">
        <f>I58+I223+I230+I287+I353+I466+I533+I560</f>
        <v>79410.099999999991</v>
      </c>
    </row>
    <row r="58" spans="1:9" s="27" customFormat="1" ht="15" x14ac:dyDescent="0.25">
      <c r="A58" s="38" t="s">
        <v>97</v>
      </c>
      <c r="B58" s="35" t="s">
        <v>549</v>
      </c>
      <c r="C58" s="35" t="s">
        <v>98</v>
      </c>
      <c r="D58" s="35" t="s">
        <v>99</v>
      </c>
      <c r="E58" s="35" t="s">
        <v>100</v>
      </c>
      <c r="F58" s="35" t="s">
        <v>101</v>
      </c>
      <c r="G58" s="37">
        <f>G62+G65+G129+G118</f>
        <v>22996.800000000003</v>
      </c>
      <c r="H58" s="37">
        <f>H62+H65+H129+H118</f>
        <v>18601.599999999999</v>
      </c>
      <c r="I58" s="37">
        <f>I62+I65+I129+I118</f>
        <v>19009.599999999999</v>
      </c>
    </row>
    <row r="59" spans="1:9" ht="15" hidden="1" x14ac:dyDescent="0.25">
      <c r="A59" s="38" t="s">
        <v>550</v>
      </c>
      <c r="B59" s="35" t="s">
        <v>549</v>
      </c>
      <c r="C59" s="35" t="s">
        <v>98</v>
      </c>
      <c r="D59" s="35" t="s">
        <v>115</v>
      </c>
      <c r="E59" s="35" t="s">
        <v>100</v>
      </c>
      <c r="F59" s="35" t="s">
        <v>101</v>
      </c>
      <c r="G59" s="37">
        <f>G60</f>
        <v>0</v>
      </c>
    </row>
    <row r="60" spans="1:9" ht="26.25" hidden="1" x14ac:dyDescent="0.25">
      <c r="A60" s="38" t="s">
        <v>104</v>
      </c>
      <c r="B60" s="35" t="s">
        <v>549</v>
      </c>
      <c r="C60" s="35" t="s">
        <v>98</v>
      </c>
      <c r="D60" s="35" t="s">
        <v>115</v>
      </c>
      <c r="E60" s="35" t="s">
        <v>105</v>
      </c>
      <c r="F60" s="35" t="s">
        <v>101</v>
      </c>
      <c r="G60" s="37">
        <f>G61</f>
        <v>0</v>
      </c>
    </row>
    <row r="61" spans="1:9" ht="26.25" hidden="1" x14ac:dyDescent="0.25">
      <c r="A61" s="38" t="s">
        <v>106</v>
      </c>
      <c r="B61" s="35" t="s">
        <v>549</v>
      </c>
      <c r="C61" s="35" t="s">
        <v>98</v>
      </c>
      <c r="D61" s="35" t="s">
        <v>115</v>
      </c>
      <c r="E61" s="35" t="s">
        <v>107</v>
      </c>
      <c r="F61" s="35" t="s">
        <v>101</v>
      </c>
      <c r="G61" s="37"/>
    </row>
    <row r="62" spans="1:9" ht="29.25" customHeight="1" x14ac:dyDescent="0.25">
      <c r="A62" s="38" t="s">
        <v>108</v>
      </c>
      <c r="B62" s="35" t="s">
        <v>549</v>
      </c>
      <c r="C62" s="35" t="s">
        <v>98</v>
      </c>
      <c r="D62" s="35" t="s">
        <v>103</v>
      </c>
      <c r="E62" s="35" t="s">
        <v>109</v>
      </c>
      <c r="F62" s="35" t="s">
        <v>101</v>
      </c>
      <c r="G62" s="37">
        <f t="shared" ref="G62:I63" si="4">G63</f>
        <v>1507</v>
      </c>
      <c r="H62" s="37">
        <f t="shared" si="4"/>
        <v>1564.3</v>
      </c>
      <c r="I62" s="37">
        <f t="shared" si="4"/>
        <v>1623.8</v>
      </c>
    </row>
    <row r="63" spans="1:9" ht="71.25" customHeight="1" x14ac:dyDescent="0.25">
      <c r="A63" s="38" t="s">
        <v>110</v>
      </c>
      <c r="B63" s="35" t="s">
        <v>549</v>
      </c>
      <c r="C63" s="35" t="s">
        <v>98</v>
      </c>
      <c r="D63" s="35" t="s">
        <v>103</v>
      </c>
      <c r="E63" s="35" t="s">
        <v>109</v>
      </c>
      <c r="F63" s="35" t="s">
        <v>111</v>
      </c>
      <c r="G63" s="37">
        <f t="shared" si="4"/>
        <v>1507</v>
      </c>
      <c r="H63" s="37">
        <f t="shared" si="4"/>
        <v>1564.3</v>
      </c>
      <c r="I63" s="37">
        <f t="shared" si="4"/>
        <v>1623.8</v>
      </c>
    </row>
    <row r="64" spans="1:9" ht="26.25" customHeight="1" x14ac:dyDescent="0.25">
      <c r="A64" s="38" t="s">
        <v>112</v>
      </c>
      <c r="B64" s="35" t="s">
        <v>549</v>
      </c>
      <c r="C64" s="35" t="s">
        <v>98</v>
      </c>
      <c r="D64" s="35" t="s">
        <v>103</v>
      </c>
      <c r="E64" s="35" t="s">
        <v>109</v>
      </c>
      <c r="F64" s="35" t="s">
        <v>113</v>
      </c>
      <c r="G64" s="37">
        <v>1507</v>
      </c>
      <c r="H64" s="37">
        <v>1564.3</v>
      </c>
      <c r="I64" s="37">
        <v>1623.8</v>
      </c>
    </row>
    <row r="65" spans="1:10" ht="19.5" customHeight="1" x14ac:dyDescent="0.25">
      <c r="A65" s="38" t="s">
        <v>550</v>
      </c>
      <c r="B65" s="35" t="s">
        <v>549</v>
      </c>
      <c r="C65" s="35" t="s">
        <v>98</v>
      </c>
      <c r="D65" s="35" t="s">
        <v>115</v>
      </c>
      <c r="E65" s="35" t="s">
        <v>100</v>
      </c>
      <c r="F65" s="35" t="s">
        <v>101</v>
      </c>
      <c r="G65" s="37">
        <f t="shared" ref="G65:I66" si="5">G66</f>
        <v>9695.6</v>
      </c>
      <c r="H65" s="37">
        <f t="shared" si="5"/>
        <v>10023.200000000001</v>
      </c>
      <c r="I65" s="37">
        <f t="shared" si="5"/>
        <v>10371.700000000001</v>
      </c>
    </row>
    <row r="66" spans="1:10" ht="29.25" customHeight="1" x14ac:dyDescent="0.25">
      <c r="A66" s="38" t="s">
        <v>104</v>
      </c>
      <c r="B66" s="35" t="s">
        <v>549</v>
      </c>
      <c r="C66" s="35" t="s">
        <v>98</v>
      </c>
      <c r="D66" s="35" t="s">
        <v>115</v>
      </c>
      <c r="E66" s="35" t="s">
        <v>105</v>
      </c>
      <c r="F66" s="35" t="s">
        <v>101</v>
      </c>
      <c r="G66" s="37">
        <f t="shared" si="5"/>
        <v>9695.6</v>
      </c>
      <c r="H66" s="37">
        <f t="shared" si="5"/>
        <v>10023.200000000001</v>
      </c>
      <c r="I66" s="37">
        <f t="shared" si="5"/>
        <v>10371.700000000001</v>
      </c>
    </row>
    <row r="67" spans="1:10" ht="28.5" customHeight="1" x14ac:dyDescent="0.25">
      <c r="A67" s="38" t="s">
        <v>106</v>
      </c>
      <c r="B67" s="35" t="s">
        <v>549</v>
      </c>
      <c r="C67" s="35" t="s">
        <v>98</v>
      </c>
      <c r="D67" s="35" t="s">
        <v>115</v>
      </c>
      <c r="E67" s="35" t="s">
        <v>107</v>
      </c>
      <c r="F67" s="35" t="s">
        <v>101</v>
      </c>
      <c r="G67" s="37">
        <f>G68+G75+G80+G85+G90+G95+G100+G106+G115+G103</f>
        <v>9695.6</v>
      </c>
      <c r="H67" s="37">
        <f>H68+H75+H80+H85+H90+H95+H100+H106+H115+H103</f>
        <v>10023.200000000001</v>
      </c>
      <c r="I67" s="37">
        <f>I68+I75+I80+I85+I90+I95+I100+I106+I115+I103</f>
        <v>10371.700000000001</v>
      </c>
    </row>
    <row r="68" spans="1:10" ht="18.75" customHeight="1" x14ac:dyDescent="0.25">
      <c r="A68" s="38" t="s">
        <v>118</v>
      </c>
      <c r="B68" s="35" t="s">
        <v>549</v>
      </c>
      <c r="C68" s="35" t="s">
        <v>98</v>
      </c>
      <c r="D68" s="35" t="s">
        <v>115</v>
      </c>
      <c r="E68" s="35" t="s">
        <v>119</v>
      </c>
      <c r="F68" s="35" t="s">
        <v>101</v>
      </c>
      <c r="G68" s="37">
        <f>G69+G71+G73</f>
        <v>8072.7</v>
      </c>
      <c r="H68" s="37">
        <f>H69+H71+H73</f>
        <v>8350.3000000000011</v>
      </c>
      <c r="I68" s="37">
        <f>I69+I71+I73</f>
        <v>8645.7000000000007</v>
      </c>
    </row>
    <row r="69" spans="1:10" ht="66" customHeight="1" x14ac:dyDescent="0.25">
      <c r="A69" s="38" t="s">
        <v>110</v>
      </c>
      <c r="B69" s="35" t="s">
        <v>549</v>
      </c>
      <c r="C69" s="35" t="s">
        <v>98</v>
      </c>
      <c r="D69" s="35" t="s">
        <v>115</v>
      </c>
      <c r="E69" s="35" t="s">
        <v>119</v>
      </c>
      <c r="F69" s="35" t="s">
        <v>111</v>
      </c>
      <c r="G69" s="37">
        <f>G70</f>
        <v>8028</v>
      </c>
      <c r="H69" s="37">
        <f>H70</f>
        <v>8305.6</v>
      </c>
      <c r="I69" s="37">
        <f>I70</f>
        <v>8601</v>
      </c>
    </row>
    <row r="70" spans="1:10" ht="30" customHeight="1" x14ac:dyDescent="0.25">
      <c r="A70" s="38" t="s">
        <v>112</v>
      </c>
      <c r="B70" s="35" t="s">
        <v>549</v>
      </c>
      <c r="C70" s="35" t="s">
        <v>98</v>
      </c>
      <c r="D70" s="35" t="s">
        <v>115</v>
      </c>
      <c r="E70" s="35" t="s">
        <v>119</v>
      </c>
      <c r="F70" s="35" t="s">
        <v>113</v>
      </c>
      <c r="G70" s="37">
        <v>8028</v>
      </c>
      <c r="H70" s="37">
        <f>8067.5+238.1</f>
        <v>8305.6</v>
      </c>
      <c r="I70" s="37">
        <f>8362.9+238.1</f>
        <v>8601</v>
      </c>
    </row>
    <row r="71" spans="1:10" ht="33" customHeight="1" x14ac:dyDescent="0.25">
      <c r="A71" s="38" t="s">
        <v>120</v>
      </c>
      <c r="B71" s="35" t="s">
        <v>549</v>
      </c>
      <c r="C71" s="35" t="s">
        <v>98</v>
      </c>
      <c r="D71" s="35" t="s">
        <v>115</v>
      </c>
      <c r="E71" s="35" t="s">
        <v>119</v>
      </c>
      <c r="F71" s="35" t="s">
        <v>121</v>
      </c>
      <c r="G71" s="37">
        <f>G72</f>
        <v>38.5</v>
      </c>
      <c r="H71" s="37">
        <f>H72</f>
        <v>38.5</v>
      </c>
      <c r="I71" s="37">
        <f>I72</f>
        <v>38.5</v>
      </c>
    </row>
    <row r="72" spans="1:10" ht="26.25" x14ac:dyDescent="0.25">
      <c r="A72" s="38" t="s">
        <v>122</v>
      </c>
      <c r="B72" s="35" t="s">
        <v>549</v>
      </c>
      <c r="C72" s="35" t="s">
        <v>98</v>
      </c>
      <c r="D72" s="35" t="s">
        <v>115</v>
      </c>
      <c r="E72" s="35" t="s">
        <v>119</v>
      </c>
      <c r="F72" s="35" t="s">
        <v>123</v>
      </c>
      <c r="G72" s="37">
        <v>38.5</v>
      </c>
      <c r="H72" s="37">
        <v>38.5</v>
      </c>
      <c r="I72" s="37">
        <v>38.5</v>
      </c>
    </row>
    <row r="73" spans="1:10" ht="15" x14ac:dyDescent="0.25">
      <c r="A73" s="38" t="s">
        <v>124</v>
      </c>
      <c r="B73" s="35" t="s">
        <v>549</v>
      </c>
      <c r="C73" s="35" t="s">
        <v>98</v>
      </c>
      <c r="D73" s="35" t="s">
        <v>115</v>
      </c>
      <c r="E73" s="35" t="s">
        <v>119</v>
      </c>
      <c r="F73" s="35" t="s">
        <v>125</v>
      </c>
      <c r="G73" s="37">
        <f>G74</f>
        <v>6.2</v>
      </c>
      <c r="H73" s="37">
        <f>H74</f>
        <v>6.2</v>
      </c>
      <c r="I73" s="37">
        <f>I74</f>
        <v>6.2</v>
      </c>
    </row>
    <row r="74" spans="1:10" ht="15" x14ac:dyDescent="0.25">
      <c r="A74" s="57" t="s">
        <v>126</v>
      </c>
      <c r="B74" s="35" t="s">
        <v>549</v>
      </c>
      <c r="C74" s="35" t="s">
        <v>98</v>
      </c>
      <c r="D74" s="35" t="s">
        <v>115</v>
      </c>
      <c r="E74" s="35" t="s">
        <v>119</v>
      </c>
      <c r="F74" s="35" t="s">
        <v>127</v>
      </c>
      <c r="G74" s="37">
        <v>6.2</v>
      </c>
      <c r="H74" s="37">
        <v>6.2</v>
      </c>
      <c r="I74" s="37">
        <v>6.2</v>
      </c>
    </row>
    <row r="75" spans="1:10" ht="26.25" x14ac:dyDescent="0.25">
      <c r="A75" s="38" t="s">
        <v>128</v>
      </c>
      <c r="B75" s="35" t="s">
        <v>549</v>
      </c>
      <c r="C75" s="35" t="s">
        <v>98</v>
      </c>
      <c r="D75" s="35" t="s">
        <v>115</v>
      </c>
      <c r="E75" s="35" t="s">
        <v>129</v>
      </c>
      <c r="F75" s="35" t="s">
        <v>101</v>
      </c>
      <c r="G75" s="37">
        <f>G76+G78</f>
        <v>195.5</v>
      </c>
      <c r="H75" s="37">
        <f>H76+H78</f>
        <v>201.8</v>
      </c>
      <c r="I75" s="37">
        <f>I76+I78</f>
        <v>208.4</v>
      </c>
      <c r="J75" s="56"/>
    </row>
    <row r="76" spans="1:10" ht="69.75" customHeight="1" x14ac:dyDescent="0.25">
      <c r="A76" s="38" t="s">
        <v>110</v>
      </c>
      <c r="B76" s="35" t="s">
        <v>549</v>
      </c>
      <c r="C76" s="35" t="s">
        <v>98</v>
      </c>
      <c r="D76" s="35" t="s">
        <v>115</v>
      </c>
      <c r="E76" s="35" t="s">
        <v>129</v>
      </c>
      <c r="F76" s="35" t="s">
        <v>111</v>
      </c>
      <c r="G76" s="37">
        <f>G77</f>
        <v>194.9</v>
      </c>
      <c r="H76" s="37">
        <f>H77</f>
        <v>201.20000000000002</v>
      </c>
      <c r="I76" s="37">
        <f>I77</f>
        <v>207.8</v>
      </c>
      <c r="J76" s="56"/>
    </row>
    <row r="77" spans="1:10" ht="34.5" customHeight="1" x14ac:dyDescent="0.25">
      <c r="A77" s="38" t="s">
        <v>112</v>
      </c>
      <c r="B77" s="35" t="s">
        <v>549</v>
      </c>
      <c r="C77" s="35" t="s">
        <v>98</v>
      </c>
      <c r="D77" s="35" t="s">
        <v>115</v>
      </c>
      <c r="E77" s="35" t="s">
        <v>129</v>
      </c>
      <c r="F77" s="35" t="s">
        <v>113</v>
      </c>
      <c r="G77" s="37">
        <f>193.4+1+0.5</f>
        <v>194.9</v>
      </c>
      <c r="H77" s="37">
        <f>193.4+1+0.5+6.3</f>
        <v>201.20000000000002</v>
      </c>
      <c r="I77" s="37">
        <f>193.4+1+0.5+6.3+6.6</f>
        <v>207.8</v>
      </c>
    </row>
    <row r="78" spans="1:10" ht="32.25" customHeight="1" x14ac:dyDescent="0.25">
      <c r="A78" s="38" t="s">
        <v>120</v>
      </c>
      <c r="B78" s="35" t="s">
        <v>549</v>
      </c>
      <c r="C78" s="35" t="s">
        <v>98</v>
      </c>
      <c r="D78" s="35" t="s">
        <v>115</v>
      </c>
      <c r="E78" s="35" t="s">
        <v>129</v>
      </c>
      <c r="F78" s="35" t="s">
        <v>121</v>
      </c>
      <c r="G78" s="37">
        <f>G79</f>
        <v>0.59999999999999964</v>
      </c>
      <c r="H78" s="37">
        <f>H79</f>
        <v>0.59999999999999964</v>
      </c>
      <c r="I78" s="37">
        <f>I79</f>
        <v>0.59999999999999964</v>
      </c>
    </row>
    <row r="79" spans="1:10" ht="26.25" x14ac:dyDescent="0.25">
      <c r="A79" s="38" t="s">
        <v>122</v>
      </c>
      <c r="B79" s="35" t="s">
        <v>549</v>
      </c>
      <c r="C79" s="35" t="s">
        <v>98</v>
      </c>
      <c r="D79" s="35" t="s">
        <v>115</v>
      </c>
      <c r="E79" s="35" t="s">
        <v>129</v>
      </c>
      <c r="F79" s="35" t="s">
        <v>123</v>
      </c>
      <c r="G79" s="37">
        <f>11.2-9.6-1</f>
        <v>0.59999999999999964</v>
      </c>
      <c r="H79" s="37">
        <f>11.2-9.6-1</f>
        <v>0.59999999999999964</v>
      </c>
      <c r="I79" s="37">
        <f>11.2-9.6-1</f>
        <v>0.59999999999999964</v>
      </c>
    </row>
    <row r="80" spans="1:10" ht="39" x14ac:dyDescent="0.25">
      <c r="A80" s="38" t="s">
        <v>130</v>
      </c>
      <c r="B80" s="35" t="s">
        <v>549</v>
      </c>
      <c r="C80" s="35" t="s">
        <v>98</v>
      </c>
      <c r="D80" s="35" t="s">
        <v>115</v>
      </c>
      <c r="E80" s="35" t="s">
        <v>131</v>
      </c>
      <c r="F80" s="35" t="s">
        <v>101</v>
      </c>
      <c r="G80" s="37">
        <f>G81+G83</f>
        <v>197.59999999999997</v>
      </c>
      <c r="H80" s="37">
        <f>H81+H83</f>
        <v>203.79999999999995</v>
      </c>
      <c r="I80" s="37">
        <f>I81+I83</f>
        <v>210.39999999999995</v>
      </c>
    </row>
    <row r="81" spans="1:9" ht="66" customHeight="1" x14ac:dyDescent="0.25">
      <c r="A81" s="38" t="s">
        <v>110</v>
      </c>
      <c r="B81" s="35" t="s">
        <v>549</v>
      </c>
      <c r="C81" s="35" t="s">
        <v>98</v>
      </c>
      <c r="D81" s="35" t="s">
        <v>115</v>
      </c>
      <c r="E81" s="35" t="s">
        <v>131</v>
      </c>
      <c r="F81" s="35" t="s">
        <v>111</v>
      </c>
      <c r="G81" s="37">
        <f>G82</f>
        <v>184.39999999999998</v>
      </c>
      <c r="H81" s="37">
        <f>H82</f>
        <v>190.59999999999997</v>
      </c>
      <c r="I81" s="37">
        <f>I82</f>
        <v>197.19999999999996</v>
      </c>
    </row>
    <row r="82" spans="1:9" ht="30" customHeight="1" x14ac:dyDescent="0.25">
      <c r="A82" s="38" t="s">
        <v>112</v>
      </c>
      <c r="B82" s="35" t="s">
        <v>549</v>
      </c>
      <c r="C82" s="35" t="s">
        <v>98</v>
      </c>
      <c r="D82" s="35" t="s">
        <v>115</v>
      </c>
      <c r="E82" s="35" t="s">
        <v>131</v>
      </c>
      <c r="F82" s="35" t="s">
        <v>113</v>
      </c>
      <c r="G82" s="37">
        <f>177.7+7.7-1.6+0.6</f>
        <v>184.39999999999998</v>
      </c>
      <c r="H82" s="37">
        <f>177.7+7.7-1.6+0.6+6.2</f>
        <v>190.59999999999997</v>
      </c>
      <c r="I82" s="37">
        <f>177.7+7.7-1.6+0.6+6.2+6.6</f>
        <v>197.19999999999996</v>
      </c>
    </row>
    <row r="83" spans="1:9" ht="30.75" customHeight="1" x14ac:dyDescent="0.25">
      <c r="A83" s="38" t="s">
        <v>120</v>
      </c>
      <c r="B83" s="35" t="s">
        <v>549</v>
      </c>
      <c r="C83" s="35" t="s">
        <v>98</v>
      </c>
      <c r="D83" s="35" t="s">
        <v>115</v>
      </c>
      <c r="E83" s="35" t="s">
        <v>131</v>
      </c>
      <c r="F83" s="35" t="s">
        <v>121</v>
      </c>
      <c r="G83" s="37">
        <f>G84</f>
        <v>13.199999999999998</v>
      </c>
      <c r="H83" s="37">
        <f>H84</f>
        <v>13.199999999999998</v>
      </c>
      <c r="I83" s="37">
        <f>I84</f>
        <v>13.199999999999998</v>
      </c>
    </row>
    <row r="84" spans="1:9" ht="26.25" x14ac:dyDescent="0.25">
      <c r="A84" s="38" t="s">
        <v>122</v>
      </c>
      <c r="B84" s="35" t="s">
        <v>549</v>
      </c>
      <c r="C84" s="35" t="s">
        <v>98</v>
      </c>
      <c r="D84" s="35" t="s">
        <v>115</v>
      </c>
      <c r="E84" s="35" t="s">
        <v>131</v>
      </c>
      <c r="F84" s="35" t="s">
        <v>123</v>
      </c>
      <c r="G84" s="37">
        <f>28.9-9.6-6.1</f>
        <v>13.199999999999998</v>
      </c>
      <c r="H84" s="37">
        <f>28.9-9.6-6.1</f>
        <v>13.199999999999998</v>
      </c>
      <c r="I84" s="37">
        <f>28.9-9.6-6.1</f>
        <v>13.199999999999998</v>
      </c>
    </row>
    <row r="85" spans="1:9" ht="40.5" customHeight="1" x14ac:dyDescent="0.25">
      <c r="A85" s="38" t="s">
        <v>132</v>
      </c>
      <c r="B85" s="35" t="s">
        <v>549</v>
      </c>
      <c r="C85" s="35" t="s">
        <v>98</v>
      </c>
      <c r="D85" s="35" t="s">
        <v>115</v>
      </c>
      <c r="E85" s="35" t="s">
        <v>133</v>
      </c>
      <c r="F85" s="35" t="s">
        <v>101</v>
      </c>
      <c r="G85" s="37">
        <f>G86+G88</f>
        <v>204.4</v>
      </c>
      <c r="H85" s="37">
        <f>H86+H88</f>
        <v>210.6</v>
      </c>
      <c r="I85" s="37">
        <f>I86+I88</f>
        <v>217.2</v>
      </c>
    </row>
    <row r="86" spans="1:9" ht="64.5" x14ac:dyDescent="0.25">
      <c r="A86" s="38" t="s">
        <v>110</v>
      </c>
      <c r="B86" s="35" t="s">
        <v>549</v>
      </c>
      <c r="C86" s="35" t="s">
        <v>98</v>
      </c>
      <c r="D86" s="35" t="s">
        <v>115</v>
      </c>
      <c r="E86" s="35" t="s">
        <v>133</v>
      </c>
      <c r="F86" s="35" t="s">
        <v>111</v>
      </c>
      <c r="G86" s="37">
        <f>G87</f>
        <v>204.4</v>
      </c>
      <c r="H86" s="37">
        <f>H87</f>
        <v>210.6</v>
      </c>
      <c r="I86" s="37">
        <f>I87</f>
        <v>217.2</v>
      </c>
    </row>
    <row r="87" spans="1:9" ht="30" customHeight="1" x14ac:dyDescent="0.25">
      <c r="A87" s="38" t="s">
        <v>112</v>
      </c>
      <c r="B87" s="35" t="s">
        <v>549</v>
      </c>
      <c r="C87" s="35" t="s">
        <v>98</v>
      </c>
      <c r="D87" s="35" t="s">
        <v>115</v>
      </c>
      <c r="E87" s="35" t="s">
        <v>133</v>
      </c>
      <c r="F87" s="35" t="s">
        <v>113</v>
      </c>
      <c r="G87" s="37">
        <v>204.4</v>
      </c>
      <c r="H87" s="37">
        <v>210.6</v>
      </c>
      <c r="I87" s="37">
        <v>217.2</v>
      </c>
    </row>
    <row r="88" spans="1:9" ht="30" hidden="1" customHeight="1" x14ac:dyDescent="0.25">
      <c r="A88" s="38" t="s">
        <v>120</v>
      </c>
      <c r="B88" s="35" t="s">
        <v>549</v>
      </c>
      <c r="C88" s="35" t="s">
        <v>98</v>
      </c>
      <c r="D88" s="35" t="s">
        <v>115</v>
      </c>
      <c r="E88" s="35" t="s">
        <v>133</v>
      </c>
      <c r="F88" s="35" t="s">
        <v>121</v>
      </c>
      <c r="G88" s="37">
        <f>G89</f>
        <v>0</v>
      </c>
    </row>
    <row r="89" spans="1:9" ht="26.25" hidden="1" x14ac:dyDescent="0.25">
      <c r="A89" s="38" t="s">
        <v>122</v>
      </c>
      <c r="B89" s="35" t="s">
        <v>549</v>
      </c>
      <c r="C89" s="35" t="s">
        <v>98</v>
      </c>
      <c r="D89" s="35" t="s">
        <v>115</v>
      </c>
      <c r="E89" s="35" t="s">
        <v>133</v>
      </c>
      <c r="F89" s="35" t="s">
        <v>123</v>
      </c>
      <c r="G89" s="37">
        <f>34.4-9.7-24.7</f>
        <v>0</v>
      </c>
    </row>
    <row r="90" spans="1:9" ht="69" customHeight="1" x14ac:dyDescent="0.25">
      <c r="A90" s="38" t="s">
        <v>134</v>
      </c>
      <c r="B90" s="35" t="s">
        <v>549</v>
      </c>
      <c r="C90" s="35" t="s">
        <v>98</v>
      </c>
      <c r="D90" s="35" t="s">
        <v>115</v>
      </c>
      <c r="E90" s="35" t="s">
        <v>135</v>
      </c>
      <c r="F90" s="35" t="s">
        <v>101</v>
      </c>
      <c r="G90" s="37">
        <f>G91+G93</f>
        <v>195.8</v>
      </c>
      <c r="H90" s="37">
        <f>H91+H93</f>
        <v>202</v>
      </c>
      <c r="I90" s="37">
        <f>I91+I93</f>
        <v>208.6</v>
      </c>
    </row>
    <row r="91" spans="1:9" ht="64.5" x14ac:dyDescent="0.25">
      <c r="A91" s="38" t="s">
        <v>110</v>
      </c>
      <c r="B91" s="35" t="s">
        <v>549</v>
      </c>
      <c r="C91" s="35" t="s">
        <v>98</v>
      </c>
      <c r="D91" s="35" t="s">
        <v>115</v>
      </c>
      <c r="E91" s="35" t="s">
        <v>135</v>
      </c>
      <c r="F91" s="35" t="s">
        <v>111</v>
      </c>
      <c r="G91" s="37">
        <f>G92</f>
        <v>185.5</v>
      </c>
      <c r="H91" s="37">
        <f>H92</f>
        <v>191.7</v>
      </c>
      <c r="I91" s="37">
        <f>I92</f>
        <v>198.29999999999998</v>
      </c>
    </row>
    <row r="92" spans="1:9" ht="30" customHeight="1" x14ac:dyDescent="0.25">
      <c r="A92" s="38" t="s">
        <v>112</v>
      </c>
      <c r="B92" s="35" t="s">
        <v>549</v>
      </c>
      <c r="C92" s="35" t="s">
        <v>98</v>
      </c>
      <c r="D92" s="35" t="s">
        <v>115</v>
      </c>
      <c r="E92" s="35" t="s">
        <v>135</v>
      </c>
      <c r="F92" s="35" t="s">
        <v>113</v>
      </c>
      <c r="G92" s="37">
        <f>174.7+7.9+2.3+0.6</f>
        <v>185.5</v>
      </c>
      <c r="H92" s="37">
        <f>174.7+7.9+2.3+0.6+6.2</f>
        <v>191.7</v>
      </c>
      <c r="I92" s="37">
        <f>174.7+7.9+2.3+0.6+6.2+6.6</f>
        <v>198.29999999999998</v>
      </c>
    </row>
    <row r="93" spans="1:9" ht="33.75" customHeight="1" x14ac:dyDescent="0.25">
      <c r="A93" s="38" t="s">
        <v>120</v>
      </c>
      <c r="B93" s="35" t="s">
        <v>549</v>
      </c>
      <c r="C93" s="35" t="s">
        <v>98</v>
      </c>
      <c r="D93" s="35" t="s">
        <v>115</v>
      </c>
      <c r="E93" s="35" t="s">
        <v>135</v>
      </c>
      <c r="F93" s="35" t="s">
        <v>121</v>
      </c>
      <c r="G93" s="37">
        <f>G94</f>
        <v>10.3</v>
      </c>
      <c r="H93" s="37">
        <f>H94</f>
        <v>10.3</v>
      </c>
      <c r="I93" s="37">
        <f>I94</f>
        <v>10.3</v>
      </c>
    </row>
    <row r="94" spans="1:9" ht="26.25" x14ac:dyDescent="0.25">
      <c r="A94" s="38" t="s">
        <v>122</v>
      </c>
      <c r="B94" s="35" t="s">
        <v>549</v>
      </c>
      <c r="C94" s="35" t="s">
        <v>98</v>
      </c>
      <c r="D94" s="35" t="s">
        <v>115</v>
      </c>
      <c r="E94" s="35" t="s">
        <v>135</v>
      </c>
      <c r="F94" s="35" t="s">
        <v>123</v>
      </c>
      <c r="G94" s="37">
        <f>30.2-9.7-10.2</f>
        <v>10.3</v>
      </c>
      <c r="H94" s="37">
        <f>30.2-9.7-10.2</f>
        <v>10.3</v>
      </c>
      <c r="I94" s="37">
        <f>30.2-9.7-10.2</f>
        <v>10.3</v>
      </c>
    </row>
    <row r="95" spans="1:9" ht="39" x14ac:dyDescent="0.25">
      <c r="A95" s="38" t="s">
        <v>136</v>
      </c>
      <c r="B95" s="35" t="s">
        <v>549</v>
      </c>
      <c r="C95" s="35" t="s">
        <v>98</v>
      </c>
      <c r="D95" s="35" t="s">
        <v>115</v>
      </c>
      <c r="E95" s="35" t="s">
        <v>137</v>
      </c>
      <c r="F95" s="35" t="s">
        <v>101</v>
      </c>
      <c r="G95" s="37">
        <f>G96+G98</f>
        <v>622.9</v>
      </c>
      <c r="H95" s="37">
        <f>H96+H98</f>
        <v>641.69999999999993</v>
      </c>
      <c r="I95" s="58">
        <f>I96+I98</f>
        <v>661.3</v>
      </c>
    </row>
    <row r="96" spans="1:9" ht="72.75" customHeight="1" x14ac:dyDescent="0.25">
      <c r="A96" s="38" t="s">
        <v>110</v>
      </c>
      <c r="B96" s="35" t="s">
        <v>549</v>
      </c>
      <c r="C96" s="35" t="s">
        <v>98</v>
      </c>
      <c r="D96" s="35" t="s">
        <v>115</v>
      </c>
      <c r="E96" s="35" t="s">
        <v>137</v>
      </c>
      <c r="F96" s="35" t="s">
        <v>111</v>
      </c>
      <c r="G96" s="37">
        <f>G97</f>
        <v>606.5</v>
      </c>
      <c r="H96" s="37">
        <f>H97</f>
        <v>625.29999999999995</v>
      </c>
      <c r="I96" s="37">
        <f>I97</f>
        <v>644.9</v>
      </c>
    </row>
    <row r="97" spans="1:9" ht="30" customHeight="1" x14ac:dyDescent="0.25">
      <c r="A97" s="38" t="s">
        <v>112</v>
      </c>
      <c r="B97" s="35" t="s">
        <v>549</v>
      </c>
      <c r="C97" s="35" t="s">
        <v>98</v>
      </c>
      <c r="D97" s="35" t="s">
        <v>115</v>
      </c>
      <c r="E97" s="35" t="s">
        <v>137</v>
      </c>
      <c r="F97" s="35" t="s">
        <v>113</v>
      </c>
      <c r="G97" s="37">
        <f>585.5+4.5+14.9+1.6</f>
        <v>606.5</v>
      </c>
      <c r="H97" s="37">
        <f>585.5+4.5+14.9+1.6+18.8</f>
        <v>625.29999999999995</v>
      </c>
      <c r="I97" s="37">
        <f>585.5+4.5+14.9+1.6+18.8+19.6</f>
        <v>644.9</v>
      </c>
    </row>
    <row r="98" spans="1:9" ht="29.25" customHeight="1" x14ac:dyDescent="0.25">
      <c r="A98" s="38" t="s">
        <v>120</v>
      </c>
      <c r="B98" s="35" t="s">
        <v>549</v>
      </c>
      <c r="C98" s="35" t="s">
        <v>98</v>
      </c>
      <c r="D98" s="35" t="s">
        <v>115</v>
      </c>
      <c r="E98" s="35" t="s">
        <v>137</v>
      </c>
      <c r="F98" s="35" t="s">
        <v>121</v>
      </c>
      <c r="G98" s="37">
        <f>G99</f>
        <v>16.400000000000006</v>
      </c>
      <c r="H98" s="37">
        <f>H99</f>
        <v>16.400000000000006</v>
      </c>
      <c r="I98" s="37">
        <f>I99</f>
        <v>16.400000000000006</v>
      </c>
    </row>
    <row r="99" spans="1:9" ht="30.75" customHeight="1" x14ac:dyDescent="0.25">
      <c r="A99" s="38" t="s">
        <v>122</v>
      </c>
      <c r="B99" s="35" t="s">
        <v>549</v>
      </c>
      <c r="C99" s="35" t="s">
        <v>98</v>
      </c>
      <c r="D99" s="35" t="s">
        <v>115</v>
      </c>
      <c r="E99" s="35" t="s">
        <v>137</v>
      </c>
      <c r="F99" s="35" t="s">
        <v>123</v>
      </c>
      <c r="G99" s="37">
        <f>64.7-28.9+4.9-4.9-19.4</f>
        <v>16.400000000000006</v>
      </c>
      <c r="H99" s="37">
        <f>64.7-28.9+4.9-4.9-19.4</f>
        <v>16.400000000000006</v>
      </c>
      <c r="I99" s="37">
        <f>64.7-28.9+4.9-4.9-19.4</f>
        <v>16.400000000000006</v>
      </c>
    </row>
    <row r="100" spans="1:9" ht="90" x14ac:dyDescent="0.25">
      <c r="A100" s="38" t="s">
        <v>138</v>
      </c>
      <c r="B100" s="35" t="s">
        <v>549</v>
      </c>
      <c r="C100" s="35" t="s">
        <v>98</v>
      </c>
      <c r="D100" s="35" t="s">
        <v>115</v>
      </c>
      <c r="E100" s="35" t="s">
        <v>139</v>
      </c>
      <c r="F100" s="35" t="s">
        <v>101</v>
      </c>
      <c r="G100" s="37">
        <f t="shared" ref="G100:I101" si="6">G101</f>
        <v>185.5</v>
      </c>
      <c r="H100" s="37">
        <f t="shared" si="6"/>
        <v>191.8</v>
      </c>
      <c r="I100" s="37">
        <f t="shared" si="6"/>
        <v>198.4</v>
      </c>
    </row>
    <row r="101" spans="1:9" ht="69.75" customHeight="1" x14ac:dyDescent="0.25">
      <c r="A101" s="38" t="s">
        <v>110</v>
      </c>
      <c r="B101" s="35" t="s">
        <v>549</v>
      </c>
      <c r="C101" s="35" t="s">
        <v>98</v>
      </c>
      <c r="D101" s="35" t="s">
        <v>115</v>
      </c>
      <c r="E101" s="35" t="s">
        <v>139</v>
      </c>
      <c r="F101" s="35" t="s">
        <v>111</v>
      </c>
      <c r="G101" s="37">
        <f t="shared" si="6"/>
        <v>185.5</v>
      </c>
      <c r="H101" s="37">
        <f t="shared" si="6"/>
        <v>191.8</v>
      </c>
      <c r="I101" s="37">
        <f t="shared" si="6"/>
        <v>198.4</v>
      </c>
    </row>
    <row r="102" spans="1:9" ht="29.25" customHeight="1" x14ac:dyDescent="0.25">
      <c r="A102" s="38" t="s">
        <v>112</v>
      </c>
      <c r="B102" s="35" t="s">
        <v>549</v>
      </c>
      <c r="C102" s="35" t="s">
        <v>98</v>
      </c>
      <c r="D102" s="35" t="s">
        <v>115</v>
      </c>
      <c r="E102" s="35" t="s">
        <v>139</v>
      </c>
      <c r="F102" s="35" t="s">
        <v>113</v>
      </c>
      <c r="G102" s="37">
        <v>185.5</v>
      </c>
      <c r="H102" s="37">
        <v>191.8</v>
      </c>
      <c r="I102" s="37">
        <v>198.4</v>
      </c>
    </row>
    <row r="103" spans="1:9" ht="77.25" hidden="1" x14ac:dyDescent="0.25">
      <c r="A103" s="38" t="s">
        <v>140</v>
      </c>
      <c r="B103" s="35"/>
      <c r="C103" s="35" t="s">
        <v>98</v>
      </c>
      <c r="D103" s="35" t="s">
        <v>115</v>
      </c>
      <c r="E103" s="35" t="s">
        <v>141</v>
      </c>
      <c r="F103" s="35" t="s">
        <v>101</v>
      </c>
      <c r="G103" s="37">
        <f>G104</f>
        <v>0</v>
      </c>
    </row>
    <row r="104" spans="1:9" ht="26.25" hidden="1" x14ac:dyDescent="0.25">
      <c r="A104" s="38" t="s">
        <v>120</v>
      </c>
      <c r="B104" s="35" t="s">
        <v>549</v>
      </c>
      <c r="C104" s="35" t="s">
        <v>98</v>
      </c>
      <c r="D104" s="35" t="s">
        <v>115</v>
      </c>
      <c r="E104" s="35" t="s">
        <v>141</v>
      </c>
      <c r="F104" s="35" t="s">
        <v>121</v>
      </c>
      <c r="G104" s="37">
        <f>G105</f>
        <v>0</v>
      </c>
    </row>
    <row r="105" spans="1:9" ht="26.25" hidden="1" x14ac:dyDescent="0.25">
      <c r="A105" s="38" t="s">
        <v>122</v>
      </c>
      <c r="B105" s="35" t="s">
        <v>549</v>
      </c>
      <c r="C105" s="35" t="s">
        <v>98</v>
      </c>
      <c r="D105" s="35" t="s">
        <v>115</v>
      </c>
      <c r="E105" s="35" t="s">
        <v>141</v>
      </c>
      <c r="F105" s="35" t="s">
        <v>123</v>
      </c>
      <c r="G105" s="37">
        <v>0</v>
      </c>
    </row>
    <row r="106" spans="1:9" ht="78" customHeight="1" x14ac:dyDescent="0.25">
      <c r="A106" s="38" t="s">
        <v>142</v>
      </c>
      <c r="B106" s="35" t="s">
        <v>549</v>
      </c>
      <c r="C106" s="35" t="s">
        <v>98</v>
      </c>
      <c r="D106" s="35" t="s">
        <v>115</v>
      </c>
      <c r="E106" s="35" t="s">
        <v>143</v>
      </c>
      <c r="F106" s="35" t="s">
        <v>101</v>
      </c>
      <c r="G106" s="37">
        <f>G107+G109</f>
        <v>20.5</v>
      </c>
      <c r="H106" s="37">
        <f>H107+H109</f>
        <v>20.5</v>
      </c>
      <c r="I106" s="37">
        <f>I107+I109</f>
        <v>21</v>
      </c>
    </row>
    <row r="107" spans="1:9" ht="69" customHeight="1" x14ac:dyDescent="0.25">
      <c r="A107" s="38" t="s">
        <v>110</v>
      </c>
      <c r="B107" s="35" t="s">
        <v>549</v>
      </c>
      <c r="C107" s="35" t="s">
        <v>98</v>
      </c>
      <c r="D107" s="35" t="s">
        <v>115</v>
      </c>
      <c r="E107" s="35" t="s">
        <v>143</v>
      </c>
      <c r="F107" s="35" t="s">
        <v>111</v>
      </c>
      <c r="G107" s="37">
        <f>G108</f>
        <v>14.4</v>
      </c>
      <c r="H107" s="37">
        <f>H108</f>
        <v>14.4</v>
      </c>
      <c r="I107" s="37">
        <f>I108</f>
        <v>14.9</v>
      </c>
    </row>
    <row r="108" spans="1:9" ht="29.25" customHeight="1" x14ac:dyDescent="0.25">
      <c r="A108" s="38" t="s">
        <v>112</v>
      </c>
      <c r="B108" s="35" t="s">
        <v>549</v>
      </c>
      <c r="C108" s="35" t="s">
        <v>98</v>
      </c>
      <c r="D108" s="35" t="s">
        <v>115</v>
      </c>
      <c r="E108" s="35" t="s">
        <v>143</v>
      </c>
      <c r="F108" s="35" t="s">
        <v>113</v>
      </c>
      <c r="G108" s="37">
        <v>14.4</v>
      </c>
      <c r="H108" s="37">
        <v>14.4</v>
      </c>
      <c r="I108" s="37">
        <v>14.9</v>
      </c>
    </row>
    <row r="109" spans="1:9" ht="30" customHeight="1" x14ac:dyDescent="0.25">
      <c r="A109" s="38" t="s">
        <v>120</v>
      </c>
      <c r="B109" s="35" t="s">
        <v>549</v>
      </c>
      <c r="C109" s="35" t="s">
        <v>98</v>
      </c>
      <c r="D109" s="35" t="s">
        <v>115</v>
      </c>
      <c r="E109" s="35" t="s">
        <v>143</v>
      </c>
      <c r="F109" s="35" t="s">
        <v>121</v>
      </c>
      <c r="G109" s="37">
        <f>G110</f>
        <v>6.1</v>
      </c>
      <c r="H109" s="37">
        <f>H110</f>
        <v>6.1</v>
      </c>
      <c r="I109" s="37">
        <f>I110</f>
        <v>6.1</v>
      </c>
    </row>
    <row r="110" spans="1:9" ht="27" customHeight="1" x14ac:dyDescent="0.25">
      <c r="A110" s="38" t="s">
        <v>122</v>
      </c>
      <c r="B110" s="35" t="s">
        <v>549</v>
      </c>
      <c r="C110" s="35" t="s">
        <v>98</v>
      </c>
      <c r="D110" s="35" t="s">
        <v>115</v>
      </c>
      <c r="E110" s="35" t="s">
        <v>143</v>
      </c>
      <c r="F110" s="35" t="s">
        <v>123</v>
      </c>
      <c r="G110" s="37">
        <f>7.5-1.9+0.5</f>
        <v>6.1</v>
      </c>
      <c r="H110" s="37">
        <f>7.5-1.9+0.5</f>
        <v>6.1</v>
      </c>
      <c r="I110" s="37">
        <v>6.1</v>
      </c>
    </row>
    <row r="111" spans="1:9" ht="19.5" hidden="1" customHeight="1" x14ac:dyDescent="0.25">
      <c r="A111" s="38" t="s">
        <v>144</v>
      </c>
      <c r="B111" s="35" t="s">
        <v>549</v>
      </c>
      <c r="C111" s="35" t="s">
        <v>98</v>
      </c>
      <c r="D111" s="35" t="s">
        <v>145</v>
      </c>
      <c r="E111" s="35" t="s">
        <v>146</v>
      </c>
      <c r="F111" s="35" t="s">
        <v>101</v>
      </c>
      <c r="G111" s="37">
        <f>G112</f>
        <v>0</v>
      </c>
    </row>
    <row r="112" spans="1:9" ht="42.75" hidden="1" customHeight="1" x14ac:dyDescent="0.25">
      <c r="A112" s="38" t="s">
        <v>147</v>
      </c>
      <c r="B112" s="35" t="s">
        <v>549</v>
      </c>
      <c r="C112" s="35" t="s">
        <v>98</v>
      </c>
      <c r="D112" s="35" t="s">
        <v>145</v>
      </c>
      <c r="E112" s="35" t="s">
        <v>148</v>
      </c>
      <c r="F112" s="35" t="s">
        <v>101</v>
      </c>
      <c r="G112" s="37">
        <f>G113</f>
        <v>0</v>
      </c>
    </row>
    <row r="113" spans="1:9" ht="27" hidden="1" customHeight="1" x14ac:dyDescent="0.25">
      <c r="A113" s="38" t="s">
        <v>149</v>
      </c>
      <c r="B113" s="35" t="s">
        <v>549</v>
      </c>
      <c r="C113" s="35" t="s">
        <v>98</v>
      </c>
      <c r="D113" s="35" t="s">
        <v>145</v>
      </c>
      <c r="E113" s="35" t="s">
        <v>148</v>
      </c>
      <c r="F113" s="35" t="s">
        <v>121</v>
      </c>
      <c r="G113" s="37">
        <f>G114</f>
        <v>0</v>
      </c>
    </row>
    <row r="114" spans="1:9" ht="27" hidden="1" customHeight="1" x14ac:dyDescent="0.25">
      <c r="A114" s="38" t="s">
        <v>122</v>
      </c>
      <c r="B114" s="35" t="s">
        <v>549</v>
      </c>
      <c r="C114" s="35" t="s">
        <v>98</v>
      </c>
      <c r="D114" s="35" t="s">
        <v>145</v>
      </c>
      <c r="E114" s="35" t="s">
        <v>148</v>
      </c>
      <c r="F114" s="35" t="s">
        <v>123</v>
      </c>
      <c r="G114" s="37">
        <v>0</v>
      </c>
    </row>
    <row r="115" spans="1:9" ht="40.5" customHeight="1" x14ac:dyDescent="0.25">
      <c r="A115" s="38" t="s">
        <v>150</v>
      </c>
      <c r="B115" s="35" t="s">
        <v>549</v>
      </c>
      <c r="C115" s="35" t="s">
        <v>98</v>
      </c>
      <c r="D115" s="35" t="s">
        <v>115</v>
      </c>
      <c r="E115" s="35" t="s">
        <v>151</v>
      </c>
      <c r="F115" s="35" t="s">
        <v>101</v>
      </c>
      <c r="G115" s="37">
        <f t="shared" ref="G115:I116" si="7">G116</f>
        <v>0.7</v>
      </c>
      <c r="H115" s="37">
        <f t="shared" si="7"/>
        <v>0.7</v>
      </c>
      <c r="I115" s="37">
        <f t="shared" si="7"/>
        <v>0.7</v>
      </c>
    </row>
    <row r="116" spans="1:9" ht="67.5" customHeight="1" x14ac:dyDescent="0.25">
      <c r="A116" s="38" t="s">
        <v>110</v>
      </c>
      <c r="B116" s="35" t="s">
        <v>549</v>
      </c>
      <c r="C116" s="35" t="s">
        <v>98</v>
      </c>
      <c r="D116" s="35" t="s">
        <v>115</v>
      </c>
      <c r="E116" s="35" t="s">
        <v>151</v>
      </c>
      <c r="F116" s="35" t="s">
        <v>111</v>
      </c>
      <c r="G116" s="37">
        <f t="shared" si="7"/>
        <v>0.7</v>
      </c>
      <c r="H116" s="37">
        <f t="shared" si="7"/>
        <v>0.7</v>
      </c>
      <c r="I116" s="37">
        <f t="shared" si="7"/>
        <v>0.7</v>
      </c>
    </row>
    <row r="117" spans="1:9" ht="27" customHeight="1" x14ac:dyDescent="0.25">
      <c r="A117" s="38" t="s">
        <v>112</v>
      </c>
      <c r="B117" s="35" t="s">
        <v>549</v>
      </c>
      <c r="C117" s="35" t="s">
        <v>98</v>
      </c>
      <c r="D117" s="35" t="s">
        <v>115</v>
      </c>
      <c r="E117" s="35" t="s">
        <v>151</v>
      </c>
      <c r="F117" s="35" t="s">
        <v>113</v>
      </c>
      <c r="G117" s="37">
        <v>0.7</v>
      </c>
      <c r="H117" s="37">
        <v>0.7</v>
      </c>
      <c r="I117" s="37">
        <v>0.7</v>
      </c>
    </row>
    <row r="118" spans="1:9" ht="19.5" hidden="1" customHeight="1" x14ac:dyDescent="0.25">
      <c r="A118" s="38" t="s">
        <v>144</v>
      </c>
      <c r="B118" s="35" t="s">
        <v>549</v>
      </c>
      <c r="C118" s="35" t="s">
        <v>98</v>
      </c>
      <c r="D118" s="35" t="s">
        <v>145</v>
      </c>
      <c r="E118" s="35" t="s">
        <v>100</v>
      </c>
      <c r="F118" s="35" t="s">
        <v>101</v>
      </c>
      <c r="G118" s="37">
        <f>G119</f>
        <v>0</v>
      </c>
    </row>
    <row r="119" spans="1:9" ht="27" hidden="1" customHeight="1" x14ac:dyDescent="0.25">
      <c r="A119" s="38" t="s">
        <v>104</v>
      </c>
      <c r="B119" s="35" t="s">
        <v>549</v>
      </c>
      <c r="C119" s="35" t="s">
        <v>98</v>
      </c>
      <c r="D119" s="35" t="s">
        <v>145</v>
      </c>
      <c r="E119" s="35" t="s">
        <v>105</v>
      </c>
      <c r="F119" s="35" t="s">
        <v>101</v>
      </c>
      <c r="G119" s="37">
        <f>G120</f>
        <v>0</v>
      </c>
    </row>
    <row r="120" spans="1:9" ht="30" hidden="1" customHeight="1" x14ac:dyDescent="0.25">
      <c r="A120" s="38" t="s">
        <v>106</v>
      </c>
      <c r="B120" s="35" t="s">
        <v>549</v>
      </c>
      <c r="C120" s="35" t="s">
        <v>98</v>
      </c>
      <c r="D120" s="35" t="s">
        <v>145</v>
      </c>
      <c r="E120" s="35" t="s">
        <v>107</v>
      </c>
      <c r="F120" s="35" t="s">
        <v>101</v>
      </c>
      <c r="G120" s="37">
        <f>G121</f>
        <v>0</v>
      </c>
    </row>
    <row r="121" spans="1:9" ht="41.25" hidden="1" customHeight="1" x14ac:dyDescent="0.25">
      <c r="A121" s="38" t="s">
        <v>147</v>
      </c>
      <c r="B121" s="35" t="s">
        <v>549</v>
      </c>
      <c r="C121" s="35" t="s">
        <v>98</v>
      </c>
      <c r="D121" s="35" t="s">
        <v>145</v>
      </c>
      <c r="E121" s="35" t="s">
        <v>152</v>
      </c>
      <c r="F121" s="35" t="s">
        <v>101</v>
      </c>
      <c r="G121" s="37">
        <f>G122</f>
        <v>0</v>
      </c>
    </row>
    <row r="122" spans="1:9" ht="27" hidden="1" customHeight="1" x14ac:dyDescent="0.25">
      <c r="A122" s="38" t="s">
        <v>120</v>
      </c>
      <c r="B122" s="35" t="s">
        <v>549</v>
      </c>
      <c r="C122" s="35" t="s">
        <v>98</v>
      </c>
      <c r="D122" s="35" t="s">
        <v>145</v>
      </c>
      <c r="E122" s="35" t="s">
        <v>152</v>
      </c>
      <c r="F122" s="35" t="s">
        <v>121</v>
      </c>
      <c r="G122" s="37">
        <f>G123</f>
        <v>0</v>
      </c>
    </row>
    <row r="123" spans="1:9" ht="27" hidden="1" customHeight="1" x14ac:dyDescent="0.25">
      <c r="A123" s="38" t="s">
        <v>122</v>
      </c>
      <c r="B123" s="35" t="s">
        <v>549</v>
      </c>
      <c r="C123" s="35" t="s">
        <v>98</v>
      </c>
      <c r="D123" s="35" t="s">
        <v>145</v>
      </c>
      <c r="E123" s="35" t="s">
        <v>152</v>
      </c>
      <c r="F123" s="35" t="s">
        <v>123</v>
      </c>
      <c r="G123" s="37">
        <v>0</v>
      </c>
    </row>
    <row r="124" spans="1:9" ht="27" hidden="1" customHeight="1" x14ac:dyDescent="0.25">
      <c r="A124" s="38" t="s">
        <v>157</v>
      </c>
      <c r="B124" s="35" t="s">
        <v>549</v>
      </c>
      <c r="C124" s="35" t="s">
        <v>98</v>
      </c>
      <c r="D124" s="35" t="s">
        <v>158</v>
      </c>
      <c r="E124" s="35" t="s">
        <v>100</v>
      </c>
      <c r="F124" s="35" t="s">
        <v>101</v>
      </c>
      <c r="G124" s="37">
        <f>G125</f>
        <v>0</v>
      </c>
    </row>
    <row r="125" spans="1:9" ht="27" hidden="1" customHeight="1" x14ac:dyDescent="0.25">
      <c r="A125" s="38" t="s">
        <v>159</v>
      </c>
      <c r="B125" s="35" t="s">
        <v>549</v>
      </c>
      <c r="C125" s="35" t="s">
        <v>98</v>
      </c>
      <c r="D125" s="35" t="s">
        <v>158</v>
      </c>
      <c r="E125" s="35" t="s">
        <v>160</v>
      </c>
      <c r="F125" s="35" t="s">
        <v>101</v>
      </c>
      <c r="G125" s="37">
        <f>G126</f>
        <v>0</v>
      </c>
    </row>
    <row r="126" spans="1:9" ht="27" hidden="1" customHeight="1" x14ac:dyDescent="0.25">
      <c r="A126" s="38" t="s">
        <v>161</v>
      </c>
      <c r="B126" s="35" t="s">
        <v>549</v>
      </c>
      <c r="C126" s="35" t="s">
        <v>98</v>
      </c>
      <c r="D126" s="35" t="s">
        <v>158</v>
      </c>
      <c r="E126" s="35" t="s">
        <v>162</v>
      </c>
      <c r="F126" s="35" t="s">
        <v>101</v>
      </c>
      <c r="G126" s="37">
        <f>G127</f>
        <v>0</v>
      </c>
    </row>
    <row r="127" spans="1:9" ht="27" hidden="1" customHeight="1" x14ac:dyDescent="0.25">
      <c r="A127" s="38" t="s">
        <v>120</v>
      </c>
      <c r="B127" s="35" t="s">
        <v>549</v>
      </c>
      <c r="C127" s="35" t="s">
        <v>98</v>
      </c>
      <c r="D127" s="35" t="s">
        <v>158</v>
      </c>
      <c r="E127" s="35" t="s">
        <v>162</v>
      </c>
      <c r="F127" s="35" t="s">
        <v>121</v>
      </c>
      <c r="G127" s="37">
        <f>G128</f>
        <v>0</v>
      </c>
    </row>
    <row r="128" spans="1:9" ht="27" hidden="1" customHeight="1" x14ac:dyDescent="0.25">
      <c r="A128" s="38" t="s">
        <v>122</v>
      </c>
      <c r="B128" s="35" t="s">
        <v>549</v>
      </c>
      <c r="C128" s="35" t="s">
        <v>98</v>
      </c>
      <c r="D128" s="35" t="s">
        <v>158</v>
      </c>
      <c r="E128" s="35" t="s">
        <v>162</v>
      </c>
      <c r="F128" s="35" t="s">
        <v>123</v>
      </c>
      <c r="G128" s="37">
        <v>0</v>
      </c>
    </row>
    <row r="129" spans="1:11" ht="15" x14ac:dyDescent="0.25">
      <c r="A129" s="38" t="s">
        <v>173</v>
      </c>
      <c r="B129" s="35" t="s">
        <v>549</v>
      </c>
      <c r="C129" s="35" t="s">
        <v>98</v>
      </c>
      <c r="D129" s="35" t="s">
        <v>174</v>
      </c>
      <c r="E129" s="35" t="s">
        <v>100</v>
      </c>
      <c r="F129" s="35" t="s">
        <v>101</v>
      </c>
      <c r="G129" s="37">
        <f>G140+G167+G188+G208+G182+G130+G204+G135+G177</f>
        <v>11794.2</v>
      </c>
      <c r="H129" s="37">
        <f t="shared" ref="H129:I129" si="8">H140+H167+H188+H208+H182+H130+H204+H135+H177</f>
        <v>7014.1</v>
      </c>
      <c r="I129" s="37">
        <f t="shared" si="8"/>
        <v>7014.1</v>
      </c>
    </row>
    <row r="130" spans="1:11" ht="26.25" hidden="1" x14ac:dyDescent="0.25">
      <c r="A130" s="38" t="s">
        <v>175</v>
      </c>
      <c r="B130" s="35" t="s">
        <v>549</v>
      </c>
      <c r="C130" s="35" t="s">
        <v>98</v>
      </c>
      <c r="D130" s="35" t="s">
        <v>174</v>
      </c>
      <c r="E130" s="35" t="s">
        <v>176</v>
      </c>
      <c r="F130" s="35" t="s">
        <v>101</v>
      </c>
      <c r="G130" s="37">
        <f>G131</f>
        <v>0</v>
      </c>
    </row>
    <row r="131" spans="1:11" ht="26.25" hidden="1" x14ac:dyDescent="0.25">
      <c r="A131" s="38" t="s">
        <v>177</v>
      </c>
      <c r="B131" s="35" t="s">
        <v>549</v>
      </c>
      <c r="C131" s="35" t="s">
        <v>98</v>
      </c>
      <c r="D131" s="35" t="s">
        <v>174</v>
      </c>
      <c r="E131" s="35" t="s">
        <v>178</v>
      </c>
      <c r="F131" s="35" t="s">
        <v>101</v>
      </c>
      <c r="G131" s="37">
        <f>G132</f>
        <v>0</v>
      </c>
    </row>
    <row r="132" spans="1:11" ht="15" hidden="1" x14ac:dyDescent="0.25">
      <c r="A132" s="38" t="s">
        <v>179</v>
      </c>
      <c r="B132" s="35" t="s">
        <v>549</v>
      </c>
      <c r="C132" s="35" t="s">
        <v>98</v>
      </c>
      <c r="D132" s="35" t="s">
        <v>174</v>
      </c>
      <c r="E132" s="35" t="s">
        <v>180</v>
      </c>
      <c r="F132" s="35" t="s">
        <v>101</v>
      </c>
      <c r="G132" s="37">
        <f>G133</f>
        <v>0</v>
      </c>
    </row>
    <row r="133" spans="1:11" ht="26.25" hidden="1" x14ac:dyDescent="0.25">
      <c r="A133" s="38" t="s">
        <v>120</v>
      </c>
      <c r="B133" s="35" t="s">
        <v>549</v>
      </c>
      <c r="C133" s="35" t="s">
        <v>98</v>
      </c>
      <c r="D133" s="35" t="s">
        <v>174</v>
      </c>
      <c r="E133" s="35" t="s">
        <v>180</v>
      </c>
      <c r="F133" s="35" t="s">
        <v>121</v>
      </c>
      <c r="G133" s="37">
        <f>G134</f>
        <v>0</v>
      </c>
    </row>
    <row r="134" spans="1:11" ht="26.25" hidden="1" x14ac:dyDescent="0.25">
      <c r="A134" s="38" t="s">
        <v>122</v>
      </c>
      <c r="B134" s="35" t="s">
        <v>549</v>
      </c>
      <c r="C134" s="35" t="s">
        <v>98</v>
      </c>
      <c r="D134" s="35" t="s">
        <v>174</v>
      </c>
      <c r="E134" s="35" t="s">
        <v>180</v>
      </c>
      <c r="F134" s="35" t="s">
        <v>123</v>
      </c>
      <c r="G134" s="37">
        <v>0</v>
      </c>
    </row>
    <row r="135" spans="1:11" ht="26.25" x14ac:dyDescent="0.25">
      <c r="A135" s="38" t="s">
        <v>175</v>
      </c>
      <c r="B135" s="35" t="s">
        <v>549</v>
      </c>
      <c r="C135" s="35" t="s">
        <v>98</v>
      </c>
      <c r="D135" s="35" t="s">
        <v>174</v>
      </c>
      <c r="E135" s="35" t="s">
        <v>176</v>
      </c>
      <c r="F135" s="35" t="s">
        <v>101</v>
      </c>
      <c r="G135" s="37">
        <f>G136</f>
        <v>99</v>
      </c>
      <c r="H135" s="37">
        <f t="shared" ref="H135:I135" si="9">H136</f>
        <v>0</v>
      </c>
      <c r="I135" s="37">
        <f t="shared" si="9"/>
        <v>0</v>
      </c>
    </row>
    <row r="136" spans="1:11" ht="26.25" x14ac:dyDescent="0.25">
      <c r="A136" s="38" t="s">
        <v>177</v>
      </c>
      <c r="B136" s="35" t="s">
        <v>549</v>
      </c>
      <c r="C136" s="35" t="s">
        <v>98</v>
      </c>
      <c r="D136" s="35" t="s">
        <v>174</v>
      </c>
      <c r="E136" s="35" t="s">
        <v>178</v>
      </c>
      <c r="F136" s="35" t="s">
        <v>101</v>
      </c>
      <c r="G136" s="37">
        <f>G137</f>
        <v>99</v>
      </c>
      <c r="H136" s="37">
        <f t="shared" ref="H136:I136" si="10">H137</f>
        <v>0</v>
      </c>
      <c r="I136" s="37">
        <f t="shared" si="10"/>
        <v>0</v>
      </c>
    </row>
    <row r="137" spans="1:11" ht="15" x14ac:dyDescent="0.25">
      <c r="A137" s="38" t="s">
        <v>179</v>
      </c>
      <c r="B137" s="35" t="s">
        <v>549</v>
      </c>
      <c r="C137" s="35" t="s">
        <v>98</v>
      </c>
      <c r="D137" s="35" t="s">
        <v>174</v>
      </c>
      <c r="E137" s="35" t="s">
        <v>180</v>
      </c>
      <c r="F137" s="35" t="s">
        <v>101</v>
      </c>
      <c r="G137" s="37">
        <f>G138</f>
        <v>99</v>
      </c>
      <c r="H137" s="37">
        <f t="shared" ref="H137:I137" si="11">H138</f>
        <v>0</v>
      </c>
      <c r="I137" s="37">
        <f t="shared" si="11"/>
        <v>0</v>
      </c>
    </row>
    <row r="138" spans="1:11" ht="26.25" x14ac:dyDescent="0.25">
      <c r="A138" s="38" t="s">
        <v>120</v>
      </c>
      <c r="B138" s="35" t="s">
        <v>549</v>
      </c>
      <c r="C138" s="35" t="s">
        <v>98</v>
      </c>
      <c r="D138" s="35" t="s">
        <v>174</v>
      </c>
      <c r="E138" s="35" t="s">
        <v>180</v>
      </c>
      <c r="F138" s="35" t="s">
        <v>121</v>
      </c>
      <c r="G138" s="37">
        <f>G139</f>
        <v>99</v>
      </c>
      <c r="H138" s="37">
        <f t="shared" ref="H138:I138" si="12">H139</f>
        <v>0</v>
      </c>
      <c r="I138" s="37">
        <f t="shared" si="12"/>
        <v>0</v>
      </c>
    </row>
    <row r="139" spans="1:11" ht="26.25" x14ac:dyDescent="0.25">
      <c r="A139" s="38" t="s">
        <v>122</v>
      </c>
      <c r="B139" s="35" t="s">
        <v>549</v>
      </c>
      <c r="C139" s="35" t="s">
        <v>98</v>
      </c>
      <c r="D139" s="35" t="s">
        <v>174</v>
      </c>
      <c r="E139" s="35" t="s">
        <v>180</v>
      </c>
      <c r="F139" s="35" t="s">
        <v>123</v>
      </c>
      <c r="G139" s="37">
        <v>99</v>
      </c>
      <c r="H139" s="83">
        <v>0</v>
      </c>
      <c r="I139" s="83">
        <v>0</v>
      </c>
    </row>
    <row r="140" spans="1:11" ht="44.25" customHeight="1" x14ac:dyDescent="0.25">
      <c r="A140" s="38" t="s">
        <v>181</v>
      </c>
      <c r="B140" s="35" t="s">
        <v>549</v>
      </c>
      <c r="C140" s="35" t="s">
        <v>98</v>
      </c>
      <c r="D140" s="35" t="s">
        <v>174</v>
      </c>
      <c r="E140" s="35" t="s">
        <v>182</v>
      </c>
      <c r="F140" s="35" t="s">
        <v>101</v>
      </c>
      <c r="G140" s="37">
        <f>G141+G155+G159+G163</f>
        <v>1071.8</v>
      </c>
      <c r="H140" s="37">
        <f>H141+H155+H159+H163</f>
        <v>673</v>
      </c>
      <c r="I140" s="78">
        <f>I141+I155+I159+I163</f>
        <v>673</v>
      </c>
      <c r="J140" s="82"/>
      <c r="K140" s="59"/>
    </row>
    <row r="141" spans="1:11" ht="27.75" customHeight="1" x14ac:dyDescent="0.25">
      <c r="A141" s="38" t="s">
        <v>183</v>
      </c>
      <c r="B141" s="35" t="s">
        <v>549</v>
      </c>
      <c r="C141" s="35" t="s">
        <v>98</v>
      </c>
      <c r="D141" s="35" t="s">
        <v>174</v>
      </c>
      <c r="E141" s="35" t="s">
        <v>184</v>
      </c>
      <c r="F141" s="35" t="s">
        <v>101</v>
      </c>
      <c r="G141" s="37">
        <f>G142</f>
        <v>61.3</v>
      </c>
      <c r="H141" s="37">
        <f>H142</f>
        <v>61.3</v>
      </c>
      <c r="I141" s="37">
        <f>I142</f>
        <v>61.3</v>
      </c>
    </row>
    <row r="142" spans="1:11" ht="15.75" customHeight="1" x14ac:dyDescent="0.25">
      <c r="A142" s="38" t="s">
        <v>179</v>
      </c>
      <c r="B142" s="35" t="s">
        <v>549</v>
      </c>
      <c r="C142" s="35" t="s">
        <v>98</v>
      </c>
      <c r="D142" s="35" t="s">
        <v>174</v>
      </c>
      <c r="E142" s="35" t="s">
        <v>185</v>
      </c>
      <c r="F142" s="35" t="s">
        <v>101</v>
      </c>
      <c r="G142" s="37">
        <f>G145</f>
        <v>61.3</v>
      </c>
      <c r="H142" s="37">
        <f>H145</f>
        <v>61.3</v>
      </c>
      <c r="I142" s="37">
        <f>I145</f>
        <v>61.3</v>
      </c>
    </row>
    <row r="143" spans="1:11" ht="27" hidden="1" customHeight="1" x14ac:dyDescent="0.25">
      <c r="A143" s="38" t="s">
        <v>120</v>
      </c>
      <c r="B143" s="35" t="s">
        <v>549</v>
      </c>
      <c r="C143" s="35" t="s">
        <v>98</v>
      </c>
      <c r="D143" s="35" t="s">
        <v>174</v>
      </c>
      <c r="E143" s="35" t="s">
        <v>185</v>
      </c>
      <c r="F143" s="35" t="s">
        <v>121</v>
      </c>
      <c r="G143" s="37">
        <f>G144</f>
        <v>0</v>
      </c>
      <c r="H143" s="37">
        <f>H144</f>
        <v>0</v>
      </c>
      <c r="I143" s="37">
        <f>I144</f>
        <v>0</v>
      </c>
    </row>
    <row r="144" spans="1:11" ht="27.75" hidden="1" customHeight="1" x14ac:dyDescent="0.25">
      <c r="A144" s="38" t="s">
        <v>122</v>
      </c>
      <c r="B144" s="35" t="s">
        <v>549</v>
      </c>
      <c r="C144" s="35" t="s">
        <v>98</v>
      </c>
      <c r="D144" s="35" t="s">
        <v>174</v>
      </c>
      <c r="E144" s="35" t="s">
        <v>185</v>
      </c>
      <c r="F144" s="35" t="s">
        <v>123</v>
      </c>
      <c r="G144" s="37">
        <v>0</v>
      </c>
      <c r="H144" s="37">
        <v>0</v>
      </c>
      <c r="I144" s="37">
        <v>0</v>
      </c>
    </row>
    <row r="145" spans="1:9" ht="17.25" customHeight="1" x14ac:dyDescent="0.25">
      <c r="A145" s="38" t="s">
        <v>124</v>
      </c>
      <c r="B145" s="35" t="s">
        <v>549</v>
      </c>
      <c r="C145" s="35" t="s">
        <v>98</v>
      </c>
      <c r="D145" s="35" t="s">
        <v>174</v>
      </c>
      <c r="E145" s="35" t="s">
        <v>185</v>
      </c>
      <c r="F145" s="35" t="s">
        <v>125</v>
      </c>
      <c r="G145" s="37">
        <f>G146</f>
        <v>61.3</v>
      </c>
      <c r="H145" s="37">
        <f>H146</f>
        <v>61.3</v>
      </c>
      <c r="I145" s="37">
        <f>I146</f>
        <v>61.3</v>
      </c>
    </row>
    <row r="146" spans="1:9" ht="18" customHeight="1" x14ac:dyDescent="0.25">
      <c r="A146" s="57" t="s">
        <v>126</v>
      </c>
      <c r="B146" s="35" t="s">
        <v>549</v>
      </c>
      <c r="C146" s="35" t="s">
        <v>98</v>
      </c>
      <c r="D146" s="35" t="s">
        <v>174</v>
      </c>
      <c r="E146" s="35" t="s">
        <v>185</v>
      </c>
      <c r="F146" s="35" t="s">
        <v>127</v>
      </c>
      <c r="G146" s="37">
        <v>61.3</v>
      </c>
      <c r="H146" s="37">
        <v>61.3</v>
      </c>
      <c r="I146" s="37">
        <v>61.3</v>
      </c>
    </row>
    <row r="147" spans="1:9" ht="81" hidden="1" customHeight="1" x14ac:dyDescent="0.25">
      <c r="A147" s="38" t="s">
        <v>186</v>
      </c>
      <c r="B147" s="35" t="s">
        <v>549</v>
      </c>
      <c r="C147" s="35" t="s">
        <v>98</v>
      </c>
      <c r="D147" s="35" t="s">
        <v>174</v>
      </c>
      <c r="E147" s="35" t="s">
        <v>187</v>
      </c>
      <c r="F147" s="35" t="s">
        <v>101</v>
      </c>
      <c r="G147" s="37">
        <f>G148</f>
        <v>0</v>
      </c>
    </row>
    <row r="148" spans="1:9" ht="15.75" hidden="1" customHeight="1" x14ac:dyDescent="0.25">
      <c r="A148" s="38" t="s">
        <v>179</v>
      </c>
      <c r="B148" s="35" t="s">
        <v>549</v>
      </c>
      <c r="C148" s="35" t="s">
        <v>98</v>
      </c>
      <c r="D148" s="35" t="s">
        <v>174</v>
      </c>
      <c r="E148" s="35" t="s">
        <v>188</v>
      </c>
      <c r="F148" s="35" t="s">
        <v>101</v>
      </c>
      <c r="G148" s="37">
        <f>G149</f>
        <v>0</v>
      </c>
    </row>
    <row r="149" spans="1:9" ht="25.5" hidden="1" customHeight="1" x14ac:dyDescent="0.25">
      <c r="A149" s="38" t="s">
        <v>120</v>
      </c>
      <c r="B149" s="35" t="s">
        <v>549</v>
      </c>
      <c r="C149" s="35" t="s">
        <v>98</v>
      </c>
      <c r="D149" s="35" t="s">
        <v>174</v>
      </c>
      <c r="E149" s="35" t="s">
        <v>188</v>
      </c>
      <c r="F149" s="35" t="s">
        <v>121</v>
      </c>
      <c r="G149" s="37">
        <f>G150</f>
        <v>0</v>
      </c>
    </row>
    <row r="150" spans="1:9" ht="27" hidden="1" customHeight="1" x14ac:dyDescent="0.25">
      <c r="A150" s="38" t="s">
        <v>122</v>
      </c>
      <c r="B150" s="35" t="s">
        <v>549</v>
      </c>
      <c r="C150" s="35" t="s">
        <v>98</v>
      </c>
      <c r="D150" s="35" t="s">
        <v>174</v>
      </c>
      <c r="E150" s="35" t="s">
        <v>188</v>
      </c>
      <c r="F150" s="35" t="s">
        <v>123</v>
      </c>
      <c r="G150" s="37">
        <v>0</v>
      </c>
    </row>
    <row r="151" spans="1:9" ht="27" hidden="1" customHeight="1" x14ac:dyDescent="0.25">
      <c r="A151" s="38"/>
      <c r="B151" s="35"/>
      <c r="C151" s="35"/>
      <c r="D151" s="35"/>
      <c r="E151" s="35"/>
      <c r="F151" s="35"/>
      <c r="G151" s="37"/>
    </row>
    <row r="152" spans="1:9" ht="27" hidden="1" customHeight="1" x14ac:dyDescent="0.25">
      <c r="A152" s="38"/>
      <c r="B152" s="35"/>
      <c r="C152" s="35"/>
      <c r="D152" s="35"/>
      <c r="E152" s="35"/>
      <c r="F152" s="35"/>
      <c r="G152" s="37"/>
    </row>
    <row r="153" spans="1:9" ht="27" hidden="1" customHeight="1" x14ac:dyDescent="0.25">
      <c r="A153" s="38"/>
      <c r="B153" s="35"/>
      <c r="C153" s="35"/>
      <c r="D153" s="35"/>
      <c r="E153" s="35"/>
      <c r="F153" s="35"/>
      <c r="G153" s="37"/>
    </row>
    <row r="154" spans="1:9" ht="27" hidden="1" customHeight="1" x14ac:dyDescent="0.25">
      <c r="A154" s="38"/>
      <c r="B154" s="35"/>
      <c r="C154" s="35"/>
      <c r="D154" s="35"/>
      <c r="E154" s="35"/>
      <c r="F154" s="35"/>
      <c r="G154" s="37"/>
    </row>
    <row r="155" spans="1:9" ht="78" customHeight="1" x14ac:dyDescent="0.25">
      <c r="A155" s="60" t="s">
        <v>189</v>
      </c>
      <c r="B155" s="35" t="s">
        <v>549</v>
      </c>
      <c r="C155" s="35" t="s">
        <v>98</v>
      </c>
      <c r="D155" s="35" t="s">
        <v>174</v>
      </c>
      <c r="E155" s="35" t="s">
        <v>190</v>
      </c>
      <c r="F155" s="35" t="s">
        <v>101</v>
      </c>
      <c r="G155" s="37">
        <f>G156</f>
        <v>7</v>
      </c>
      <c r="H155" s="37">
        <f t="shared" ref="H155:I157" si="13">H156</f>
        <v>7</v>
      </c>
      <c r="I155" s="37">
        <f t="shared" si="13"/>
        <v>7</v>
      </c>
    </row>
    <row r="156" spans="1:9" ht="18.75" customHeight="1" x14ac:dyDescent="0.25">
      <c r="A156" s="38" t="s">
        <v>179</v>
      </c>
      <c r="B156" s="35" t="s">
        <v>549</v>
      </c>
      <c r="C156" s="35" t="s">
        <v>98</v>
      </c>
      <c r="D156" s="35" t="s">
        <v>174</v>
      </c>
      <c r="E156" s="35" t="s">
        <v>191</v>
      </c>
      <c r="F156" s="35" t="s">
        <v>101</v>
      </c>
      <c r="G156" s="37">
        <f>G157</f>
        <v>7</v>
      </c>
      <c r="H156" s="37">
        <f t="shared" si="13"/>
        <v>7</v>
      </c>
      <c r="I156" s="37">
        <f t="shared" si="13"/>
        <v>7</v>
      </c>
    </row>
    <row r="157" spans="1:9" ht="27" customHeight="1" x14ac:dyDescent="0.25">
      <c r="A157" s="38" t="s">
        <v>120</v>
      </c>
      <c r="B157" s="35" t="s">
        <v>549</v>
      </c>
      <c r="C157" s="35" t="s">
        <v>98</v>
      </c>
      <c r="D157" s="35" t="s">
        <v>174</v>
      </c>
      <c r="E157" s="35" t="s">
        <v>191</v>
      </c>
      <c r="F157" s="35" t="s">
        <v>121</v>
      </c>
      <c r="G157" s="37">
        <f>G158</f>
        <v>7</v>
      </c>
      <c r="H157" s="37">
        <f t="shared" si="13"/>
        <v>7</v>
      </c>
      <c r="I157" s="37">
        <f t="shared" si="13"/>
        <v>7</v>
      </c>
    </row>
    <row r="158" spans="1:9" ht="27" customHeight="1" x14ac:dyDescent="0.25">
      <c r="A158" s="38" t="s">
        <v>122</v>
      </c>
      <c r="B158" s="35" t="s">
        <v>549</v>
      </c>
      <c r="C158" s="35" t="s">
        <v>98</v>
      </c>
      <c r="D158" s="35" t="s">
        <v>174</v>
      </c>
      <c r="E158" s="35" t="s">
        <v>191</v>
      </c>
      <c r="F158" s="35" t="s">
        <v>123</v>
      </c>
      <c r="G158" s="37">
        <v>7</v>
      </c>
      <c r="H158" s="37">
        <v>7</v>
      </c>
      <c r="I158" s="37">
        <v>7</v>
      </c>
    </row>
    <row r="159" spans="1:9" ht="44.25" customHeight="1" x14ac:dyDescent="0.25">
      <c r="A159" s="38" t="s">
        <v>192</v>
      </c>
      <c r="B159" s="35" t="s">
        <v>549</v>
      </c>
      <c r="C159" s="35" t="s">
        <v>98</v>
      </c>
      <c r="D159" s="35" t="s">
        <v>174</v>
      </c>
      <c r="E159" s="35" t="s">
        <v>193</v>
      </c>
      <c r="F159" s="35" t="s">
        <v>101</v>
      </c>
      <c r="G159" s="37">
        <f>G160</f>
        <v>39</v>
      </c>
      <c r="H159" s="37">
        <f t="shared" ref="H159:I161" si="14">H160</f>
        <v>26.5</v>
      </c>
      <c r="I159" s="37">
        <f t="shared" si="14"/>
        <v>26.5</v>
      </c>
    </row>
    <row r="160" spans="1:9" ht="17.25" customHeight="1" x14ac:dyDescent="0.25">
      <c r="A160" s="38" t="s">
        <v>179</v>
      </c>
      <c r="B160" s="35" t="s">
        <v>549</v>
      </c>
      <c r="C160" s="35" t="s">
        <v>98</v>
      </c>
      <c r="D160" s="35" t="s">
        <v>174</v>
      </c>
      <c r="E160" s="35" t="s">
        <v>194</v>
      </c>
      <c r="F160" s="35" t="s">
        <v>101</v>
      </c>
      <c r="G160" s="37">
        <f>G161</f>
        <v>39</v>
      </c>
      <c r="H160" s="37">
        <f t="shared" si="14"/>
        <v>26.5</v>
      </c>
      <c r="I160" s="37">
        <f t="shared" si="14"/>
        <v>26.5</v>
      </c>
    </row>
    <row r="161" spans="1:9" ht="27" customHeight="1" x14ac:dyDescent="0.25">
      <c r="A161" s="38" t="s">
        <v>120</v>
      </c>
      <c r="B161" s="35" t="s">
        <v>549</v>
      </c>
      <c r="C161" s="35" t="s">
        <v>98</v>
      </c>
      <c r="D161" s="35" t="s">
        <v>174</v>
      </c>
      <c r="E161" s="35" t="s">
        <v>194</v>
      </c>
      <c r="F161" s="35" t="s">
        <v>121</v>
      </c>
      <c r="G161" s="37">
        <f>G162</f>
        <v>39</v>
      </c>
      <c r="H161" s="37">
        <f t="shared" si="14"/>
        <v>26.5</v>
      </c>
      <c r="I161" s="37">
        <f t="shared" si="14"/>
        <v>26.5</v>
      </c>
    </row>
    <row r="162" spans="1:9" ht="27" customHeight="1" x14ac:dyDescent="0.25">
      <c r="A162" s="38" t="s">
        <v>122</v>
      </c>
      <c r="B162" s="35" t="s">
        <v>549</v>
      </c>
      <c r="C162" s="35" t="s">
        <v>98</v>
      </c>
      <c r="D162" s="35" t="s">
        <v>174</v>
      </c>
      <c r="E162" s="35" t="s">
        <v>194</v>
      </c>
      <c r="F162" s="35" t="s">
        <v>123</v>
      </c>
      <c r="G162" s="37">
        <f>28-1.5+12.5</f>
        <v>39</v>
      </c>
      <c r="H162" s="37">
        <f>28-1.5</f>
        <v>26.5</v>
      </c>
      <c r="I162" s="37">
        <f>28-1.5</f>
        <v>26.5</v>
      </c>
    </row>
    <row r="163" spans="1:9" ht="57" customHeight="1" x14ac:dyDescent="0.25">
      <c r="A163" s="38" t="s">
        <v>195</v>
      </c>
      <c r="B163" s="35" t="s">
        <v>549</v>
      </c>
      <c r="C163" s="35" t="s">
        <v>98</v>
      </c>
      <c r="D163" s="35" t="s">
        <v>174</v>
      </c>
      <c r="E163" s="35" t="s">
        <v>196</v>
      </c>
      <c r="F163" s="35" t="s">
        <v>101</v>
      </c>
      <c r="G163" s="37">
        <f>G164</f>
        <v>964.5</v>
      </c>
      <c r="H163" s="37">
        <f t="shared" ref="H163:I165" si="15">H164</f>
        <v>578.20000000000005</v>
      </c>
      <c r="I163" s="37">
        <f t="shared" si="15"/>
        <v>578.20000000000005</v>
      </c>
    </row>
    <row r="164" spans="1:9" ht="18.75" customHeight="1" x14ac:dyDescent="0.25">
      <c r="A164" s="38" t="s">
        <v>179</v>
      </c>
      <c r="B164" s="35" t="s">
        <v>549</v>
      </c>
      <c r="C164" s="35" t="s">
        <v>98</v>
      </c>
      <c r="D164" s="35" t="s">
        <v>174</v>
      </c>
      <c r="E164" s="35" t="s">
        <v>197</v>
      </c>
      <c r="F164" s="35" t="s">
        <v>101</v>
      </c>
      <c r="G164" s="37">
        <f>G165</f>
        <v>964.5</v>
      </c>
      <c r="H164" s="37">
        <f t="shared" si="15"/>
        <v>578.20000000000005</v>
      </c>
      <c r="I164" s="37">
        <f t="shared" si="15"/>
        <v>578.20000000000005</v>
      </c>
    </row>
    <row r="165" spans="1:9" ht="27" customHeight="1" x14ac:dyDescent="0.25">
      <c r="A165" s="38" t="s">
        <v>120</v>
      </c>
      <c r="B165" s="35" t="s">
        <v>549</v>
      </c>
      <c r="C165" s="35" t="s">
        <v>98</v>
      </c>
      <c r="D165" s="35" t="s">
        <v>174</v>
      </c>
      <c r="E165" s="35" t="s">
        <v>197</v>
      </c>
      <c r="F165" s="35" t="s">
        <v>121</v>
      </c>
      <c r="G165" s="37">
        <f>G166</f>
        <v>964.5</v>
      </c>
      <c r="H165" s="37">
        <f t="shared" si="15"/>
        <v>578.20000000000005</v>
      </c>
      <c r="I165" s="37">
        <f t="shared" si="15"/>
        <v>578.20000000000005</v>
      </c>
    </row>
    <row r="166" spans="1:9" ht="27" customHeight="1" x14ac:dyDescent="0.25">
      <c r="A166" s="38" t="s">
        <v>122</v>
      </c>
      <c r="B166" s="35" t="s">
        <v>549</v>
      </c>
      <c r="C166" s="35" t="s">
        <v>98</v>
      </c>
      <c r="D166" s="35" t="s">
        <v>174</v>
      </c>
      <c r="E166" s="35" t="s">
        <v>197</v>
      </c>
      <c r="F166" s="35" t="s">
        <v>123</v>
      </c>
      <c r="G166" s="37">
        <f>578.2+256.3+130</f>
        <v>964.5</v>
      </c>
      <c r="H166" s="37">
        <v>578.20000000000005</v>
      </c>
      <c r="I166" s="37">
        <v>578.20000000000005</v>
      </c>
    </row>
    <row r="167" spans="1:9" ht="56.25" customHeight="1" x14ac:dyDescent="0.25">
      <c r="A167" s="38" t="s">
        <v>198</v>
      </c>
      <c r="B167" s="35" t="s">
        <v>549</v>
      </c>
      <c r="C167" s="35" t="s">
        <v>98</v>
      </c>
      <c r="D167" s="35" t="s">
        <v>174</v>
      </c>
      <c r="E167" s="35" t="s">
        <v>199</v>
      </c>
      <c r="F167" s="35" t="s">
        <v>101</v>
      </c>
      <c r="G167" s="37">
        <f>G168</f>
        <v>206</v>
      </c>
      <c r="H167" s="37">
        <f t="shared" ref="H167:I170" si="16">H168</f>
        <v>206</v>
      </c>
      <c r="I167" s="37">
        <f t="shared" si="16"/>
        <v>206</v>
      </c>
    </row>
    <row r="168" spans="1:9" ht="26.25" x14ac:dyDescent="0.25">
      <c r="A168" s="38" t="s">
        <v>200</v>
      </c>
      <c r="B168" s="35" t="s">
        <v>549</v>
      </c>
      <c r="C168" s="35" t="s">
        <v>98</v>
      </c>
      <c r="D168" s="35" t="s">
        <v>174</v>
      </c>
      <c r="E168" s="35" t="s">
        <v>201</v>
      </c>
      <c r="F168" s="35" t="s">
        <v>101</v>
      </c>
      <c r="G168" s="37">
        <f>G169</f>
        <v>206</v>
      </c>
      <c r="H168" s="37">
        <f t="shared" si="16"/>
        <v>206</v>
      </c>
      <c r="I168" s="37">
        <f t="shared" si="16"/>
        <v>206</v>
      </c>
    </row>
    <row r="169" spans="1:9" ht="15" x14ac:dyDescent="0.25">
      <c r="A169" s="38" t="s">
        <v>179</v>
      </c>
      <c r="B169" s="35" t="s">
        <v>549</v>
      </c>
      <c r="C169" s="35" t="s">
        <v>98</v>
      </c>
      <c r="D169" s="35" t="s">
        <v>174</v>
      </c>
      <c r="E169" s="35" t="s">
        <v>202</v>
      </c>
      <c r="F169" s="35" t="s">
        <v>101</v>
      </c>
      <c r="G169" s="37">
        <f>G170</f>
        <v>206</v>
      </c>
      <c r="H169" s="37">
        <f t="shared" si="16"/>
        <v>206</v>
      </c>
      <c r="I169" s="37">
        <f t="shared" si="16"/>
        <v>206</v>
      </c>
    </row>
    <row r="170" spans="1:9" ht="26.25" x14ac:dyDescent="0.25">
      <c r="A170" s="38" t="s">
        <v>120</v>
      </c>
      <c r="B170" s="35" t="s">
        <v>549</v>
      </c>
      <c r="C170" s="35" t="s">
        <v>98</v>
      </c>
      <c r="D170" s="35" t="s">
        <v>174</v>
      </c>
      <c r="E170" s="35" t="s">
        <v>202</v>
      </c>
      <c r="F170" s="35" t="s">
        <v>121</v>
      </c>
      <c r="G170" s="37">
        <f>G171</f>
        <v>206</v>
      </c>
      <c r="H170" s="37">
        <f t="shared" si="16"/>
        <v>206</v>
      </c>
      <c r="I170" s="37">
        <f t="shared" si="16"/>
        <v>206</v>
      </c>
    </row>
    <row r="171" spans="1:9" ht="26.25" x14ac:dyDescent="0.25">
      <c r="A171" s="38" t="s">
        <v>122</v>
      </c>
      <c r="B171" s="35" t="s">
        <v>549</v>
      </c>
      <c r="C171" s="35" t="s">
        <v>98</v>
      </c>
      <c r="D171" s="35" t="s">
        <v>174</v>
      </c>
      <c r="E171" s="35" t="s">
        <v>202</v>
      </c>
      <c r="F171" s="35" t="s">
        <v>123</v>
      </c>
      <c r="G171" s="37">
        <f>1206-1000</f>
        <v>206</v>
      </c>
      <c r="H171" s="37">
        <f>1206-1000</f>
        <v>206</v>
      </c>
      <c r="I171" s="37">
        <f>1206-1000</f>
        <v>206</v>
      </c>
    </row>
    <row r="172" spans="1:9" ht="26.25" hidden="1" x14ac:dyDescent="0.25">
      <c r="A172" s="38" t="s">
        <v>104</v>
      </c>
      <c r="B172" s="35" t="s">
        <v>549</v>
      </c>
      <c r="C172" s="35" t="s">
        <v>98</v>
      </c>
      <c r="D172" s="35" t="s">
        <v>174</v>
      </c>
      <c r="E172" s="35" t="s">
        <v>551</v>
      </c>
      <c r="F172" s="35" t="s">
        <v>101</v>
      </c>
      <c r="G172" s="37">
        <f>G173</f>
        <v>0</v>
      </c>
    </row>
    <row r="173" spans="1:9" ht="13.5" hidden="1" customHeight="1" x14ac:dyDescent="0.25">
      <c r="A173" s="38" t="s">
        <v>106</v>
      </c>
      <c r="B173" s="35" t="s">
        <v>549</v>
      </c>
      <c r="C173" s="35" t="s">
        <v>98</v>
      </c>
      <c r="D173" s="35" t="s">
        <v>174</v>
      </c>
      <c r="E173" s="35" t="s">
        <v>552</v>
      </c>
      <c r="F173" s="35" t="s">
        <v>101</v>
      </c>
      <c r="G173" s="37">
        <f>G174</f>
        <v>0</v>
      </c>
    </row>
    <row r="174" spans="1:9" ht="39" hidden="1" x14ac:dyDescent="0.25">
      <c r="A174" s="38" t="s">
        <v>553</v>
      </c>
      <c r="B174" s="35" t="s">
        <v>549</v>
      </c>
      <c r="C174" s="35" t="s">
        <v>98</v>
      </c>
      <c r="D174" s="35" t="s">
        <v>174</v>
      </c>
      <c r="E174" s="35" t="s">
        <v>554</v>
      </c>
      <c r="F174" s="35" t="s">
        <v>101</v>
      </c>
      <c r="G174" s="37">
        <f>G175</f>
        <v>0</v>
      </c>
    </row>
    <row r="175" spans="1:9" ht="15" hidden="1" x14ac:dyDescent="0.25">
      <c r="A175" s="38" t="s">
        <v>124</v>
      </c>
      <c r="B175" s="35" t="s">
        <v>549</v>
      </c>
      <c r="C175" s="35" t="s">
        <v>98</v>
      </c>
      <c r="D175" s="35" t="s">
        <v>174</v>
      </c>
      <c r="E175" s="35" t="s">
        <v>554</v>
      </c>
      <c r="F175" s="35" t="s">
        <v>125</v>
      </c>
      <c r="G175" s="37">
        <f>G176</f>
        <v>0</v>
      </c>
    </row>
    <row r="176" spans="1:9" ht="15" hidden="1" x14ac:dyDescent="0.25">
      <c r="A176" s="57" t="s">
        <v>126</v>
      </c>
      <c r="B176" s="35" t="s">
        <v>549</v>
      </c>
      <c r="C176" s="35" t="s">
        <v>98</v>
      </c>
      <c r="D176" s="35" t="s">
        <v>174</v>
      </c>
      <c r="E176" s="35" t="s">
        <v>554</v>
      </c>
      <c r="F176" s="35" t="s">
        <v>127</v>
      </c>
      <c r="G176" s="37">
        <v>0</v>
      </c>
    </row>
    <row r="177" spans="1:9" ht="44.25" customHeight="1" x14ac:dyDescent="0.25">
      <c r="A177" s="38" t="s">
        <v>653</v>
      </c>
      <c r="B177" s="35" t="s">
        <v>549</v>
      </c>
      <c r="C177" s="35" t="s">
        <v>98</v>
      </c>
      <c r="D177" s="35" t="s">
        <v>174</v>
      </c>
      <c r="E177" s="35" t="s">
        <v>650</v>
      </c>
      <c r="F177" s="35" t="s">
        <v>101</v>
      </c>
      <c r="G177" s="37">
        <f>G178</f>
        <v>1335.7</v>
      </c>
      <c r="H177" s="37">
        <f t="shared" ref="H177:I177" si="17">H178</f>
        <v>0</v>
      </c>
      <c r="I177" s="37">
        <f t="shared" si="17"/>
        <v>0</v>
      </c>
    </row>
    <row r="178" spans="1:9" ht="26.25" x14ac:dyDescent="0.25">
      <c r="A178" s="38" t="s">
        <v>654</v>
      </c>
      <c r="B178" s="35" t="s">
        <v>549</v>
      </c>
      <c r="C178" s="35" t="s">
        <v>98</v>
      </c>
      <c r="D178" s="35" t="s">
        <v>174</v>
      </c>
      <c r="E178" s="35" t="s">
        <v>651</v>
      </c>
      <c r="F178" s="35" t="s">
        <v>101</v>
      </c>
      <c r="G178" s="37">
        <f>G179</f>
        <v>1335.7</v>
      </c>
      <c r="H178" s="37">
        <f t="shared" ref="H178:I178" si="18">H179</f>
        <v>0</v>
      </c>
      <c r="I178" s="37">
        <f t="shared" si="18"/>
        <v>0</v>
      </c>
    </row>
    <row r="179" spans="1:9" ht="15" x14ac:dyDescent="0.25">
      <c r="A179" s="38" t="s">
        <v>179</v>
      </c>
      <c r="B179" s="35" t="s">
        <v>549</v>
      </c>
      <c r="C179" s="35" t="s">
        <v>98</v>
      </c>
      <c r="D179" s="35" t="s">
        <v>174</v>
      </c>
      <c r="E179" s="35" t="s">
        <v>652</v>
      </c>
      <c r="F179" s="35" t="s">
        <v>101</v>
      </c>
      <c r="G179" s="37">
        <f>G180</f>
        <v>1335.7</v>
      </c>
      <c r="H179" s="37">
        <f t="shared" ref="H179:I179" si="19">H180</f>
        <v>0</v>
      </c>
      <c r="I179" s="37">
        <f t="shared" si="19"/>
        <v>0</v>
      </c>
    </row>
    <row r="180" spans="1:9" ht="26.25" x14ac:dyDescent="0.25">
      <c r="A180" s="38" t="s">
        <v>120</v>
      </c>
      <c r="B180" s="35" t="s">
        <v>549</v>
      </c>
      <c r="C180" s="35" t="s">
        <v>98</v>
      </c>
      <c r="D180" s="35" t="s">
        <v>174</v>
      </c>
      <c r="E180" s="35" t="s">
        <v>652</v>
      </c>
      <c r="F180" s="35" t="s">
        <v>121</v>
      </c>
      <c r="G180" s="37">
        <f>G181</f>
        <v>1335.7</v>
      </c>
      <c r="H180" s="37">
        <f t="shared" ref="H180:I180" si="20">H181</f>
        <v>0</v>
      </c>
      <c r="I180" s="37">
        <f t="shared" si="20"/>
        <v>0</v>
      </c>
    </row>
    <row r="181" spans="1:9" ht="26.25" x14ac:dyDescent="0.25">
      <c r="A181" s="38" t="s">
        <v>122</v>
      </c>
      <c r="B181" s="35" t="s">
        <v>549</v>
      </c>
      <c r="C181" s="35" t="s">
        <v>98</v>
      </c>
      <c r="D181" s="35" t="s">
        <v>174</v>
      </c>
      <c r="E181" s="35" t="s">
        <v>652</v>
      </c>
      <c r="F181" s="35" t="s">
        <v>123</v>
      </c>
      <c r="G181" s="37">
        <v>1335.7</v>
      </c>
      <c r="H181" s="83">
        <v>0</v>
      </c>
      <c r="I181" s="83">
        <v>0</v>
      </c>
    </row>
    <row r="182" spans="1:9" ht="54.75" customHeight="1" x14ac:dyDescent="0.25">
      <c r="A182" s="38" t="s">
        <v>203</v>
      </c>
      <c r="B182" s="35" t="s">
        <v>549</v>
      </c>
      <c r="C182" s="35" t="s">
        <v>98</v>
      </c>
      <c r="D182" s="35" t="s">
        <v>174</v>
      </c>
      <c r="E182" s="35" t="s">
        <v>204</v>
      </c>
      <c r="F182" s="35" t="s">
        <v>101</v>
      </c>
      <c r="G182" s="37">
        <f>G183</f>
        <v>87.6</v>
      </c>
      <c r="H182" s="37">
        <f t="shared" ref="H182:I186" si="21">H183</f>
        <v>87.6</v>
      </c>
      <c r="I182" s="37">
        <f t="shared" si="21"/>
        <v>87.6</v>
      </c>
    </row>
    <row r="183" spans="1:9" ht="45" customHeight="1" x14ac:dyDescent="0.25">
      <c r="A183" s="38" t="s">
        <v>205</v>
      </c>
      <c r="B183" s="35" t="s">
        <v>549</v>
      </c>
      <c r="C183" s="35" t="s">
        <v>98</v>
      </c>
      <c r="D183" s="35" t="s">
        <v>174</v>
      </c>
      <c r="E183" s="35" t="s">
        <v>206</v>
      </c>
      <c r="F183" s="35" t="s">
        <v>101</v>
      </c>
      <c r="G183" s="37">
        <f>G184</f>
        <v>87.6</v>
      </c>
      <c r="H183" s="37">
        <f t="shared" si="21"/>
        <v>87.6</v>
      </c>
      <c r="I183" s="37">
        <f t="shared" si="21"/>
        <v>87.6</v>
      </c>
    </row>
    <row r="184" spans="1:9" ht="45" customHeight="1" x14ac:dyDescent="0.25">
      <c r="A184" s="38" t="s">
        <v>207</v>
      </c>
      <c r="B184" s="35" t="s">
        <v>549</v>
      </c>
      <c r="C184" s="35" t="s">
        <v>98</v>
      </c>
      <c r="D184" s="35" t="s">
        <v>174</v>
      </c>
      <c r="E184" s="35" t="s">
        <v>208</v>
      </c>
      <c r="F184" s="35" t="s">
        <v>101</v>
      </c>
      <c r="G184" s="37">
        <f>G185</f>
        <v>87.6</v>
      </c>
      <c r="H184" s="37">
        <f t="shared" si="21"/>
        <v>87.6</v>
      </c>
      <c r="I184" s="37">
        <f t="shared" si="21"/>
        <v>87.6</v>
      </c>
    </row>
    <row r="185" spans="1:9" ht="20.25" customHeight="1" x14ac:dyDescent="0.25">
      <c r="A185" s="38" t="s">
        <v>179</v>
      </c>
      <c r="B185" s="35" t="s">
        <v>549</v>
      </c>
      <c r="C185" s="35" t="s">
        <v>98</v>
      </c>
      <c r="D185" s="35" t="s">
        <v>174</v>
      </c>
      <c r="E185" s="35" t="s">
        <v>209</v>
      </c>
      <c r="F185" s="35" t="s">
        <v>101</v>
      </c>
      <c r="G185" s="37">
        <f>G186</f>
        <v>87.6</v>
      </c>
      <c r="H185" s="37">
        <f t="shared" si="21"/>
        <v>87.6</v>
      </c>
      <c r="I185" s="37">
        <f t="shared" si="21"/>
        <v>87.6</v>
      </c>
    </row>
    <row r="186" spans="1:9" ht="31.5" customHeight="1" x14ac:dyDescent="0.25">
      <c r="A186" s="38" t="s">
        <v>120</v>
      </c>
      <c r="B186" s="35" t="s">
        <v>549</v>
      </c>
      <c r="C186" s="35" t="s">
        <v>98</v>
      </c>
      <c r="D186" s="35" t="s">
        <v>174</v>
      </c>
      <c r="E186" s="35" t="s">
        <v>209</v>
      </c>
      <c r="F186" s="35" t="s">
        <v>121</v>
      </c>
      <c r="G186" s="37">
        <f>G187</f>
        <v>87.6</v>
      </c>
      <c r="H186" s="37">
        <f t="shared" si="21"/>
        <v>87.6</v>
      </c>
      <c r="I186" s="37">
        <f t="shared" si="21"/>
        <v>87.6</v>
      </c>
    </row>
    <row r="187" spans="1:9" ht="26.25" x14ac:dyDescent="0.25">
      <c r="A187" s="38" t="s">
        <v>122</v>
      </c>
      <c r="B187" s="35" t="s">
        <v>549</v>
      </c>
      <c r="C187" s="35" t="s">
        <v>98</v>
      </c>
      <c r="D187" s="35" t="s">
        <v>174</v>
      </c>
      <c r="E187" s="35" t="s">
        <v>209</v>
      </c>
      <c r="F187" s="35" t="s">
        <v>123</v>
      </c>
      <c r="G187" s="37">
        <v>87.6</v>
      </c>
      <c r="H187" s="37">
        <v>87.6</v>
      </c>
      <c r="I187" s="37">
        <v>87.6</v>
      </c>
    </row>
    <row r="188" spans="1:9" ht="26.25" x14ac:dyDescent="0.25">
      <c r="A188" s="38" t="s">
        <v>210</v>
      </c>
      <c r="B188" s="35" t="s">
        <v>549</v>
      </c>
      <c r="C188" s="35" t="s">
        <v>98</v>
      </c>
      <c r="D188" s="35" t="s">
        <v>174</v>
      </c>
      <c r="E188" s="35" t="s">
        <v>211</v>
      </c>
      <c r="F188" s="35" t="s">
        <v>101</v>
      </c>
      <c r="G188" s="37">
        <f>G189+G200+G196</f>
        <v>880</v>
      </c>
      <c r="H188" s="37">
        <f t="shared" ref="H188:I188" si="22">H189+H200+H196</f>
        <v>430</v>
      </c>
      <c r="I188" s="37">
        <f t="shared" si="22"/>
        <v>430</v>
      </c>
    </row>
    <row r="189" spans="1:9" ht="39" hidden="1" x14ac:dyDescent="0.25">
      <c r="A189" s="38" t="s">
        <v>212</v>
      </c>
      <c r="B189" s="35" t="s">
        <v>549</v>
      </c>
      <c r="C189" s="35" t="s">
        <v>98</v>
      </c>
      <c r="D189" s="35" t="s">
        <v>174</v>
      </c>
      <c r="E189" s="35" t="s">
        <v>213</v>
      </c>
      <c r="F189" s="35" t="s">
        <v>101</v>
      </c>
      <c r="G189" s="37">
        <f>G190</f>
        <v>0</v>
      </c>
      <c r="H189" s="37">
        <f t="shared" ref="H189:I191" si="23">H190</f>
        <v>0</v>
      </c>
      <c r="I189" s="37">
        <f t="shared" si="23"/>
        <v>0</v>
      </c>
    </row>
    <row r="190" spans="1:9" ht="15" hidden="1" x14ac:dyDescent="0.25">
      <c r="A190" s="38" t="s">
        <v>179</v>
      </c>
      <c r="B190" s="35" t="s">
        <v>549</v>
      </c>
      <c r="C190" s="35" t="s">
        <v>98</v>
      </c>
      <c r="D190" s="35" t="s">
        <v>174</v>
      </c>
      <c r="E190" s="35" t="s">
        <v>214</v>
      </c>
      <c r="F190" s="35" t="s">
        <v>101</v>
      </c>
      <c r="G190" s="37">
        <f>G191</f>
        <v>0</v>
      </c>
      <c r="H190" s="37">
        <f t="shared" si="23"/>
        <v>0</v>
      </c>
      <c r="I190" s="37">
        <f t="shared" si="23"/>
        <v>0</v>
      </c>
    </row>
    <row r="191" spans="1:9" ht="26.25" hidden="1" x14ac:dyDescent="0.25">
      <c r="A191" s="38" t="s">
        <v>120</v>
      </c>
      <c r="B191" s="35" t="s">
        <v>549</v>
      </c>
      <c r="C191" s="35" t="s">
        <v>98</v>
      </c>
      <c r="D191" s="35" t="s">
        <v>174</v>
      </c>
      <c r="E191" s="35" t="s">
        <v>214</v>
      </c>
      <c r="F191" s="35" t="s">
        <v>121</v>
      </c>
      <c r="G191" s="37">
        <f>G192</f>
        <v>0</v>
      </c>
      <c r="H191" s="37">
        <f t="shared" si="23"/>
        <v>0</v>
      </c>
      <c r="I191" s="37">
        <f t="shared" si="23"/>
        <v>0</v>
      </c>
    </row>
    <row r="192" spans="1:9" ht="26.25" hidden="1" x14ac:dyDescent="0.25">
      <c r="A192" s="38" t="s">
        <v>122</v>
      </c>
      <c r="B192" s="35" t="s">
        <v>549</v>
      </c>
      <c r="C192" s="35" t="s">
        <v>98</v>
      </c>
      <c r="D192" s="35" t="s">
        <v>174</v>
      </c>
      <c r="E192" s="35" t="s">
        <v>214</v>
      </c>
      <c r="F192" s="35" t="s">
        <v>123</v>
      </c>
      <c r="G192" s="37">
        <v>0</v>
      </c>
      <c r="H192" s="37">
        <v>0</v>
      </c>
      <c r="I192" s="37">
        <v>0</v>
      </c>
    </row>
    <row r="193" spans="1:9" ht="15" hidden="1" x14ac:dyDescent="0.25">
      <c r="A193" s="38" t="s">
        <v>165</v>
      </c>
      <c r="B193" s="35" t="s">
        <v>549</v>
      </c>
      <c r="C193" s="35" t="s">
        <v>98</v>
      </c>
      <c r="D193" s="35" t="s">
        <v>174</v>
      </c>
      <c r="E193" s="35" t="s">
        <v>215</v>
      </c>
      <c r="F193" s="35" t="s">
        <v>101</v>
      </c>
      <c r="G193" s="37">
        <f t="shared" ref="G193:I194" si="24">G194</f>
        <v>0</v>
      </c>
      <c r="H193" s="37">
        <f t="shared" si="24"/>
        <v>0</v>
      </c>
      <c r="I193" s="37">
        <f t="shared" si="24"/>
        <v>0</v>
      </c>
    </row>
    <row r="194" spans="1:9" ht="15" hidden="1" x14ac:dyDescent="0.25">
      <c r="A194" s="38" t="s">
        <v>216</v>
      </c>
      <c r="B194" s="35" t="s">
        <v>549</v>
      </c>
      <c r="C194" s="35" t="s">
        <v>98</v>
      </c>
      <c r="D194" s="35" t="s">
        <v>174</v>
      </c>
      <c r="E194" s="35" t="s">
        <v>217</v>
      </c>
      <c r="F194" s="35" t="s">
        <v>101</v>
      </c>
      <c r="G194" s="37">
        <f t="shared" si="24"/>
        <v>0</v>
      </c>
      <c r="H194" s="37">
        <f t="shared" si="24"/>
        <v>0</v>
      </c>
      <c r="I194" s="37">
        <f t="shared" si="24"/>
        <v>0</v>
      </c>
    </row>
    <row r="195" spans="1:9" ht="15" hidden="1" x14ac:dyDescent="0.25">
      <c r="A195" s="38" t="s">
        <v>218</v>
      </c>
      <c r="B195" s="35" t="s">
        <v>549</v>
      </c>
      <c r="C195" s="35" t="s">
        <v>98</v>
      </c>
      <c r="D195" s="35" t="s">
        <v>174</v>
      </c>
      <c r="E195" s="35" t="s">
        <v>217</v>
      </c>
      <c r="F195" s="35" t="s">
        <v>219</v>
      </c>
      <c r="G195" s="37">
        <v>0</v>
      </c>
      <c r="H195" s="37">
        <v>0</v>
      </c>
      <c r="I195" s="37">
        <v>0</v>
      </c>
    </row>
    <row r="196" spans="1:9" ht="39" x14ac:dyDescent="0.25">
      <c r="A196" s="38" t="s">
        <v>212</v>
      </c>
      <c r="B196" s="35" t="s">
        <v>549</v>
      </c>
      <c r="C196" s="35" t="s">
        <v>98</v>
      </c>
      <c r="D196" s="35" t="s">
        <v>174</v>
      </c>
      <c r="E196" s="35" t="s">
        <v>213</v>
      </c>
      <c r="F196" s="35" t="s">
        <v>101</v>
      </c>
      <c r="G196" s="37">
        <f>G197</f>
        <v>360</v>
      </c>
      <c r="H196" s="37">
        <f t="shared" ref="H196:I196" si="25">H197</f>
        <v>0</v>
      </c>
      <c r="I196" s="37">
        <f t="shared" si="25"/>
        <v>0</v>
      </c>
    </row>
    <row r="197" spans="1:9" ht="15" x14ac:dyDescent="0.25">
      <c r="A197" s="38" t="s">
        <v>179</v>
      </c>
      <c r="B197" s="35" t="s">
        <v>549</v>
      </c>
      <c r="C197" s="35" t="s">
        <v>98</v>
      </c>
      <c r="D197" s="35" t="s">
        <v>174</v>
      </c>
      <c r="E197" s="35" t="s">
        <v>214</v>
      </c>
      <c r="F197" s="35" t="s">
        <v>101</v>
      </c>
      <c r="G197" s="37">
        <f>G198</f>
        <v>360</v>
      </c>
      <c r="H197" s="37">
        <f t="shared" ref="H197:I197" si="26">H198</f>
        <v>0</v>
      </c>
      <c r="I197" s="37">
        <f t="shared" si="26"/>
        <v>0</v>
      </c>
    </row>
    <row r="198" spans="1:9" ht="26.25" x14ac:dyDescent="0.25">
      <c r="A198" s="38" t="s">
        <v>120</v>
      </c>
      <c r="B198" s="35" t="s">
        <v>549</v>
      </c>
      <c r="C198" s="35" t="s">
        <v>98</v>
      </c>
      <c r="D198" s="35" t="s">
        <v>174</v>
      </c>
      <c r="E198" s="35" t="s">
        <v>214</v>
      </c>
      <c r="F198" s="35" t="s">
        <v>121</v>
      </c>
      <c r="G198" s="37">
        <f>G199</f>
        <v>360</v>
      </c>
      <c r="H198" s="37">
        <f t="shared" ref="H198:I198" si="27">H199</f>
        <v>0</v>
      </c>
      <c r="I198" s="37">
        <f t="shared" si="27"/>
        <v>0</v>
      </c>
    </row>
    <row r="199" spans="1:9" ht="26.25" x14ac:dyDescent="0.25">
      <c r="A199" s="38" t="s">
        <v>122</v>
      </c>
      <c r="B199" s="35" t="s">
        <v>549</v>
      </c>
      <c r="C199" s="35" t="s">
        <v>98</v>
      </c>
      <c r="D199" s="35" t="s">
        <v>174</v>
      </c>
      <c r="E199" s="35" t="s">
        <v>214</v>
      </c>
      <c r="F199" s="35" t="s">
        <v>123</v>
      </c>
      <c r="G199" s="37">
        <v>360</v>
      </c>
      <c r="H199" s="37">
        <v>0</v>
      </c>
      <c r="I199" s="37">
        <v>0</v>
      </c>
    </row>
    <row r="200" spans="1:9" ht="15" x14ac:dyDescent="0.25">
      <c r="A200" s="38" t="s">
        <v>220</v>
      </c>
      <c r="B200" s="35" t="s">
        <v>549</v>
      </c>
      <c r="C200" s="35" t="s">
        <v>98</v>
      </c>
      <c r="D200" s="35" t="s">
        <v>174</v>
      </c>
      <c r="E200" s="35" t="s">
        <v>221</v>
      </c>
      <c r="F200" s="35" t="s">
        <v>101</v>
      </c>
      <c r="G200" s="37">
        <f>G201</f>
        <v>520</v>
      </c>
      <c r="H200" s="37">
        <f t="shared" ref="H200:I202" si="28">H201</f>
        <v>430</v>
      </c>
      <c r="I200" s="37">
        <f t="shared" si="28"/>
        <v>430</v>
      </c>
    </row>
    <row r="201" spans="1:9" ht="15" x14ac:dyDescent="0.25">
      <c r="A201" s="38" t="s">
        <v>179</v>
      </c>
      <c r="B201" s="35" t="s">
        <v>549</v>
      </c>
      <c r="C201" s="35" t="s">
        <v>98</v>
      </c>
      <c r="D201" s="35" t="s">
        <v>174</v>
      </c>
      <c r="E201" s="35" t="s">
        <v>222</v>
      </c>
      <c r="F201" s="35" t="s">
        <v>101</v>
      </c>
      <c r="G201" s="37">
        <f>G202</f>
        <v>520</v>
      </c>
      <c r="H201" s="37">
        <f t="shared" si="28"/>
        <v>430</v>
      </c>
      <c r="I201" s="37">
        <f t="shared" si="28"/>
        <v>430</v>
      </c>
    </row>
    <row r="202" spans="1:9" ht="29.25" customHeight="1" x14ac:dyDescent="0.25">
      <c r="A202" s="38" t="s">
        <v>120</v>
      </c>
      <c r="B202" s="35" t="s">
        <v>549</v>
      </c>
      <c r="C202" s="35" t="s">
        <v>98</v>
      </c>
      <c r="D202" s="35" t="s">
        <v>174</v>
      </c>
      <c r="E202" s="35" t="s">
        <v>222</v>
      </c>
      <c r="F202" s="35" t="s">
        <v>121</v>
      </c>
      <c r="G202" s="37">
        <f>G203</f>
        <v>520</v>
      </c>
      <c r="H202" s="37">
        <f t="shared" si="28"/>
        <v>430</v>
      </c>
      <c r="I202" s="37">
        <f t="shared" si="28"/>
        <v>430</v>
      </c>
    </row>
    <row r="203" spans="1:9" ht="30" customHeight="1" x14ac:dyDescent="0.25">
      <c r="A203" s="38" t="s">
        <v>122</v>
      </c>
      <c r="B203" s="35" t="s">
        <v>549</v>
      </c>
      <c r="C203" s="35" t="s">
        <v>98</v>
      </c>
      <c r="D203" s="35" t="s">
        <v>174</v>
      </c>
      <c r="E203" s="35" t="s">
        <v>222</v>
      </c>
      <c r="F203" s="35" t="s">
        <v>123</v>
      </c>
      <c r="G203" s="37">
        <f>68+60+25+100+177+90</f>
        <v>520</v>
      </c>
      <c r="H203" s="37">
        <f>68+60+25+100+177</f>
        <v>430</v>
      </c>
      <c r="I203" s="37">
        <f>68+60+25+100+177</f>
        <v>430</v>
      </c>
    </row>
    <row r="204" spans="1:9" ht="51.75" hidden="1" x14ac:dyDescent="0.25">
      <c r="A204" s="38" t="s">
        <v>223</v>
      </c>
      <c r="B204" s="35" t="s">
        <v>549</v>
      </c>
      <c r="C204" s="35" t="s">
        <v>98</v>
      </c>
      <c r="D204" s="35" t="s">
        <v>174</v>
      </c>
      <c r="E204" s="35" t="s">
        <v>224</v>
      </c>
      <c r="F204" s="35" t="s">
        <v>101</v>
      </c>
      <c r="G204" s="37">
        <f>G205</f>
        <v>0</v>
      </c>
      <c r="H204" s="37">
        <f t="shared" ref="H204:I206" si="29">H205</f>
        <v>0</v>
      </c>
      <c r="I204" s="37">
        <f t="shared" si="29"/>
        <v>0</v>
      </c>
    </row>
    <row r="205" spans="1:9" ht="15" hidden="1" x14ac:dyDescent="0.25">
      <c r="A205" s="38" t="s">
        <v>179</v>
      </c>
      <c r="B205" s="35" t="s">
        <v>549</v>
      </c>
      <c r="C205" s="35" t="s">
        <v>98</v>
      </c>
      <c r="D205" s="35" t="s">
        <v>174</v>
      </c>
      <c r="E205" s="35" t="s">
        <v>360</v>
      </c>
      <c r="F205" s="35" t="s">
        <v>101</v>
      </c>
      <c r="G205" s="37">
        <f>G206</f>
        <v>0</v>
      </c>
      <c r="H205" s="37">
        <f t="shared" si="29"/>
        <v>0</v>
      </c>
      <c r="I205" s="37">
        <f t="shared" si="29"/>
        <v>0</v>
      </c>
    </row>
    <row r="206" spans="1:9" ht="26.25" hidden="1" x14ac:dyDescent="0.25">
      <c r="A206" s="38" t="s">
        <v>120</v>
      </c>
      <c r="B206" s="35" t="s">
        <v>549</v>
      </c>
      <c r="C206" s="35" t="s">
        <v>98</v>
      </c>
      <c r="D206" s="35" t="s">
        <v>174</v>
      </c>
      <c r="E206" s="35" t="s">
        <v>360</v>
      </c>
      <c r="F206" s="35" t="s">
        <v>227</v>
      </c>
      <c r="G206" s="37">
        <f>G207</f>
        <v>0</v>
      </c>
      <c r="H206" s="37">
        <f t="shared" si="29"/>
        <v>0</v>
      </c>
      <c r="I206" s="37">
        <f t="shared" si="29"/>
        <v>0</v>
      </c>
    </row>
    <row r="207" spans="1:9" ht="26.25" hidden="1" x14ac:dyDescent="0.25">
      <c r="A207" s="38" t="s">
        <v>122</v>
      </c>
      <c r="B207" s="35" t="s">
        <v>549</v>
      </c>
      <c r="C207" s="35" t="s">
        <v>98</v>
      </c>
      <c r="D207" s="35" t="s">
        <v>174</v>
      </c>
      <c r="E207" s="35" t="s">
        <v>360</v>
      </c>
      <c r="F207" s="35" t="s">
        <v>229</v>
      </c>
      <c r="G207" s="37">
        <v>0</v>
      </c>
      <c r="H207" s="37">
        <v>0</v>
      </c>
      <c r="I207" s="37">
        <v>0</v>
      </c>
    </row>
    <row r="208" spans="1:9" ht="30.75" customHeight="1" x14ac:dyDescent="0.25">
      <c r="A208" s="38" t="s">
        <v>233</v>
      </c>
      <c r="B208" s="35" t="s">
        <v>549</v>
      </c>
      <c r="C208" s="35" t="s">
        <v>98</v>
      </c>
      <c r="D208" s="35" t="s">
        <v>174</v>
      </c>
      <c r="E208" s="35" t="s">
        <v>234</v>
      </c>
      <c r="F208" s="35" t="s">
        <v>101</v>
      </c>
      <c r="G208" s="37">
        <f>G209+G212+G215+G218</f>
        <v>8114.0999999999995</v>
      </c>
      <c r="H208" s="37">
        <f>H209+H212+H215+H218</f>
        <v>5617.5</v>
      </c>
      <c r="I208" s="37">
        <f t="shared" ref="I208" si="30">I209+I212+I215+I218</f>
        <v>5617.5</v>
      </c>
    </row>
    <row r="209" spans="1:9" ht="54" customHeight="1" x14ac:dyDescent="0.25">
      <c r="A209" s="38" t="s">
        <v>235</v>
      </c>
      <c r="B209" s="35" t="s">
        <v>549</v>
      </c>
      <c r="C209" s="35" t="s">
        <v>98</v>
      </c>
      <c r="D209" s="35" t="s">
        <v>174</v>
      </c>
      <c r="E209" s="35" t="s">
        <v>236</v>
      </c>
      <c r="F209" s="35" t="s">
        <v>101</v>
      </c>
      <c r="G209" s="37">
        <f t="shared" ref="G209:I210" si="31">G210</f>
        <v>496</v>
      </c>
      <c r="H209" s="37">
        <f t="shared" si="31"/>
        <v>496</v>
      </c>
      <c r="I209" s="37">
        <f t="shared" si="31"/>
        <v>496</v>
      </c>
    </row>
    <row r="210" spans="1:9" ht="15" x14ac:dyDescent="0.25">
      <c r="A210" s="38" t="s">
        <v>124</v>
      </c>
      <c r="B210" s="35" t="s">
        <v>549</v>
      </c>
      <c r="C210" s="35" t="s">
        <v>98</v>
      </c>
      <c r="D210" s="35" t="s">
        <v>174</v>
      </c>
      <c r="E210" s="35" t="s">
        <v>236</v>
      </c>
      <c r="F210" s="35" t="s">
        <v>125</v>
      </c>
      <c r="G210" s="37">
        <f t="shared" si="31"/>
        <v>496</v>
      </c>
      <c r="H210" s="37">
        <f t="shared" si="31"/>
        <v>496</v>
      </c>
      <c r="I210" s="37">
        <f t="shared" si="31"/>
        <v>496</v>
      </c>
    </row>
    <row r="211" spans="1:9" ht="15" x14ac:dyDescent="0.25">
      <c r="A211" s="38" t="s">
        <v>126</v>
      </c>
      <c r="B211" s="35" t="s">
        <v>549</v>
      </c>
      <c r="C211" s="35" t="s">
        <v>98</v>
      </c>
      <c r="D211" s="35" t="s">
        <v>174</v>
      </c>
      <c r="E211" s="35" t="s">
        <v>236</v>
      </c>
      <c r="F211" s="35" t="s">
        <v>127</v>
      </c>
      <c r="G211" s="37">
        <v>496</v>
      </c>
      <c r="H211" s="37">
        <v>496</v>
      </c>
      <c r="I211" s="37">
        <v>496</v>
      </c>
    </row>
    <row r="212" spans="1:9" ht="29.25" customHeight="1" x14ac:dyDescent="0.25">
      <c r="A212" s="38" t="s">
        <v>237</v>
      </c>
      <c r="B212" s="35" t="s">
        <v>549</v>
      </c>
      <c r="C212" s="35" t="s">
        <v>98</v>
      </c>
      <c r="D212" s="35" t="s">
        <v>174</v>
      </c>
      <c r="E212" s="35" t="s">
        <v>238</v>
      </c>
      <c r="F212" s="35" t="s">
        <v>101</v>
      </c>
      <c r="G212" s="37">
        <f>G213+G221</f>
        <v>6461.4</v>
      </c>
      <c r="H212" s="37">
        <f>H213+H221</f>
        <v>5121.5</v>
      </c>
      <c r="I212" s="37">
        <f>I213+I221</f>
        <v>5121.5</v>
      </c>
    </row>
    <row r="213" spans="1:9" ht="68.25" customHeight="1" x14ac:dyDescent="0.25">
      <c r="A213" s="38" t="s">
        <v>110</v>
      </c>
      <c r="B213" s="35" t="s">
        <v>549</v>
      </c>
      <c r="C213" s="35" t="s">
        <v>98</v>
      </c>
      <c r="D213" s="35" t="s">
        <v>174</v>
      </c>
      <c r="E213" s="35" t="s">
        <v>238</v>
      </c>
      <c r="F213" s="35" t="s">
        <v>111</v>
      </c>
      <c r="G213" s="37">
        <f>G214</f>
        <v>2943.9</v>
      </c>
      <c r="H213" s="37">
        <f>H214</f>
        <v>3000.3</v>
      </c>
      <c r="I213" s="37">
        <f>I214</f>
        <v>3000.3</v>
      </c>
    </row>
    <row r="214" spans="1:9" ht="18" customHeight="1" x14ac:dyDescent="0.25">
      <c r="A214" s="38" t="s">
        <v>239</v>
      </c>
      <c r="B214" s="35" t="s">
        <v>549</v>
      </c>
      <c r="C214" s="35" t="s">
        <v>98</v>
      </c>
      <c r="D214" s="35" t="s">
        <v>174</v>
      </c>
      <c r="E214" s="35" t="s">
        <v>238</v>
      </c>
      <c r="F214" s="35" t="s">
        <v>240</v>
      </c>
      <c r="G214" s="37">
        <f>3000.3-44.5-13.4+1.5</f>
        <v>2943.9</v>
      </c>
      <c r="H214" s="37">
        <v>3000.3</v>
      </c>
      <c r="I214" s="37">
        <v>3000.3</v>
      </c>
    </row>
    <row r="215" spans="1:9" ht="31.5" customHeight="1" x14ac:dyDescent="0.25">
      <c r="A215" s="38" t="s">
        <v>593</v>
      </c>
      <c r="B215" s="35" t="s">
        <v>549</v>
      </c>
      <c r="C215" s="35" t="s">
        <v>98</v>
      </c>
      <c r="D215" s="35" t="s">
        <v>174</v>
      </c>
      <c r="E215" s="35" t="s">
        <v>594</v>
      </c>
      <c r="F215" s="35" t="s">
        <v>101</v>
      </c>
      <c r="G215" s="37">
        <f>G216</f>
        <v>1100.3</v>
      </c>
      <c r="H215" s="37">
        <f t="shared" ref="H215:I215" si="32">H216</f>
        <v>0</v>
      </c>
      <c r="I215" s="37">
        <f t="shared" si="32"/>
        <v>0</v>
      </c>
    </row>
    <row r="216" spans="1:9" ht="70.5" customHeight="1" x14ac:dyDescent="0.25">
      <c r="A216" s="38" t="s">
        <v>110</v>
      </c>
      <c r="B216" s="35" t="s">
        <v>549</v>
      </c>
      <c r="C216" s="35" t="s">
        <v>98</v>
      </c>
      <c r="D216" s="35" t="s">
        <v>174</v>
      </c>
      <c r="E216" s="35" t="s">
        <v>594</v>
      </c>
      <c r="F216" s="35" t="s">
        <v>111</v>
      </c>
      <c r="G216" s="37">
        <f>G217</f>
        <v>1100.3</v>
      </c>
      <c r="H216" s="37">
        <f t="shared" ref="H216:I216" si="33">H217</f>
        <v>0</v>
      </c>
      <c r="I216" s="37">
        <f t="shared" si="33"/>
        <v>0</v>
      </c>
    </row>
    <row r="217" spans="1:9" ht="18" customHeight="1" x14ac:dyDescent="0.25">
      <c r="A217" s="38" t="s">
        <v>239</v>
      </c>
      <c r="B217" s="35" t="s">
        <v>549</v>
      </c>
      <c r="C217" s="35" t="s">
        <v>98</v>
      </c>
      <c r="D217" s="35" t="s">
        <v>174</v>
      </c>
      <c r="E217" s="35" t="s">
        <v>594</v>
      </c>
      <c r="F217" s="35" t="s">
        <v>240</v>
      </c>
      <c r="G217" s="37">
        <f>845.1+255.2</f>
        <v>1100.3</v>
      </c>
      <c r="H217" s="37">
        <v>0</v>
      </c>
      <c r="I217" s="37">
        <v>0</v>
      </c>
    </row>
    <row r="218" spans="1:9" ht="44.25" customHeight="1" x14ac:dyDescent="0.25">
      <c r="A218" s="38" t="s">
        <v>591</v>
      </c>
      <c r="B218" s="35" t="s">
        <v>549</v>
      </c>
      <c r="C218" s="35" t="s">
        <v>98</v>
      </c>
      <c r="D218" s="35" t="s">
        <v>174</v>
      </c>
      <c r="E218" s="35" t="s">
        <v>599</v>
      </c>
      <c r="F218" s="35" t="s">
        <v>101</v>
      </c>
      <c r="G218" s="37">
        <f>G219</f>
        <v>56.4</v>
      </c>
      <c r="H218" s="37">
        <f t="shared" ref="H218:I218" si="34">H219</f>
        <v>0</v>
      </c>
      <c r="I218" s="37">
        <f t="shared" si="34"/>
        <v>0</v>
      </c>
    </row>
    <row r="219" spans="1:9" ht="70.5" customHeight="1" x14ac:dyDescent="0.25">
      <c r="A219" s="38" t="s">
        <v>110</v>
      </c>
      <c r="B219" s="35" t="s">
        <v>549</v>
      </c>
      <c r="C219" s="35" t="s">
        <v>98</v>
      </c>
      <c r="D219" s="35" t="s">
        <v>174</v>
      </c>
      <c r="E219" s="35" t="s">
        <v>599</v>
      </c>
      <c r="F219" s="35" t="s">
        <v>111</v>
      </c>
      <c r="G219" s="37">
        <f>G220</f>
        <v>56.4</v>
      </c>
      <c r="H219" s="37">
        <f t="shared" ref="H219:I219" si="35">H220</f>
        <v>0</v>
      </c>
      <c r="I219" s="37">
        <f t="shared" si="35"/>
        <v>0</v>
      </c>
    </row>
    <row r="220" spans="1:9" ht="18" customHeight="1" x14ac:dyDescent="0.25">
      <c r="A220" s="38" t="s">
        <v>239</v>
      </c>
      <c r="B220" s="35" t="s">
        <v>549</v>
      </c>
      <c r="C220" s="35" t="s">
        <v>98</v>
      </c>
      <c r="D220" s="35" t="s">
        <v>174</v>
      </c>
      <c r="E220" s="35" t="s">
        <v>599</v>
      </c>
      <c r="F220" s="35" t="s">
        <v>240</v>
      </c>
      <c r="G220" s="37">
        <f>44.5+13.4-1.5</f>
        <v>56.4</v>
      </c>
      <c r="H220" s="37">
        <v>0</v>
      </c>
      <c r="I220" s="37">
        <v>0</v>
      </c>
    </row>
    <row r="221" spans="1:9" ht="32.25" customHeight="1" x14ac:dyDescent="0.25">
      <c r="A221" s="38" t="s">
        <v>120</v>
      </c>
      <c r="B221" s="35" t="s">
        <v>549</v>
      </c>
      <c r="C221" s="35" t="s">
        <v>98</v>
      </c>
      <c r="D221" s="35" t="s">
        <v>174</v>
      </c>
      <c r="E221" s="35" t="s">
        <v>238</v>
      </c>
      <c r="F221" s="35" t="s">
        <v>121</v>
      </c>
      <c r="G221" s="37">
        <f>G222</f>
        <v>3517.5</v>
      </c>
      <c r="H221" s="37">
        <f>H222</f>
        <v>2121.1999999999998</v>
      </c>
      <c r="I221" s="37">
        <f>I222</f>
        <v>2121.1999999999998</v>
      </c>
    </row>
    <row r="222" spans="1:9" ht="31.5" customHeight="1" x14ac:dyDescent="0.25">
      <c r="A222" s="38" t="s">
        <v>255</v>
      </c>
      <c r="B222" s="35" t="s">
        <v>549</v>
      </c>
      <c r="C222" s="35" t="s">
        <v>98</v>
      </c>
      <c r="D222" s="35" t="s">
        <v>174</v>
      </c>
      <c r="E222" s="35" t="s">
        <v>238</v>
      </c>
      <c r="F222" s="35" t="s">
        <v>123</v>
      </c>
      <c r="G222" s="37">
        <f>2121.2-256.3+1652.6</f>
        <v>3517.5</v>
      </c>
      <c r="H222" s="37">
        <v>2121.1999999999998</v>
      </c>
      <c r="I222" s="37">
        <v>2121.1999999999998</v>
      </c>
    </row>
    <row r="223" spans="1:9" ht="15" x14ac:dyDescent="0.25">
      <c r="A223" s="38" t="s">
        <v>241</v>
      </c>
      <c r="B223" s="35" t="s">
        <v>549</v>
      </c>
      <c r="C223" s="35" t="s">
        <v>103</v>
      </c>
      <c r="D223" s="35" t="s">
        <v>99</v>
      </c>
      <c r="E223" s="35" t="s">
        <v>100</v>
      </c>
      <c r="F223" s="35" t="s">
        <v>101</v>
      </c>
      <c r="G223" s="37">
        <f t="shared" ref="G223:I228" si="36">G224</f>
        <v>67.099999999999994</v>
      </c>
      <c r="H223" s="37">
        <f t="shared" si="36"/>
        <v>67.8</v>
      </c>
      <c r="I223" s="37">
        <f t="shared" si="36"/>
        <v>70.3</v>
      </c>
    </row>
    <row r="224" spans="1:9" ht="20.25" customHeight="1" x14ac:dyDescent="0.25">
      <c r="A224" s="38" t="s">
        <v>242</v>
      </c>
      <c r="B224" s="35" t="s">
        <v>549</v>
      </c>
      <c r="C224" s="35" t="s">
        <v>103</v>
      </c>
      <c r="D224" s="35" t="s">
        <v>243</v>
      </c>
      <c r="E224" s="35" t="s">
        <v>100</v>
      </c>
      <c r="F224" s="35" t="s">
        <v>101</v>
      </c>
      <c r="G224" s="37">
        <f t="shared" si="36"/>
        <v>67.099999999999994</v>
      </c>
      <c r="H224" s="37">
        <f t="shared" si="36"/>
        <v>67.8</v>
      </c>
      <c r="I224" s="37">
        <f t="shared" si="36"/>
        <v>70.3</v>
      </c>
    </row>
    <row r="225" spans="1:9" ht="26.25" x14ac:dyDescent="0.25">
      <c r="A225" s="38" t="s">
        <v>104</v>
      </c>
      <c r="B225" s="35" t="s">
        <v>549</v>
      </c>
      <c r="C225" s="35" t="s">
        <v>103</v>
      </c>
      <c r="D225" s="35" t="s">
        <v>243</v>
      </c>
      <c r="E225" s="35" t="s">
        <v>105</v>
      </c>
      <c r="F225" s="35" t="s">
        <v>101</v>
      </c>
      <c r="G225" s="37">
        <f t="shared" si="36"/>
        <v>67.099999999999994</v>
      </c>
      <c r="H225" s="37">
        <f t="shared" si="36"/>
        <v>67.8</v>
      </c>
      <c r="I225" s="37">
        <f t="shared" si="36"/>
        <v>70.3</v>
      </c>
    </row>
    <row r="226" spans="1:9" ht="26.25" x14ac:dyDescent="0.25">
      <c r="A226" s="38" t="s">
        <v>106</v>
      </c>
      <c r="B226" s="35" t="s">
        <v>549</v>
      </c>
      <c r="C226" s="35" t="s">
        <v>103</v>
      </c>
      <c r="D226" s="35" t="s">
        <v>243</v>
      </c>
      <c r="E226" s="35" t="s">
        <v>107</v>
      </c>
      <c r="F226" s="35" t="s">
        <v>101</v>
      </c>
      <c r="G226" s="37">
        <f t="shared" si="36"/>
        <v>67.099999999999994</v>
      </c>
      <c r="H226" s="37">
        <f t="shared" si="36"/>
        <v>67.8</v>
      </c>
      <c r="I226" s="37">
        <f t="shared" si="36"/>
        <v>70.3</v>
      </c>
    </row>
    <row r="227" spans="1:9" ht="26.25" x14ac:dyDescent="0.25">
      <c r="A227" s="38" t="s">
        <v>244</v>
      </c>
      <c r="B227" s="35" t="s">
        <v>549</v>
      </c>
      <c r="C227" s="35" t="s">
        <v>103</v>
      </c>
      <c r="D227" s="35" t="s">
        <v>243</v>
      </c>
      <c r="E227" s="35" t="s">
        <v>245</v>
      </c>
      <c r="F227" s="35" t="s">
        <v>101</v>
      </c>
      <c r="G227" s="37">
        <f t="shared" si="36"/>
        <v>67.099999999999994</v>
      </c>
      <c r="H227" s="37">
        <f t="shared" si="36"/>
        <v>67.8</v>
      </c>
      <c r="I227" s="37">
        <f t="shared" si="36"/>
        <v>70.3</v>
      </c>
    </row>
    <row r="228" spans="1:9" ht="51" customHeight="1" x14ac:dyDescent="0.25">
      <c r="A228" s="38" t="s">
        <v>110</v>
      </c>
      <c r="B228" s="35" t="s">
        <v>549</v>
      </c>
      <c r="C228" s="35" t="s">
        <v>103</v>
      </c>
      <c r="D228" s="35" t="s">
        <v>243</v>
      </c>
      <c r="E228" s="35" t="s">
        <v>245</v>
      </c>
      <c r="F228" s="35" t="s">
        <v>111</v>
      </c>
      <c r="G228" s="37">
        <f t="shared" si="36"/>
        <v>67.099999999999994</v>
      </c>
      <c r="H228" s="37">
        <f t="shared" si="36"/>
        <v>67.8</v>
      </c>
      <c r="I228" s="37">
        <f t="shared" si="36"/>
        <v>70.3</v>
      </c>
    </row>
    <row r="229" spans="1:9" ht="26.25" x14ac:dyDescent="0.25">
      <c r="A229" s="38" t="s">
        <v>112</v>
      </c>
      <c r="B229" s="35" t="s">
        <v>549</v>
      </c>
      <c r="C229" s="35" t="s">
        <v>103</v>
      </c>
      <c r="D229" s="35" t="s">
        <v>243</v>
      </c>
      <c r="E229" s="35" t="s">
        <v>245</v>
      </c>
      <c r="F229" s="35" t="s">
        <v>113</v>
      </c>
      <c r="G229" s="37">
        <v>67.099999999999994</v>
      </c>
      <c r="H229" s="37">
        <v>67.8</v>
      </c>
      <c r="I229" s="37">
        <v>70.3</v>
      </c>
    </row>
    <row r="230" spans="1:9" ht="26.25" x14ac:dyDescent="0.25">
      <c r="A230" s="38" t="s">
        <v>246</v>
      </c>
      <c r="B230" s="35" t="s">
        <v>549</v>
      </c>
      <c r="C230" s="35" t="s">
        <v>243</v>
      </c>
      <c r="D230" s="35" t="s">
        <v>99</v>
      </c>
      <c r="E230" s="35" t="s">
        <v>100</v>
      </c>
      <c r="F230" s="35" t="s">
        <v>101</v>
      </c>
      <c r="G230" s="37">
        <f t="shared" ref="G230:I231" si="37">G231</f>
        <v>4328.2</v>
      </c>
      <c r="H230" s="37">
        <f t="shared" si="37"/>
        <v>2563.5</v>
      </c>
      <c r="I230" s="37">
        <f t="shared" si="37"/>
        <v>2647.6</v>
      </c>
    </row>
    <row r="231" spans="1:9" ht="31.5" customHeight="1" x14ac:dyDescent="0.25">
      <c r="A231" s="38" t="s">
        <v>247</v>
      </c>
      <c r="B231" s="35" t="s">
        <v>549</v>
      </c>
      <c r="C231" s="35" t="s">
        <v>243</v>
      </c>
      <c r="D231" s="35" t="s">
        <v>248</v>
      </c>
      <c r="E231" s="35" t="s">
        <v>100</v>
      </c>
      <c r="F231" s="35" t="s">
        <v>101</v>
      </c>
      <c r="G231" s="37">
        <f t="shared" si="37"/>
        <v>4328.2</v>
      </c>
      <c r="H231" s="37">
        <f t="shared" si="37"/>
        <v>2563.5</v>
      </c>
      <c r="I231" s="37">
        <f t="shared" si="37"/>
        <v>2647.6</v>
      </c>
    </row>
    <row r="232" spans="1:9" ht="56.25" customHeight="1" x14ac:dyDescent="0.25">
      <c r="A232" s="38" t="s">
        <v>203</v>
      </c>
      <c r="B232" s="35" t="s">
        <v>549</v>
      </c>
      <c r="C232" s="35" t="s">
        <v>243</v>
      </c>
      <c r="D232" s="35" t="s">
        <v>248</v>
      </c>
      <c r="E232" s="35" t="s">
        <v>204</v>
      </c>
      <c r="F232" s="35" t="s">
        <v>101</v>
      </c>
      <c r="G232" s="37">
        <f>G238+G269+G277</f>
        <v>4328.2</v>
      </c>
      <c r="H232" s="37">
        <f>H233+H238</f>
        <v>2563.5</v>
      </c>
      <c r="I232" s="37">
        <f>I233+I238</f>
        <v>2647.6</v>
      </c>
    </row>
    <row r="233" spans="1:9" ht="22.5" hidden="1" customHeight="1" x14ac:dyDescent="0.25">
      <c r="A233" s="38" t="s">
        <v>205</v>
      </c>
      <c r="B233" s="35" t="s">
        <v>549</v>
      </c>
      <c r="C233" s="35" t="s">
        <v>243</v>
      </c>
      <c r="D233" s="35" t="s">
        <v>248</v>
      </c>
      <c r="E233" s="35" t="s">
        <v>206</v>
      </c>
      <c r="F233" s="35" t="s">
        <v>101</v>
      </c>
      <c r="G233" s="37">
        <f>G234+G270</f>
        <v>0</v>
      </c>
    </row>
    <row r="234" spans="1:9" ht="19.5" hidden="1" customHeight="1" x14ac:dyDescent="0.25">
      <c r="A234" s="38" t="s">
        <v>270</v>
      </c>
      <c r="B234" s="35" t="s">
        <v>549</v>
      </c>
      <c r="C234" s="35" t="s">
        <v>243</v>
      </c>
      <c r="D234" s="35" t="s">
        <v>248</v>
      </c>
      <c r="E234" s="35" t="s">
        <v>271</v>
      </c>
      <c r="F234" s="35" t="s">
        <v>101</v>
      </c>
      <c r="G234" s="37">
        <f>G235</f>
        <v>0</v>
      </c>
    </row>
    <row r="235" spans="1:9" ht="21" hidden="1" customHeight="1" x14ac:dyDescent="0.25">
      <c r="A235" s="38" t="s">
        <v>179</v>
      </c>
      <c r="B235" s="35" t="s">
        <v>549</v>
      </c>
      <c r="C235" s="35" t="s">
        <v>243</v>
      </c>
      <c r="D235" s="35" t="s">
        <v>248</v>
      </c>
      <c r="E235" s="35" t="s">
        <v>272</v>
      </c>
      <c r="F235" s="35" t="s">
        <v>101</v>
      </c>
      <c r="G235" s="37">
        <f>G236</f>
        <v>0</v>
      </c>
    </row>
    <row r="236" spans="1:9" ht="22.5" hidden="1" customHeight="1" x14ac:dyDescent="0.25">
      <c r="A236" s="38" t="s">
        <v>120</v>
      </c>
      <c r="B236" s="35" t="s">
        <v>549</v>
      </c>
      <c r="C236" s="35" t="s">
        <v>243</v>
      </c>
      <c r="D236" s="35" t="s">
        <v>248</v>
      </c>
      <c r="E236" s="35" t="s">
        <v>272</v>
      </c>
      <c r="F236" s="35" t="s">
        <v>121</v>
      </c>
      <c r="G236" s="37">
        <f>G237</f>
        <v>0</v>
      </c>
    </row>
    <row r="237" spans="1:9" ht="26.25" hidden="1" customHeight="1" x14ac:dyDescent="0.25">
      <c r="A237" s="38" t="s">
        <v>122</v>
      </c>
      <c r="B237" s="35" t="s">
        <v>549</v>
      </c>
      <c r="C237" s="35" t="s">
        <v>243</v>
      </c>
      <c r="D237" s="35" t="s">
        <v>248</v>
      </c>
      <c r="E237" s="35" t="s">
        <v>272</v>
      </c>
      <c r="F237" s="35" t="s">
        <v>123</v>
      </c>
      <c r="G237" s="37">
        <v>0</v>
      </c>
    </row>
    <row r="238" spans="1:9" ht="39" x14ac:dyDescent="0.25">
      <c r="A238" s="38" t="s">
        <v>249</v>
      </c>
      <c r="B238" s="35" t="s">
        <v>549</v>
      </c>
      <c r="C238" s="35" t="s">
        <v>243</v>
      </c>
      <c r="D238" s="35" t="s">
        <v>248</v>
      </c>
      <c r="E238" s="35" t="s">
        <v>250</v>
      </c>
      <c r="F238" s="35" t="s">
        <v>101</v>
      </c>
      <c r="G238" s="37">
        <f>G258+G239+G254</f>
        <v>4191.2</v>
      </c>
      <c r="H238" s="37">
        <f>H258+H239+H254</f>
        <v>2563.5</v>
      </c>
      <c r="I238" s="37">
        <f>I258+I239+I254</f>
        <v>2647.6</v>
      </c>
    </row>
    <row r="239" spans="1:9" ht="77.25" x14ac:dyDescent="0.25">
      <c r="A239" s="38" t="s">
        <v>251</v>
      </c>
      <c r="B239" s="35" t="s">
        <v>549</v>
      </c>
      <c r="C239" s="35" t="s">
        <v>243</v>
      </c>
      <c r="D239" s="35" t="s">
        <v>248</v>
      </c>
      <c r="E239" s="35" t="s">
        <v>252</v>
      </c>
      <c r="F239" s="35" t="s">
        <v>101</v>
      </c>
      <c r="G239" s="37">
        <f>G240+G243+G246+G249</f>
        <v>4142.2</v>
      </c>
      <c r="H239" s="37">
        <f t="shared" ref="H239:I239" si="38">H240+H243+H246+H249</f>
        <v>2514.5</v>
      </c>
      <c r="I239" s="37">
        <f t="shared" si="38"/>
        <v>2598.6</v>
      </c>
    </row>
    <row r="240" spans="1:9" ht="51.75" x14ac:dyDescent="0.25">
      <c r="A240" s="38" t="s">
        <v>235</v>
      </c>
      <c r="B240" s="35" t="s">
        <v>549</v>
      </c>
      <c r="C240" s="35" t="s">
        <v>243</v>
      </c>
      <c r="D240" s="35" t="s">
        <v>248</v>
      </c>
      <c r="E240" s="35" t="s">
        <v>253</v>
      </c>
      <c r="F240" s="35" t="s">
        <v>101</v>
      </c>
      <c r="G240" s="37">
        <f t="shared" ref="G240:I241" si="39">G241</f>
        <v>4</v>
      </c>
      <c r="H240" s="37">
        <f t="shared" si="39"/>
        <v>4</v>
      </c>
      <c r="I240" s="37">
        <f t="shared" si="39"/>
        <v>4</v>
      </c>
    </row>
    <row r="241" spans="1:9" ht="16.5" customHeight="1" x14ac:dyDescent="0.25">
      <c r="A241" s="38" t="s">
        <v>124</v>
      </c>
      <c r="B241" s="35" t="s">
        <v>549</v>
      </c>
      <c r="C241" s="35" t="s">
        <v>243</v>
      </c>
      <c r="D241" s="35" t="s">
        <v>248</v>
      </c>
      <c r="E241" s="35" t="s">
        <v>253</v>
      </c>
      <c r="F241" s="35" t="s">
        <v>125</v>
      </c>
      <c r="G241" s="37">
        <f t="shared" si="39"/>
        <v>4</v>
      </c>
      <c r="H241" s="37">
        <f t="shared" si="39"/>
        <v>4</v>
      </c>
      <c r="I241" s="37">
        <f t="shared" si="39"/>
        <v>4</v>
      </c>
    </row>
    <row r="242" spans="1:9" ht="19.5" customHeight="1" x14ac:dyDescent="0.25">
      <c r="A242" s="38" t="s">
        <v>126</v>
      </c>
      <c r="B242" s="35" t="s">
        <v>549</v>
      </c>
      <c r="C242" s="35" t="s">
        <v>243</v>
      </c>
      <c r="D242" s="35" t="s">
        <v>248</v>
      </c>
      <c r="E242" s="35" t="s">
        <v>253</v>
      </c>
      <c r="F242" s="35" t="s">
        <v>127</v>
      </c>
      <c r="G242" s="37">
        <v>4</v>
      </c>
      <c r="H242" s="37">
        <v>4</v>
      </c>
      <c r="I242" s="37">
        <v>4</v>
      </c>
    </row>
    <row r="243" spans="1:9" ht="29.25" customHeight="1" x14ac:dyDescent="0.25">
      <c r="A243" s="38" t="s">
        <v>237</v>
      </c>
      <c r="B243" s="35" t="s">
        <v>549</v>
      </c>
      <c r="C243" s="35" t="s">
        <v>243</v>
      </c>
      <c r="D243" s="35" t="s">
        <v>248</v>
      </c>
      <c r="E243" s="35" t="s">
        <v>254</v>
      </c>
      <c r="F243" s="35" t="s">
        <v>101</v>
      </c>
      <c r="G243" s="37">
        <f>G244+G252</f>
        <v>3113.5999999999995</v>
      </c>
      <c r="H243" s="37">
        <f>H244+H252</f>
        <v>2510.5</v>
      </c>
      <c r="I243" s="37">
        <f>I244+I252</f>
        <v>2594.6</v>
      </c>
    </row>
    <row r="244" spans="1:9" ht="64.5" x14ac:dyDescent="0.25">
      <c r="A244" s="38" t="s">
        <v>110</v>
      </c>
      <c r="B244" s="35" t="s">
        <v>549</v>
      </c>
      <c r="C244" s="35" t="s">
        <v>243</v>
      </c>
      <c r="D244" s="35" t="s">
        <v>248</v>
      </c>
      <c r="E244" s="35" t="s">
        <v>254</v>
      </c>
      <c r="F244" s="35" t="s">
        <v>111</v>
      </c>
      <c r="G244" s="37">
        <f>G245</f>
        <v>2404.4999999999995</v>
      </c>
      <c r="H244" s="37">
        <f>H245</f>
        <v>2499.5</v>
      </c>
      <c r="I244" s="37">
        <f>I245</f>
        <v>2583.6</v>
      </c>
    </row>
    <row r="245" spans="1:9" ht="15" x14ac:dyDescent="0.25">
      <c r="A245" s="38" t="s">
        <v>239</v>
      </c>
      <c r="B245" s="35" t="s">
        <v>549</v>
      </c>
      <c r="C245" s="35" t="s">
        <v>243</v>
      </c>
      <c r="D245" s="35" t="s">
        <v>248</v>
      </c>
      <c r="E245" s="35" t="s">
        <v>254</v>
      </c>
      <c r="F245" s="35" t="s">
        <v>240</v>
      </c>
      <c r="G245" s="37">
        <f>2455.7-39.3-11.9</f>
        <v>2404.4999999999995</v>
      </c>
      <c r="H245" s="37">
        <v>2499.5</v>
      </c>
      <c r="I245" s="37">
        <v>2583.6</v>
      </c>
    </row>
    <row r="246" spans="1:9" ht="26.25" x14ac:dyDescent="0.25">
      <c r="A246" s="38" t="s">
        <v>593</v>
      </c>
      <c r="B246" s="35" t="s">
        <v>549</v>
      </c>
      <c r="C246" s="35" t="s">
        <v>243</v>
      </c>
      <c r="D246" s="35" t="s">
        <v>248</v>
      </c>
      <c r="E246" s="35" t="s">
        <v>595</v>
      </c>
      <c r="F246" s="35" t="s">
        <v>101</v>
      </c>
      <c r="G246" s="37">
        <f>G247</f>
        <v>973.40000000000009</v>
      </c>
      <c r="H246" s="37">
        <f t="shared" ref="H246:I246" si="40">H247</f>
        <v>0</v>
      </c>
      <c r="I246" s="37">
        <f t="shared" si="40"/>
        <v>0</v>
      </c>
    </row>
    <row r="247" spans="1:9" ht="64.5" x14ac:dyDescent="0.25">
      <c r="A247" s="38" t="s">
        <v>110</v>
      </c>
      <c r="B247" s="35" t="s">
        <v>549</v>
      </c>
      <c r="C247" s="35" t="s">
        <v>243</v>
      </c>
      <c r="D247" s="35" t="s">
        <v>248</v>
      </c>
      <c r="E247" s="35" t="s">
        <v>595</v>
      </c>
      <c r="F247" s="35" t="s">
        <v>111</v>
      </c>
      <c r="G247" s="37">
        <f>G248</f>
        <v>973.40000000000009</v>
      </c>
      <c r="H247" s="37">
        <f t="shared" ref="H247:I247" si="41">H248</f>
        <v>0</v>
      </c>
      <c r="I247" s="37">
        <f t="shared" si="41"/>
        <v>0</v>
      </c>
    </row>
    <row r="248" spans="1:9" ht="15" x14ac:dyDescent="0.25">
      <c r="A248" s="38" t="s">
        <v>239</v>
      </c>
      <c r="B248" s="35" t="s">
        <v>549</v>
      </c>
      <c r="C248" s="35" t="s">
        <v>243</v>
      </c>
      <c r="D248" s="35" t="s">
        <v>248</v>
      </c>
      <c r="E248" s="35" t="s">
        <v>595</v>
      </c>
      <c r="F248" s="35" t="s">
        <v>240</v>
      </c>
      <c r="G248" s="37">
        <f>747.6+225.8</f>
        <v>973.40000000000009</v>
      </c>
      <c r="H248" s="37">
        <v>0</v>
      </c>
      <c r="I248" s="37">
        <v>0</v>
      </c>
    </row>
    <row r="249" spans="1:9" ht="39" x14ac:dyDescent="0.25">
      <c r="A249" s="38" t="s">
        <v>591</v>
      </c>
      <c r="B249" s="35" t="s">
        <v>549</v>
      </c>
      <c r="C249" s="35" t="s">
        <v>243</v>
      </c>
      <c r="D249" s="35" t="s">
        <v>248</v>
      </c>
      <c r="E249" s="35" t="s">
        <v>600</v>
      </c>
      <c r="F249" s="35" t="s">
        <v>101</v>
      </c>
      <c r="G249" s="37">
        <f>G250</f>
        <v>51.199999999999996</v>
      </c>
      <c r="H249" s="37">
        <f t="shared" ref="H249:I249" si="42">H250</f>
        <v>0</v>
      </c>
      <c r="I249" s="37">
        <f t="shared" si="42"/>
        <v>0</v>
      </c>
    </row>
    <row r="250" spans="1:9" ht="64.5" x14ac:dyDescent="0.25">
      <c r="A250" s="38" t="s">
        <v>110</v>
      </c>
      <c r="B250" s="35" t="s">
        <v>549</v>
      </c>
      <c r="C250" s="35" t="s">
        <v>243</v>
      </c>
      <c r="D250" s="35" t="s">
        <v>248</v>
      </c>
      <c r="E250" s="35" t="s">
        <v>600</v>
      </c>
      <c r="F250" s="35" t="s">
        <v>111</v>
      </c>
      <c r="G250" s="37">
        <f>G251</f>
        <v>51.199999999999996</v>
      </c>
      <c r="H250" s="37">
        <f t="shared" ref="H250:I250" si="43">H251</f>
        <v>0</v>
      </c>
      <c r="I250" s="37">
        <f t="shared" si="43"/>
        <v>0</v>
      </c>
    </row>
    <row r="251" spans="1:9" ht="15" x14ac:dyDescent="0.25">
      <c r="A251" s="38" t="s">
        <v>239</v>
      </c>
      <c r="B251" s="35" t="s">
        <v>549</v>
      </c>
      <c r="C251" s="35" t="s">
        <v>243</v>
      </c>
      <c r="D251" s="35" t="s">
        <v>248</v>
      </c>
      <c r="E251" s="35" t="s">
        <v>600</v>
      </c>
      <c r="F251" s="35" t="s">
        <v>240</v>
      </c>
      <c r="G251" s="37">
        <f>39.3+11.9</f>
        <v>51.199999999999996</v>
      </c>
      <c r="H251" s="37">
        <v>0</v>
      </c>
      <c r="I251" s="37">
        <v>0</v>
      </c>
    </row>
    <row r="252" spans="1:9" ht="26.25" x14ac:dyDescent="0.25">
      <c r="A252" s="38" t="s">
        <v>120</v>
      </c>
      <c r="B252" s="35" t="s">
        <v>549</v>
      </c>
      <c r="C252" s="35" t="s">
        <v>243</v>
      </c>
      <c r="D252" s="35" t="s">
        <v>248</v>
      </c>
      <c r="E252" s="35" t="s">
        <v>254</v>
      </c>
      <c r="F252" s="35" t="s">
        <v>121</v>
      </c>
      <c r="G252" s="37">
        <f>G253</f>
        <v>709.1</v>
      </c>
      <c r="H252" s="37">
        <f>H253</f>
        <v>11</v>
      </c>
      <c r="I252" s="37">
        <f>I253</f>
        <v>11</v>
      </c>
    </row>
    <row r="253" spans="1:9" ht="26.25" x14ac:dyDescent="0.25">
      <c r="A253" s="38" t="s">
        <v>255</v>
      </c>
      <c r="B253" s="35" t="s">
        <v>549</v>
      </c>
      <c r="C253" s="35" t="s">
        <v>243</v>
      </c>
      <c r="D253" s="35" t="s">
        <v>248</v>
      </c>
      <c r="E253" s="35" t="s">
        <v>254</v>
      </c>
      <c r="F253" s="35" t="s">
        <v>123</v>
      </c>
      <c r="G253" s="37">
        <f>128.9+580.2</f>
        <v>709.1</v>
      </c>
      <c r="H253" s="37">
        <v>11</v>
      </c>
      <c r="I253" s="37">
        <v>11</v>
      </c>
    </row>
    <row r="254" spans="1:9" ht="26.25" x14ac:dyDescent="0.25">
      <c r="A254" s="38" t="s">
        <v>256</v>
      </c>
      <c r="B254" s="35" t="s">
        <v>549</v>
      </c>
      <c r="C254" s="35" t="s">
        <v>243</v>
      </c>
      <c r="D254" s="35" t="s">
        <v>248</v>
      </c>
      <c r="E254" s="35" t="s">
        <v>257</v>
      </c>
      <c r="F254" s="35" t="s">
        <v>101</v>
      </c>
      <c r="G254" s="37">
        <f>G255</f>
        <v>49</v>
      </c>
      <c r="H254" s="37">
        <f t="shared" ref="H254:I256" si="44">H255</f>
        <v>49</v>
      </c>
      <c r="I254" s="37">
        <f t="shared" si="44"/>
        <v>49</v>
      </c>
    </row>
    <row r="255" spans="1:9" ht="15" x14ac:dyDescent="0.25">
      <c r="A255" s="38" t="s">
        <v>179</v>
      </c>
      <c r="B255" s="35" t="s">
        <v>549</v>
      </c>
      <c r="C255" s="35" t="s">
        <v>243</v>
      </c>
      <c r="D255" s="35" t="s">
        <v>248</v>
      </c>
      <c r="E255" s="35" t="s">
        <v>258</v>
      </c>
      <c r="F255" s="35" t="s">
        <v>101</v>
      </c>
      <c r="G255" s="37">
        <f>G256</f>
        <v>49</v>
      </c>
      <c r="H255" s="37">
        <f t="shared" si="44"/>
        <v>49</v>
      </c>
      <c r="I255" s="37">
        <f t="shared" si="44"/>
        <v>49</v>
      </c>
    </row>
    <row r="256" spans="1:9" ht="26.25" x14ac:dyDescent="0.25">
      <c r="A256" s="38" t="s">
        <v>120</v>
      </c>
      <c r="B256" s="35" t="s">
        <v>549</v>
      </c>
      <c r="C256" s="35" t="s">
        <v>243</v>
      </c>
      <c r="D256" s="35" t="s">
        <v>248</v>
      </c>
      <c r="E256" s="35" t="s">
        <v>258</v>
      </c>
      <c r="F256" s="35" t="s">
        <v>121</v>
      </c>
      <c r="G256" s="37">
        <f>G257</f>
        <v>49</v>
      </c>
      <c r="H256" s="37">
        <f t="shared" si="44"/>
        <v>49</v>
      </c>
      <c r="I256" s="37">
        <f t="shared" si="44"/>
        <v>49</v>
      </c>
    </row>
    <row r="257" spans="1:9" ht="26.25" x14ac:dyDescent="0.25">
      <c r="A257" s="38" t="s">
        <v>122</v>
      </c>
      <c r="B257" s="35" t="s">
        <v>549</v>
      </c>
      <c r="C257" s="35" t="s">
        <v>243</v>
      </c>
      <c r="D257" s="35" t="s">
        <v>248</v>
      </c>
      <c r="E257" s="35" t="s">
        <v>258</v>
      </c>
      <c r="F257" s="35" t="s">
        <v>123</v>
      </c>
      <c r="G257" s="37">
        <v>49</v>
      </c>
      <c r="H257" s="37">
        <v>49</v>
      </c>
      <c r="I257" s="37">
        <v>49</v>
      </c>
    </row>
    <row r="258" spans="1:9" ht="39" hidden="1" x14ac:dyDescent="0.25">
      <c r="A258" s="38" t="s">
        <v>259</v>
      </c>
      <c r="B258" s="35" t="s">
        <v>549</v>
      </c>
      <c r="C258" s="35" t="s">
        <v>243</v>
      </c>
      <c r="D258" s="35" t="s">
        <v>248</v>
      </c>
      <c r="E258" s="35" t="s">
        <v>260</v>
      </c>
      <c r="F258" s="35" t="s">
        <v>101</v>
      </c>
      <c r="G258" s="37">
        <f>G259</f>
        <v>0</v>
      </c>
    </row>
    <row r="259" spans="1:9" ht="15" hidden="1" x14ac:dyDescent="0.25">
      <c r="A259" s="38" t="s">
        <v>179</v>
      </c>
      <c r="B259" s="35" t="s">
        <v>549</v>
      </c>
      <c r="C259" s="35" t="s">
        <v>243</v>
      </c>
      <c r="D259" s="35" t="s">
        <v>248</v>
      </c>
      <c r="E259" s="35" t="s">
        <v>261</v>
      </c>
      <c r="F259" s="35" t="s">
        <v>101</v>
      </c>
      <c r="G259" s="37">
        <f>G260</f>
        <v>0</v>
      </c>
    </row>
    <row r="260" spans="1:9" ht="26.25" hidden="1" x14ac:dyDescent="0.25">
      <c r="A260" s="38" t="s">
        <v>120</v>
      </c>
      <c r="B260" s="35" t="s">
        <v>549</v>
      </c>
      <c r="C260" s="35" t="s">
        <v>243</v>
      </c>
      <c r="D260" s="35" t="s">
        <v>248</v>
      </c>
      <c r="E260" s="35" t="s">
        <v>261</v>
      </c>
      <c r="F260" s="35" t="s">
        <v>121</v>
      </c>
      <c r="G260" s="37">
        <f>G261</f>
        <v>0</v>
      </c>
    </row>
    <row r="261" spans="1:9" ht="26.25" hidden="1" x14ac:dyDescent="0.25">
      <c r="A261" s="38" t="s">
        <v>122</v>
      </c>
      <c r="B261" s="35" t="s">
        <v>549</v>
      </c>
      <c r="C261" s="35" t="s">
        <v>243</v>
      </c>
      <c r="D261" s="35" t="s">
        <v>248</v>
      </c>
      <c r="E261" s="35" t="s">
        <v>261</v>
      </c>
      <c r="F261" s="35" t="s">
        <v>123</v>
      </c>
      <c r="G261" s="37">
        <v>0</v>
      </c>
    </row>
    <row r="262" spans="1:9" ht="69" hidden="1" customHeight="1" x14ac:dyDescent="0.25">
      <c r="A262" s="38" t="s">
        <v>262</v>
      </c>
      <c r="B262" s="35" t="s">
        <v>549</v>
      </c>
      <c r="C262" s="35" t="s">
        <v>243</v>
      </c>
      <c r="D262" s="35" t="s">
        <v>248</v>
      </c>
      <c r="E262" s="35" t="s">
        <v>263</v>
      </c>
      <c r="F262" s="35" t="s">
        <v>101</v>
      </c>
      <c r="G262" s="37">
        <f>G263+G266</f>
        <v>0</v>
      </c>
    </row>
    <row r="263" spans="1:9" ht="15" hidden="1" x14ac:dyDescent="0.25">
      <c r="A263" s="38" t="s">
        <v>179</v>
      </c>
      <c r="B263" s="35" t="s">
        <v>549</v>
      </c>
      <c r="C263" s="35" t="s">
        <v>243</v>
      </c>
      <c r="D263" s="35" t="s">
        <v>248</v>
      </c>
      <c r="E263" s="35" t="s">
        <v>264</v>
      </c>
      <c r="F263" s="35" t="s">
        <v>101</v>
      </c>
      <c r="G263" s="37">
        <f>G264</f>
        <v>0</v>
      </c>
    </row>
    <row r="264" spans="1:9" ht="26.25" hidden="1" x14ac:dyDescent="0.25">
      <c r="A264" s="38" t="s">
        <v>120</v>
      </c>
      <c r="B264" s="35" t="s">
        <v>549</v>
      </c>
      <c r="C264" s="35" t="s">
        <v>243</v>
      </c>
      <c r="D264" s="35" t="s">
        <v>248</v>
      </c>
      <c r="E264" s="35" t="s">
        <v>264</v>
      </c>
      <c r="F264" s="35" t="s">
        <v>121</v>
      </c>
      <c r="G264" s="37">
        <f>G265</f>
        <v>0</v>
      </c>
    </row>
    <row r="265" spans="1:9" ht="26.25" hidden="1" x14ac:dyDescent="0.25">
      <c r="A265" s="38" t="s">
        <v>122</v>
      </c>
      <c r="B265" s="35" t="s">
        <v>549</v>
      </c>
      <c r="C265" s="35" t="s">
        <v>243</v>
      </c>
      <c r="D265" s="35" t="s">
        <v>248</v>
      </c>
      <c r="E265" s="35" t="s">
        <v>264</v>
      </c>
      <c r="F265" s="35" t="s">
        <v>123</v>
      </c>
      <c r="G265" s="37">
        <v>0</v>
      </c>
    </row>
    <row r="266" spans="1:9" ht="26.25" hidden="1" x14ac:dyDescent="0.25">
      <c r="A266" s="38" t="s">
        <v>265</v>
      </c>
      <c r="B266" s="35" t="s">
        <v>549</v>
      </c>
      <c r="C266" s="35" t="s">
        <v>243</v>
      </c>
      <c r="D266" s="35" t="s">
        <v>248</v>
      </c>
      <c r="E266" s="35" t="s">
        <v>266</v>
      </c>
      <c r="F266" s="35" t="s">
        <v>101</v>
      </c>
      <c r="G266" s="37">
        <f>G267</f>
        <v>0</v>
      </c>
    </row>
    <row r="267" spans="1:9" ht="26.25" hidden="1" x14ac:dyDescent="0.25">
      <c r="A267" s="38" t="s">
        <v>120</v>
      </c>
      <c r="B267" s="35" t="s">
        <v>549</v>
      </c>
      <c r="C267" s="35" t="s">
        <v>243</v>
      </c>
      <c r="D267" s="35" t="s">
        <v>248</v>
      </c>
      <c r="E267" s="35" t="s">
        <v>266</v>
      </c>
      <c r="F267" s="35" t="s">
        <v>121</v>
      </c>
      <c r="G267" s="37">
        <f>G268</f>
        <v>0</v>
      </c>
    </row>
    <row r="268" spans="1:9" ht="26.25" hidden="1" x14ac:dyDescent="0.25">
      <c r="A268" s="38" t="s">
        <v>122</v>
      </c>
      <c r="B268" s="35" t="s">
        <v>549</v>
      </c>
      <c r="C268" s="35" t="s">
        <v>243</v>
      </c>
      <c r="D268" s="35" t="s">
        <v>248</v>
      </c>
      <c r="E268" s="35" t="s">
        <v>266</v>
      </c>
      <c r="F268" s="35" t="s">
        <v>123</v>
      </c>
      <c r="G268" s="37">
        <v>0</v>
      </c>
    </row>
    <row r="269" spans="1:9" ht="41.25" hidden="1" customHeight="1" x14ac:dyDescent="0.25">
      <c r="A269" s="38" t="s">
        <v>205</v>
      </c>
      <c r="B269" s="35" t="s">
        <v>549</v>
      </c>
      <c r="C269" s="35" t="s">
        <v>243</v>
      </c>
      <c r="D269" s="35" t="s">
        <v>248</v>
      </c>
      <c r="E269" s="35" t="s">
        <v>206</v>
      </c>
      <c r="F269" s="35" t="s">
        <v>101</v>
      </c>
      <c r="G269" s="37">
        <f>G270+G274</f>
        <v>0</v>
      </c>
    </row>
    <row r="270" spans="1:9" ht="69" hidden="1" customHeight="1" x14ac:dyDescent="0.25">
      <c r="A270" s="38" t="s">
        <v>555</v>
      </c>
      <c r="B270" s="35" t="s">
        <v>549</v>
      </c>
      <c r="C270" s="35" t="s">
        <v>243</v>
      </c>
      <c r="D270" s="35" t="s">
        <v>248</v>
      </c>
      <c r="E270" s="35" t="s">
        <v>268</v>
      </c>
      <c r="F270" s="35" t="s">
        <v>101</v>
      </c>
      <c r="G270" s="37">
        <f>G271</f>
        <v>0</v>
      </c>
      <c r="H270" s="37">
        <f t="shared" ref="H270:I272" si="45">H271</f>
        <v>0</v>
      </c>
      <c r="I270" s="37">
        <f t="shared" si="45"/>
        <v>0</v>
      </c>
    </row>
    <row r="271" spans="1:9" ht="18.75" hidden="1" customHeight="1" x14ac:dyDescent="0.25">
      <c r="A271" s="38" t="s">
        <v>179</v>
      </c>
      <c r="B271" s="35" t="s">
        <v>549</v>
      </c>
      <c r="C271" s="35" t="s">
        <v>243</v>
      </c>
      <c r="D271" s="35" t="s">
        <v>248</v>
      </c>
      <c r="E271" s="35" t="s">
        <v>269</v>
      </c>
      <c r="F271" s="35" t="s">
        <v>101</v>
      </c>
      <c r="G271" s="37">
        <f>G272</f>
        <v>0</v>
      </c>
      <c r="H271" s="37">
        <f t="shared" si="45"/>
        <v>0</v>
      </c>
      <c r="I271" s="37">
        <f t="shared" si="45"/>
        <v>0</v>
      </c>
    </row>
    <row r="272" spans="1:9" ht="25.5" hidden="1" customHeight="1" x14ac:dyDescent="0.25">
      <c r="A272" s="38" t="s">
        <v>120</v>
      </c>
      <c r="B272" s="35" t="s">
        <v>549</v>
      </c>
      <c r="C272" s="35" t="s">
        <v>243</v>
      </c>
      <c r="D272" s="35" t="s">
        <v>248</v>
      </c>
      <c r="E272" s="35" t="s">
        <v>269</v>
      </c>
      <c r="F272" s="35" t="s">
        <v>121</v>
      </c>
      <c r="G272" s="37">
        <f>G273</f>
        <v>0</v>
      </c>
      <c r="H272" s="37">
        <f t="shared" si="45"/>
        <v>0</v>
      </c>
      <c r="I272" s="37">
        <f t="shared" si="45"/>
        <v>0</v>
      </c>
    </row>
    <row r="273" spans="1:9" ht="27" hidden="1" customHeight="1" x14ac:dyDescent="0.25">
      <c r="A273" s="38" t="s">
        <v>122</v>
      </c>
      <c r="B273" s="35" t="s">
        <v>549</v>
      </c>
      <c r="C273" s="35" t="s">
        <v>243</v>
      </c>
      <c r="D273" s="35" t="s">
        <v>248</v>
      </c>
      <c r="E273" s="35" t="s">
        <v>269</v>
      </c>
      <c r="F273" s="35" t="s">
        <v>123</v>
      </c>
      <c r="G273" s="37"/>
      <c r="H273" s="37"/>
      <c r="I273" s="37"/>
    </row>
    <row r="274" spans="1:9" ht="27" hidden="1" customHeight="1" x14ac:dyDescent="0.25">
      <c r="A274" s="38" t="s">
        <v>270</v>
      </c>
      <c r="B274" s="35" t="s">
        <v>549</v>
      </c>
      <c r="C274" s="35" t="s">
        <v>243</v>
      </c>
      <c r="D274" s="35" t="s">
        <v>248</v>
      </c>
      <c r="E274" s="35" t="s">
        <v>271</v>
      </c>
      <c r="F274" s="35" t="s">
        <v>101</v>
      </c>
      <c r="G274" s="37">
        <f>G275</f>
        <v>0</v>
      </c>
      <c r="H274" s="37"/>
      <c r="I274" s="37"/>
    </row>
    <row r="275" spans="1:9" ht="21" hidden="1" customHeight="1" x14ac:dyDescent="0.25">
      <c r="A275" s="38" t="s">
        <v>179</v>
      </c>
      <c r="B275" s="35" t="s">
        <v>549</v>
      </c>
      <c r="C275" s="35" t="s">
        <v>243</v>
      </c>
      <c r="D275" s="35" t="s">
        <v>248</v>
      </c>
      <c r="E275" s="35" t="s">
        <v>272</v>
      </c>
      <c r="F275" s="35" t="s">
        <v>101</v>
      </c>
      <c r="G275" s="37">
        <f>G276</f>
        <v>0</v>
      </c>
      <c r="H275" s="37"/>
      <c r="I275" s="37"/>
    </row>
    <row r="276" spans="1:9" ht="27" hidden="1" customHeight="1" x14ac:dyDescent="0.25">
      <c r="A276" s="38" t="s">
        <v>120</v>
      </c>
      <c r="B276" s="35" t="s">
        <v>549</v>
      </c>
      <c r="C276" s="35" t="s">
        <v>243</v>
      </c>
      <c r="D276" s="35" t="s">
        <v>248</v>
      </c>
      <c r="E276" s="35" t="s">
        <v>272</v>
      </c>
      <c r="F276" s="35" t="s">
        <v>121</v>
      </c>
      <c r="G276" s="37">
        <f>G282</f>
        <v>0</v>
      </c>
      <c r="H276" s="37"/>
      <c r="I276" s="37"/>
    </row>
    <row r="277" spans="1:9" ht="44.25" customHeight="1" x14ac:dyDescent="0.25">
      <c r="A277" s="38" t="s">
        <v>205</v>
      </c>
      <c r="B277" s="35" t="s">
        <v>549</v>
      </c>
      <c r="C277" s="35" t="s">
        <v>243</v>
      </c>
      <c r="D277" s="35" t="s">
        <v>248</v>
      </c>
      <c r="E277" s="35" t="s">
        <v>206</v>
      </c>
      <c r="F277" s="35" t="s">
        <v>101</v>
      </c>
      <c r="G277" s="37">
        <f>G278+G283</f>
        <v>137</v>
      </c>
      <c r="H277" s="37">
        <f t="shared" ref="H277:I277" si="46">H278+H283</f>
        <v>0</v>
      </c>
      <c r="I277" s="37">
        <f t="shared" si="46"/>
        <v>0</v>
      </c>
    </row>
    <row r="278" spans="1:9" ht="73.5" customHeight="1" x14ac:dyDescent="0.25">
      <c r="A278" s="38" t="s">
        <v>267</v>
      </c>
      <c r="B278" s="35" t="s">
        <v>549</v>
      </c>
      <c r="C278" s="35" t="s">
        <v>243</v>
      </c>
      <c r="D278" s="35" t="s">
        <v>248</v>
      </c>
      <c r="E278" s="35" t="s">
        <v>268</v>
      </c>
      <c r="F278" s="35" t="s">
        <v>101</v>
      </c>
      <c r="G278" s="37">
        <f>G279</f>
        <v>88</v>
      </c>
      <c r="H278" s="37">
        <f t="shared" ref="H278:I278" si="47">H279</f>
        <v>0</v>
      </c>
      <c r="I278" s="37">
        <f t="shared" si="47"/>
        <v>0</v>
      </c>
    </row>
    <row r="279" spans="1:9" ht="27" customHeight="1" x14ac:dyDescent="0.25">
      <c r="A279" s="38" t="s">
        <v>179</v>
      </c>
      <c r="B279" s="35" t="s">
        <v>549</v>
      </c>
      <c r="C279" s="35" t="s">
        <v>243</v>
      </c>
      <c r="D279" s="35" t="s">
        <v>248</v>
      </c>
      <c r="E279" s="35" t="s">
        <v>269</v>
      </c>
      <c r="F279" s="35" t="s">
        <v>101</v>
      </c>
      <c r="G279" s="37">
        <f>G280</f>
        <v>88</v>
      </c>
      <c r="H279" s="37">
        <f t="shared" ref="H279:I279" si="48">H280</f>
        <v>0</v>
      </c>
      <c r="I279" s="37">
        <f t="shared" si="48"/>
        <v>0</v>
      </c>
    </row>
    <row r="280" spans="1:9" ht="27" customHeight="1" x14ac:dyDescent="0.25">
      <c r="A280" s="38" t="s">
        <v>120</v>
      </c>
      <c r="B280" s="35" t="s">
        <v>549</v>
      </c>
      <c r="C280" s="35" t="s">
        <v>243</v>
      </c>
      <c r="D280" s="35" t="s">
        <v>248</v>
      </c>
      <c r="E280" s="35" t="s">
        <v>269</v>
      </c>
      <c r="F280" s="35" t="s">
        <v>121</v>
      </c>
      <c r="G280" s="37">
        <f>G281</f>
        <v>88</v>
      </c>
      <c r="H280" s="37">
        <f t="shared" ref="H280:I280" si="49">H281</f>
        <v>0</v>
      </c>
      <c r="I280" s="37">
        <f t="shared" si="49"/>
        <v>0</v>
      </c>
    </row>
    <row r="281" spans="1:9" ht="27" customHeight="1" x14ac:dyDescent="0.25">
      <c r="A281" s="38" t="s">
        <v>122</v>
      </c>
      <c r="B281" s="35" t="s">
        <v>549</v>
      </c>
      <c r="C281" s="35" t="s">
        <v>243</v>
      </c>
      <c r="D281" s="35" t="s">
        <v>248</v>
      </c>
      <c r="E281" s="35" t="s">
        <v>269</v>
      </c>
      <c r="F281" s="35" t="s">
        <v>605</v>
      </c>
      <c r="G281" s="37">
        <v>88</v>
      </c>
      <c r="H281" s="37">
        <v>0</v>
      </c>
      <c r="I281" s="37">
        <v>0</v>
      </c>
    </row>
    <row r="282" spans="1:9" ht="27" hidden="1" customHeight="1" x14ac:dyDescent="0.25">
      <c r="A282" s="38" t="s">
        <v>122</v>
      </c>
      <c r="B282" s="35" t="s">
        <v>549</v>
      </c>
      <c r="C282" s="35" t="s">
        <v>243</v>
      </c>
      <c r="D282" s="35" t="s">
        <v>248</v>
      </c>
      <c r="E282" s="35" t="s">
        <v>272</v>
      </c>
      <c r="F282" s="35" t="s">
        <v>123</v>
      </c>
      <c r="G282" s="37"/>
      <c r="H282" s="37"/>
      <c r="I282" s="37"/>
    </row>
    <row r="283" spans="1:9" ht="42.75" customHeight="1" x14ac:dyDescent="0.25">
      <c r="A283" s="38" t="s">
        <v>270</v>
      </c>
      <c r="B283" s="35" t="s">
        <v>549</v>
      </c>
      <c r="C283" s="35" t="s">
        <v>243</v>
      </c>
      <c r="D283" s="35" t="s">
        <v>248</v>
      </c>
      <c r="E283" s="35" t="s">
        <v>271</v>
      </c>
      <c r="F283" s="35" t="s">
        <v>101</v>
      </c>
      <c r="G283" s="37">
        <f>G284</f>
        <v>49</v>
      </c>
      <c r="H283" s="37">
        <f t="shared" ref="H283:I283" si="50">H284</f>
        <v>0</v>
      </c>
      <c r="I283" s="37">
        <f t="shared" si="50"/>
        <v>0</v>
      </c>
    </row>
    <row r="284" spans="1:9" ht="27" customHeight="1" x14ac:dyDescent="0.25">
      <c r="A284" s="38" t="s">
        <v>179</v>
      </c>
      <c r="B284" s="35" t="s">
        <v>549</v>
      </c>
      <c r="C284" s="35" t="s">
        <v>243</v>
      </c>
      <c r="D284" s="35" t="s">
        <v>248</v>
      </c>
      <c r="E284" s="35" t="s">
        <v>272</v>
      </c>
      <c r="F284" s="35" t="s">
        <v>101</v>
      </c>
      <c r="G284" s="37">
        <f>G285</f>
        <v>49</v>
      </c>
      <c r="H284" s="37">
        <f t="shared" ref="H284:I284" si="51">H285</f>
        <v>0</v>
      </c>
      <c r="I284" s="37">
        <f t="shared" si="51"/>
        <v>0</v>
      </c>
    </row>
    <row r="285" spans="1:9" ht="27" customHeight="1" x14ac:dyDescent="0.25">
      <c r="A285" s="38" t="s">
        <v>120</v>
      </c>
      <c r="B285" s="35" t="s">
        <v>549</v>
      </c>
      <c r="C285" s="35" t="s">
        <v>243</v>
      </c>
      <c r="D285" s="35" t="s">
        <v>248</v>
      </c>
      <c r="E285" s="35" t="s">
        <v>272</v>
      </c>
      <c r="F285" s="35" t="s">
        <v>121</v>
      </c>
      <c r="G285" s="37">
        <f>G286</f>
        <v>49</v>
      </c>
      <c r="H285" s="37">
        <f t="shared" ref="H285:I285" si="52">H286</f>
        <v>0</v>
      </c>
      <c r="I285" s="37">
        <f t="shared" si="52"/>
        <v>0</v>
      </c>
    </row>
    <row r="286" spans="1:9" ht="27" customHeight="1" x14ac:dyDescent="0.25">
      <c r="A286" s="38" t="s">
        <v>122</v>
      </c>
      <c r="B286" s="35" t="s">
        <v>549</v>
      </c>
      <c r="C286" s="35" t="s">
        <v>243</v>
      </c>
      <c r="D286" s="35" t="s">
        <v>248</v>
      </c>
      <c r="E286" s="35" t="s">
        <v>272</v>
      </c>
      <c r="F286" s="35" t="s">
        <v>123</v>
      </c>
      <c r="G286" s="37">
        <v>49</v>
      </c>
      <c r="H286" s="37">
        <v>0</v>
      </c>
      <c r="I286" s="37">
        <v>0</v>
      </c>
    </row>
    <row r="287" spans="1:9" s="40" customFormat="1" ht="15" x14ac:dyDescent="0.25">
      <c r="A287" s="38" t="s">
        <v>273</v>
      </c>
      <c r="B287" s="35" t="s">
        <v>549</v>
      </c>
      <c r="C287" s="35" t="s">
        <v>115</v>
      </c>
      <c r="D287" s="35" t="s">
        <v>99</v>
      </c>
      <c r="E287" s="35" t="s">
        <v>100</v>
      </c>
      <c r="F287" s="35" t="s">
        <v>101</v>
      </c>
      <c r="G287" s="37">
        <f>G288+G297+G329</f>
        <v>4877.2</v>
      </c>
      <c r="H287" s="37">
        <f>H288+H297+H329</f>
        <v>2227.3000000000002</v>
      </c>
      <c r="I287" s="37">
        <f>I288+I297+I329</f>
        <v>2265.5</v>
      </c>
    </row>
    <row r="288" spans="1:9" s="40" customFormat="1" ht="15" x14ac:dyDescent="0.25">
      <c r="A288" s="38" t="s">
        <v>274</v>
      </c>
      <c r="B288" s="35" t="s">
        <v>549</v>
      </c>
      <c r="C288" s="35" t="s">
        <v>115</v>
      </c>
      <c r="D288" s="35" t="s">
        <v>145</v>
      </c>
      <c r="E288" s="35" t="s">
        <v>100</v>
      </c>
      <c r="F288" s="35" t="s">
        <v>101</v>
      </c>
      <c r="G288" s="37">
        <f t="shared" ref="G288:I289" si="53">G289</f>
        <v>44.6</v>
      </c>
      <c r="H288" s="37">
        <f t="shared" si="53"/>
        <v>44.6</v>
      </c>
      <c r="I288" s="37">
        <f t="shared" si="53"/>
        <v>44.6</v>
      </c>
    </row>
    <row r="289" spans="1:9" s="40" customFormat="1" ht="26.25" x14ac:dyDescent="0.25">
      <c r="A289" s="38" t="s">
        <v>104</v>
      </c>
      <c r="B289" s="35" t="s">
        <v>549</v>
      </c>
      <c r="C289" s="35" t="s">
        <v>115</v>
      </c>
      <c r="D289" s="35" t="s">
        <v>145</v>
      </c>
      <c r="E289" s="35" t="s">
        <v>105</v>
      </c>
      <c r="F289" s="35" t="s">
        <v>101</v>
      </c>
      <c r="G289" s="37">
        <f t="shared" si="53"/>
        <v>44.6</v>
      </c>
      <c r="H289" s="37">
        <f t="shared" si="53"/>
        <v>44.6</v>
      </c>
      <c r="I289" s="37">
        <f t="shared" si="53"/>
        <v>44.6</v>
      </c>
    </row>
    <row r="290" spans="1:9" s="40" customFormat="1" ht="26.25" x14ac:dyDescent="0.25">
      <c r="A290" s="38" t="s">
        <v>106</v>
      </c>
      <c r="B290" s="35" t="s">
        <v>549</v>
      </c>
      <c r="C290" s="35" t="s">
        <v>115</v>
      </c>
      <c r="D290" s="35" t="s">
        <v>145</v>
      </c>
      <c r="E290" s="35" t="s">
        <v>107</v>
      </c>
      <c r="F290" s="35" t="s">
        <v>101</v>
      </c>
      <c r="G290" s="37">
        <f>G294</f>
        <v>44.6</v>
      </c>
      <c r="H290" s="37">
        <f>H294</f>
        <v>44.6</v>
      </c>
      <c r="I290" s="37">
        <f>I294</f>
        <v>44.6</v>
      </c>
    </row>
    <row r="291" spans="1:9" s="40" customFormat="1" ht="30" hidden="1" customHeight="1" x14ac:dyDescent="0.25">
      <c r="A291" s="38" t="s">
        <v>275</v>
      </c>
      <c r="B291" s="35" t="s">
        <v>549</v>
      </c>
      <c r="C291" s="35" t="s">
        <v>115</v>
      </c>
      <c r="D291" s="35" t="s">
        <v>145</v>
      </c>
      <c r="E291" s="35" t="s">
        <v>276</v>
      </c>
      <c r="F291" s="35" t="s">
        <v>101</v>
      </c>
      <c r="G291" s="37">
        <f t="shared" ref="G291:I292" si="54">G292</f>
        <v>0</v>
      </c>
      <c r="H291" s="37">
        <f t="shared" si="54"/>
        <v>0</v>
      </c>
      <c r="I291" s="37">
        <f t="shared" si="54"/>
        <v>0</v>
      </c>
    </row>
    <row r="292" spans="1:9" s="40" customFormat="1" ht="26.25" hidden="1" x14ac:dyDescent="0.25">
      <c r="A292" s="38" t="s">
        <v>120</v>
      </c>
      <c r="B292" s="35" t="s">
        <v>549</v>
      </c>
      <c r="C292" s="35" t="s">
        <v>115</v>
      </c>
      <c r="D292" s="35" t="s">
        <v>145</v>
      </c>
      <c r="E292" s="35" t="s">
        <v>276</v>
      </c>
      <c r="F292" s="35" t="s">
        <v>121</v>
      </c>
      <c r="G292" s="37">
        <f t="shared" si="54"/>
        <v>0</v>
      </c>
      <c r="H292" s="37">
        <f t="shared" si="54"/>
        <v>0</v>
      </c>
      <c r="I292" s="37">
        <f t="shared" si="54"/>
        <v>0</v>
      </c>
    </row>
    <row r="293" spans="1:9" s="40" customFormat="1" ht="26.25" hidden="1" x14ac:dyDescent="0.25">
      <c r="A293" s="38" t="s">
        <v>122</v>
      </c>
      <c r="B293" s="35" t="s">
        <v>549</v>
      </c>
      <c r="C293" s="35" t="s">
        <v>115</v>
      </c>
      <c r="D293" s="35" t="s">
        <v>145</v>
      </c>
      <c r="E293" s="35" t="s">
        <v>276</v>
      </c>
      <c r="F293" s="35" t="s">
        <v>123</v>
      </c>
      <c r="G293" s="37">
        <v>0</v>
      </c>
      <c r="H293" s="37">
        <v>0</v>
      </c>
      <c r="I293" s="37">
        <v>0</v>
      </c>
    </row>
    <row r="294" spans="1:9" s="40" customFormat="1" ht="26.25" x14ac:dyDescent="0.25">
      <c r="A294" s="38" t="s">
        <v>277</v>
      </c>
      <c r="B294" s="35" t="s">
        <v>549</v>
      </c>
      <c r="C294" s="35" t="s">
        <v>115</v>
      </c>
      <c r="D294" s="35" t="s">
        <v>145</v>
      </c>
      <c r="E294" s="35" t="s">
        <v>278</v>
      </c>
      <c r="F294" s="35" t="s">
        <v>101</v>
      </c>
      <c r="G294" s="37">
        <f t="shared" ref="G294:I295" si="55">G295</f>
        <v>44.6</v>
      </c>
      <c r="H294" s="37">
        <f t="shared" si="55"/>
        <v>44.6</v>
      </c>
      <c r="I294" s="37">
        <f t="shared" si="55"/>
        <v>44.6</v>
      </c>
    </row>
    <row r="295" spans="1:9" s="40" customFormat="1" ht="28.5" customHeight="1" x14ac:dyDescent="0.25">
      <c r="A295" s="38" t="s">
        <v>120</v>
      </c>
      <c r="B295" s="35" t="s">
        <v>549</v>
      </c>
      <c r="C295" s="35" t="s">
        <v>115</v>
      </c>
      <c r="D295" s="35" t="s">
        <v>145</v>
      </c>
      <c r="E295" s="35" t="s">
        <v>278</v>
      </c>
      <c r="F295" s="35" t="s">
        <v>121</v>
      </c>
      <c r="G295" s="37">
        <f t="shared" si="55"/>
        <v>44.6</v>
      </c>
      <c r="H295" s="37">
        <f t="shared" si="55"/>
        <v>44.6</v>
      </c>
      <c r="I295" s="37">
        <f t="shared" si="55"/>
        <v>44.6</v>
      </c>
    </row>
    <row r="296" spans="1:9" s="40" customFormat="1" ht="29.25" customHeight="1" x14ac:dyDescent="0.25">
      <c r="A296" s="38" t="s">
        <v>122</v>
      </c>
      <c r="B296" s="35" t="s">
        <v>549</v>
      </c>
      <c r="C296" s="35" t="s">
        <v>115</v>
      </c>
      <c r="D296" s="35" t="s">
        <v>145</v>
      </c>
      <c r="E296" s="35" t="s">
        <v>278</v>
      </c>
      <c r="F296" s="35" t="s">
        <v>123</v>
      </c>
      <c r="G296" s="37">
        <v>44.6</v>
      </c>
      <c r="H296" s="37">
        <v>44.6</v>
      </c>
      <c r="I296" s="37">
        <v>44.6</v>
      </c>
    </row>
    <row r="297" spans="1:9" s="40" customFormat="1" ht="19.5" customHeight="1" x14ac:dyDescent="0.25">
      <c r="A297" s="38" t="s">
        <v>279</v>
      </c>
      <c r="B297" s="35" t="s">
        <v>549</v>
      </c>
      <c r="C297" s="35" t="s">
        <v>115</v>
      </c>
      <c r="D297" s="35" t="s">
        <v>248</v>
      </c>
      <c r="E297" s="35" t="s">
        <v>100</v>
      </c>
      <c r="F297" s="35" t="s">
        <v>101</v>
      </c>
      <c r="G297" s="37">
        <f>G301+G310+G324+G319</f>
        <v>4632.5999999999995</v>
      </c>
      <c r="H297" s="37">
        <f>H301+H310+H324+H319</f>
        <v>1982.7</v>
      </c>
      <c r="I297" s="37">
        <f>I301+I310+I324+I319</f>
        <v>2020.9</v>
      </c>
    </row>
    <row r="298" spans="1:9" s="40" customFormat="1" ht="31.5" hidden="1" customHeight="1" x14ac:dyDescent="0.25">
      <c r="A298" s="38" t="s">
        <v>280</v>
      </c>
      <c r="B298" s="35" t="s">
        <v>549</v>
      </c>
      <c r="C298" s="35" t="s">
        <v>115</v>
      </c>
      <c r="D298" s="35" t="s">
        <v>248</v>
      </c>
      <c r="E298" s="35" t="s">
        <v>281</v>
      </c>
      <c r="F298" s="35" t="s">
        <v>101</v>
      </c>
      <c r="G298" s="37">
        <f>G299</f>
        <v>0</v>
      </c>
    </row>
    <row r="299" spans="1:9" s="40" customFormat="1" ht="27" hidden="1" customHeight="1" x14ac:dyDescent="0.25">
      <c r="A299" s="38" t="s">
        <v>149</v>
      </c>
      <c r="B299" s="35" t="s">
        <v>549</v>
      </c>
      <c r="C299" s="35" t="s">
        <v>115</v>
      </c>
      <c r="D299" s="35" t="s">
        <v>248</v>
      </c>
      <c r="E299" s="35" t="s">
        <v>281</v>
      </c>
      <c r="F299" s="35" t="s">
        <v>121</v>
      </c>
      <c r="G299" s="37">
        <f>G300</f>
        <v>0</v>
      </c>
    </row>
    <row r="300" spans="1:9" s="40" customFormat="1" ht="30.75" hidden="1" customHeight="1" x14ac:dyDescent="0.25">
      <c r="A300" s="38" t="s">
        <v>122</v>
      </c>
      <c r="B300" s="35" t="s">
        <v>549</v>
      </c>
      <c r="C300" s="35" t="s">
        <v>115</v>
      </c>
      <c r="D300" s="35" t="s">
        <v>248</v>
      </c>
      <c r="E300" s="35" t="s">
        <v>281</v>
      </c>
      <c r="F300" s="35" t="s">
        <v>123</v>
      </c>
      <c r="G300" s="37">
        <v>0</v>
      </c>
    </row>
    <row r="301" spans="1:9" s="40" customFormat="1" ht="42" customHeight="1" x14ac:dyDescent="0.25">
      <c r="A301" s="38" t="s">
        <v>282</v>
      </c>
      <c r="B301" s="35" t="s">
        <v>549</v>
      </c>
      <c r="C301" s="35" t="s">
        <v>115</v>
      </c>
      <c r="D301" s="35" t="s">
        <v>248</v>
      </c>
      <c r="E301" s="35" t="s">
        <v>283</v>
      </c>
      <c r="F301" s="35" t="s">
        <v>101</v>
      </c>
      <c r="G301" s="37">
        <f>G302+G306</f>
        <v>100</v>
      </c>
      <c r="H301" s="37">
        <f>H302+H306</f>
        <v>100</v>
      </c>
      <c r="I301" s="37">
        <f>I302+I306</f>
        <v>100</v>
      </c>
    </row>
    <row r="302" spans="1:9" s="40" customFormat="1" ht="41.25" customHeight="1" x14ac:dyDescent="0.25">
      <c r="A302" s="38" t="s">
        <v>284</v>
      </c>
      <c r="B302" s="35" t="s">
        <v>549</v>
      </c>
      <c r="C302" s="35" t="s">
        <v>115</v>
      </c>
      <c r="D302" s="35" t="s">
        <v>248</v>
      </c>
      <c r="E302" s="35" t="s">
        <v>285</v>
      </c>
      <c r="F302" s="35" t="s">
        <v>101</v>
      </c>
      <c r="G302" s="37">
        <f>G303</f>
        <v>100</v>
      </c>
      <c r="H302" s="37">
        <f t="shared" ref="H302:I304" si="56">H303</f>
        <v>100</v>
      </c>
      <c r="I302" s="37">
        <f t="shared" si="56"/>
        <v>100</v>
      </c>
    </row>
    <row r="303" spans="1:9" s="40" customFormat="1" ht="16.5" customHeight="1" x14ac:dyDescent="0.25">
      <c r="A303" s="38" t="s">
        <v>179</v>
      </c>
      <c r="B303" s="35" t="s">
        <v>549</v>
      </c>
      <c r="C303" s="35" t="s">
        <v>115</v>
      </c>
      <c r="D303" s="35" t="s">
        <v>248</v>
      </c>
      <c r="E303" s="35" t="s">
        <v>286</v>
      </c>
      <c r="F303" s="35" t="s">
        <v>101</v>
      </c>
      <c r="G303" s="37">
        <f>G304</f>
        <v>100</v>
      </c>
      <c r="H303" s="37">
        <f t="shared" si="56"/>
        <v>100</v>
      </c>
      <c r="I303" s="37">
        <f t="shared" si="56"/>
        <v>100</v>
      </c>
    </row>
    <row r="304" spans="1:9" s="40" customFormat="1" ht="30.75" customHeight="1" x14ac:dyDescent="0.25">
      <c r="A304" s="38" t="s">
        <v>120</v>
      </c>
      <c r="B304" s="35" t="s">
        <v>549</v>
      </c>
      <c r="C304" s="35" t="s">
        <v>115</v>
      </c>
      <c r="D304" s="35" t="s">
        <v>248</v>
      </c>
      <c r="E304" s="35" t="s">
        <v>286</v>
      </c>
      <c r="F304" s="35" t="s">
        <v>121</v>
      </c>
      <c r="G304" s="37">
        <f>G305</f>
        <v>100</v>
      </c>
      <c r="H304" s="37">
        <f t="shared" si="56"/>
        <v>100</v>
      </c>
      <c r="I304" s="37">
        <f t="shared" si="56"/>
        <v>100</v>
      </c>
    </row>
    <row r="305" spans="1:9" s="40" customFormat="1" ht="30.75" customHeight="1" x14ac:dyDescent="0.25">
      <c r="A305" s="38" t="s">
        <v>122</v>
      </c>
      <c r="B305" s="35" t="s">
        <v>549</v>
      </c>
      <c r="C305" s="35" t="s">
        <v>115</v>
      </c>
      <c r="D305" s="35" t="s">
        <v>248</v>
      </c>
      <c r="E305" s="35" t="s">
        <v>286</v>
      </c>
      <c r="F305" s="35" t="s">
        <v>123</v>
      </c>
      <c r="G305" s="37">
        <v>100</v>
      </c>
      <c r="H305" s="37">
        <v>100</v>
      </c>
      <c r="I305" s="37">
        <v>100</v>
      </c>
    </row>
    <row r="306" spans="1:9" s="40" customFormat="1" ht="40.5" hidden="1" customHeight="1" x14ac:dyDescent="0.25">
      <c r="A306" s="38" t="s">
        <v>287</v>
      </c>
      <c r="B306" s="35" t="s">
        <v>549</v>
      </c>
      <c r="C306" s="35" t="s">
        <v>115</v>
      </c>
      <c r="D306" s="35" t="s">
        <v>248</v>
      </c>
      <c r="E306" s="35" t="s">
        <v>288</v>
      </c>
      <c r="F306" s="35" t="s">
        <v>101</v>
      </c>
      <c r="G306" s="37">
        <f>G307</f>
        <v>0</v>
      </c>
    </row>
    <row r="307" spans="1:9" s="40" customFormat="1" ht="22.5" hidden="1" customHeight="1" x14ac:dyDescent="0.25">
      <c r="A307" s="38" t="s">
        <v>179</v>
      </c>
      <c r="B307" s="35" t="s">
        <v>549</v>
      </c>
      <c r="C307" s="35" t="s">
        <v>115</v>
      </c>
      <c r="D307" s="35" t="s">
        <v>248</v>
      </c>
      <c r="E307" s="35" t="s">
        <v>289</v>
      </c>
      <c r="F307" s="35" t="s">
        <v>101</v>
      </c>
      <c r="G307" s="37">
        <f>G308</f>
        <v>0</v>
      </c>
    </row>
    <row r="308" spans="1:9" s="40" customFormat="1" ht="30.75" hidden="1" customHeight="1" x14ac:dyDescent="0.25">
      <c r="A308" s="38" t="s">
        <v>120</v>
      </c>
      <c r="B308" s="35" t="s">
        <v>549</v>
      </c>
      <c r="C308" s="35" t="s">
        <v>115</v>
      </c>
      <c r="D308" s="35" t="s">
        <v>248</v>
      </c>
      <c r="E308" s="35" t="s">
        <v>289</v>
      </c>
      <c r="F308" s="35" t="s">
        <v>121</v>
      </c>
      <c r="G308" s="37">
        <f>G309</f>
        <v>0</v>
      </c>
    </row>
    <row r="309" spans="1:9" s="40" customFormat="1" ht="30.75" hidden="1" customHeight="1" x14ac:dyDescent="0.25">
      <c r="A309" s="38" t="s">
        <v>122</v>
      </c>
      <c r="B309" s="35" t="s">
        <v>549</v>
      </c>
      <c r="C309" s="35" t="s">
        <v>115</v>
      </c>
      <c r="D309" s="35" t="s">
        <v>248</v>
      </c>
      <c r="E309" s="35" t="s">
        <v>289</v>
      </c>
      <c r="F309" s="35" t="s">
        <v>123</v>
      </c>
      <c r="G309" s="37"/>
    </row>
    <row r="310" spans="1:9" s="40" customFormat="1" ht="66" customHeight="1" x14ac:dyDescent="0.25">
      <c r="A310" s="38" t="s">
        <v>290</v>
      </c>
      <c r="B310" s="35" t="s">
        <v>549</v>
      </c>
      <c r="C310" s="35" t="s">
        <v>115</v>
      </c>
      <c r="D310" s="35" t="s">
        <v>248</v>
      </c>
      <c r="E310" s="35" t="s">
        <v>291</v>
      </c>
      <c r="F310" s="35" t="s">
        <v>101</v>
      </c>
      <c r="G310" s="37">
        <f>G311+G315</f>
        <v>4412.7</v>
      </c>
      <c r="H310" s="37">
        <f>H311+H315</f>
        <v>1762.8</v>
      </c>
      <c r="I310" s="37">
        <f>I311+I315</f>
        <v>1801</v>
      </c>
    </row>
    <row r="311" spans="1:9" s="40" customFormat="1" ht="65.25" customHeight="1" x14ac:dyDescent="0.25">
      <c r="A311" s="38" t="s">
        <v>292</v>
      </c>
      <c r="B311" s="35" t="s">
        <v>549</v>
      </c>
      <c r="C311" s="35" t="s">
        <v>115</v>
      </c>
      <c r="D311" s="35" t="s">
        <v>248</v>
      </c>
      <c r="E311" s="35" t="s">
        <v>293</v>
      </c>
      <c r="F311" s="35" t="s">
        <v>101</v>
      </c>
      <c r="G311" s="37">
        <f>G312</f>
        <v>4247.5</v>
      </c>
      <c r="H311" s="37">
        <f t="shared" ref="H311:I313" si="57">H312</f>
        <v>1597.6</v>
      </c>
      <c r="I311" s="37">
        <f t="shared" si="57"/>
        <v>1635.8</v>
      </c>
    </row>
    <row r="312" spans="1:9" s="40" customFormat="1" ht="20.25" customHeight="1" x14ac:dyDescent="0.25">
      <c r="A312" s="38" t="s">
        <v>179</v>
      </c>
      <c r="B312" s="35" t="s">
        <v>549</v>
      </c>
      <c r="C312" s="35" t="s">
        <v>115</v>
      </c>
      <c r="D312" s="35" t="s">
        <v>248</v>
      </c>
      <c r="E312" s="35" t="s">
        <v>294</v>
      </c>
      <c r="F312" s="35" t="s">
        <v>101</v>
      </c>
      <c r="G312" s="37">
        <f>G313</f>
        <v>4247.5</v>
      </c>
      <c r="H312" s="37">
        <f t="shared" si="57"/>
        <v>1597.6</v>
      </c>
      <c r="I312" s="37">
        <f t="shared" si="57"/>
        <v>1635.8</v>
      </c>
    </row>
    <row r="313" spans="1:9" s="40" customFormat="1" ht="30.75" customHeight="1" x14ac:dyDescent="0.25">
      <c r="A313" s="38" t="s">
        <v>120</v>
      </c>
      <c r="B313" s="35" t="s">
        <v>549</v>
      </c>
      <c r="C313" s="35" t="s">
        <v>115</v>
      </c>
      <c r="D313" s="35" t="s">
        <v>248</v>
      </c>
      <c r="E313" s="35" t="s">
        <v>294</v>
      </c>
      <c r="F313" s="35" t="s">
        <v>121</v>
      </c>
      <c r="G313" s="37">
        <f>G314</f>
        <v>4247.5</v>
      </c>
      <c r="H313" s="37">
        <f t="shared" si="57"/>
        <v>1597.6</v>
      </c>
      <c r="I313" s="37">
        <f t="shared" si="57"/>
        <v>1635.8</v>
      </c>
    </row>
    <row r="314" spans="1:9" s="40" customFormat="1" ht="30" customHeight="1" x14ac:dyDescent="0.25">
      <c r="A314" s="38" t="s">
        <v>122</v>
      </c>
      <c r="B314" s="35" t="s">
        <v>549</v>
      </c>
      <c r="C314" s="35" t="s">
        <v>115</v>
      </c>
      <c r="D314" s="35" t="s">
        <v>248</v>
      </c>
      <c r="E314" s="35" t="s">
        <v>294</v>
      </c>
      <c r="F314" s="35" t="s">
        <v>123</v>
      </c>
      <c r="G314" s="37">
        <f>1278.1+17.4+77+777.7+2097.3</f>
        <v>4247.5</v>
      </c>
      <c r="H314" s="37">
        <f>1278.1+17.4+114.3+187.8</f>
        <v>1597.6</v>
      </c>
      <c r="I314" s="37">
        <f>1278.1+17.4+114.3+226</f>
        <v>1635.8</v>
      </c>
    </row>
    <row r="315" spans="1:9" s="40" customFormat="1" ht="83.25" customHeight="1" x14ac:dyDescent="0.25">
      <c r="A315" s="38" t="s">
        <v>295</v>
      </c>
      <c r="B315" s="35" t="s">
        <v>549</v>
      </c>
      <c r="C315" s="35" t="s">
        <v>115</v>
      </c>
      <c r="D315" s="35" t="s">
        <v>248</v>
      </c>
      <c r="E315" s="35" t="s">
        <v>296</v>
      </c>
      <c r="F315" s="35" t="s">
        <v>101</v>
      </c>
      <c r="G315" s="37">
        <f>G316</f>
        <v>165.2</v>
      </c>
      <c r="H315" s="37">
        <f t="shared" ref="H315:I317" si="58">H316</f>
        <v>165.2</v>
      </c>
      <c r="I315" s="37">
        <f t="shared" si="58"/>
        <v>165.2</v>
      </c>
    </row>
    <row r="316" spans="1:9" s="40" customFormat="1" ht="15" x14ac:dyDescent="0.25">
      <c r="A316" s="38" t="s">
        <v>179</v>
      </c>
      <c r="B316" s="35" t="s">
        <v>549</v>
      </c>
      <c r="C316" s="35" t="s">
        <v>115</v>
      </c>
      <c r="D316" s="35" t="s">
        <v>248</v>
      </c>
      <c r="E316" s="35" t="s">
        <v>297</v>
      </c>
      <c r="F316" s="35" t="s">
        <v>101</v>
      </c>
      <c r="G316" s="37">
        <f>G317</f>
        <v>165.2</v>
      </c>
      <c r="H316" s="37">
        <f t="shared" si="58"/>
        <v>165.2</v>
      </c>
      <c r="I316" s="37">
        <f t="shared" si="58"/>
        <v>165.2</v>
      </c>
    </row>
    <row r="317" spans="1:9" s="40" customFormat="1" ht="26.25" x14ac:dyDescent="0.25">
      <c r="A317" s="38" t="s">
        <v>120</v>
      </c>
      <c r="B317" s="35" t="s">
        <v>549</v>
      </c>
      <c r="C317" s="35" t="s">
        <v>115</v>
      </c>
      <c r="D317" s="35" t="s">
        <v>248</v>
      </c>
      <c r="E317" s="35" t="s">
        <v>297</v>
      </c>
      <c r="F317" s="35" t="s">
        <v>121</v>
      </c>
      <c r="G317" s="37">
        <f>G318</f>
        <v>165.2</v>
      </c>
      <c r="H317" s="37">
        <f t="shared" si="58"/>
        <v>165.2</v>
      </c>
      <c r="I317" s="37">
        <f t="shared" si="58"/>
        <v>165.2</v>
      </c>
    </row>
    <row r="318" spans="1:9" s="40" customFormat="1" ht="28.5" customHeight="1" x14ac:dyDescent="0.25">
      <c r="A318" s="38" t="s">
        <v>122</v>
      </c>
      <c r="B318" s="35" t="s">
        <v>549</v>
      </c>
      <c r="C318" s="35" t="s">
        <v>115</v>
      </c>
      <c r="D318" s="35" t="s">
        <v>248</v>
      </c>
      <c r="E318" s="35" t="s">
        <v>297</v>
      </c>
      <c r="F318" s="35" t="s">
        <v>123</v>
      </c>
      <c r="G318" s="37">
        <f>150+15.2</f>
        <v>165.2</v>
      </c>
      <c r="H318" s="37">
        <f>150+15.2</f>
        <v>165.2</v>
      </c>
      <c r="I318" s="37">
        <f>150+15.2</f>
        <v>165.2</v>
      </c>
    </row>
    <row r="319" spans="1:9" s="40" customFormat="1" ht="64.5" hidden="1" x14ac:dyDescent="0.25">
      <c r="A319" s="38" t="s">
        <v>198</v>
      </c>
      <c r="B319" s="35" t="s">
        <v>549</v>
      </c>
      <c r="C319" s="35" t="s">
        <v>115</v>
      </c>
      <c r="D319" s="35" t="s">
        <v>248</v>
      </c>
      <c r="E319" s="35" t="s">
        <v>199</v>
      </c>
      <c r="F319" s="35" t="s">
        <v>101</v>
      </c>
      <c r="G319" s="37">
        <f>G320</f>
        <v>0</v>
      </c>
    </row>
    <row r="320" spans="1:9" s="40" customFormat="1" ht="39" hidden="1" x14ac:dyDescent="0.25">
      <c r="A320" s="38" t="s">
        <v>298</v>
      </c>
      <c r="B320" s="35" t="s">
        <v>549</v>
      </c>
      <c r="C320" s="35" t="s">
        <v>115</v>
      </c>
      <c r="D320" s="35" t="s">
        <v>248</v>
      </c>
      <c r="E320" s="35" t="s">
        <v>299</v>
      </c>
      <c r="F320" s="35" t="s">
        <v>101</v>
      </c>
      <c r="G320" s="37">
        <f>G321</f>
        <v>0</v>
      </c>
    </row>
    <row r="321" spans="1:9" s="40" customFormat="1" ht="15" hidden="1" x14ac:dyDescent="0.25">
      <c r="A321" s="38" t="s">
        <v>179</v>
      </c>
      <c r="B321" s="35" t="s">
        <v>549</v>
      </c>
      <c r="C321" s="35" t="s">
        <v>115</v>
      </c>
      <c r="D321" s="35" t="s">
        <v>248</v>
      </c>
      <c r="E321" s="35" t="s">
        <v>300</v>
      </c>
      <c r="F321" s="35" t="s">
        <v>101</v>
      </c>
      <c r="G321" s="37">
        <f>G322</f>
        <v>0</v>
      </c>
    </row>
    <row r="322" spans="1:9" s="40" customFormat="1" ht="26.25" hidden="1" x14ac:dyDescent="0.25">
      <c r="A322" s="38" t="s">
        <v>120</v>
      </c>
      <c r="B322" s="35" t="s">
        <v>549</v>
      </c>
      <c r="C322" s="35" t="s">
        <v>115</v>
      </c>
      <c r="D322" s="35" t="s">
        <v>248</v>
      </c>
      <c r="E322" s="35" t="s">
        <v>300</v>
      </c>
      <c r="F322" s="35" t="s">
        <v>121</v>
      </c>
      <c r="G322" s="37">
        <f>G323</f>
        <v>0</v>
      </c>
    </row>
    <row r="323" spans="1:9" s="40" customFormat="1" ht="26.25" hidden="1" x14ac:dyDescent="0.25">
      <c r="A323" s="38" t="s">
        <v>122</v>
      </c>
      <c r="B323" s="35" t="s">
        <v>549</v>
      </c>
      <c r="C323" s="35" t="s">
        <v>115</v>
      </c>
      <c r="D323" s="35" t="s">
        <v>248</v>
      </c>
      <c r="E323" s="35" t="s">
        <v>300</v>
      </c>
      <c r="F323" s="35" t="s">
        <v>123</v>
      </c>
      <c r="G323" s="37"/>
    </row>
    <row r="324" spans="1:9" s="40" customFormat="1" ht="30" customHeight="1" x14ac:dyDescent="0.25">
      <c r="A324" s="38" t="s">
        <v>210</v>
      </c>
      <c r="B324" s="35" t="s">
        <v>549</v>
      </c>
      <c r="C324" s="35" t="s">
        <v>115</v>
      </c>
      <c r="D324" s="35" t="s">
        <v>248</v>
      </c>
      <c r="E324" s="35" t="s">
        <v>211</v>
      </c>
      <c r="F324" s="35" t="s">
        <v>101</v>
      </c>
      <c r="G324" s="37">
        <f>G325</f>
        <v>119.9</v>
      </c>
      <c r="H324" s="37">
        <f t="shared" ref="H324:I327" si="59">H325</f>
        <v>119.9</v>
      </c>
      <c r="I324" s="37">
        <f t="shared" si="59"/>
        <v>119.9</v>
      </c>
    </row>
    <row r="325" spans="1:9" s="40" customFormat="1" ht="18" customHeight="1" x14ac:dyDescent="0.25">
      <c r="A325" s="38" t="s">
        <v>220</v>
      </c>
      <c r="B325" s="35" t="s">
        <v>549</v>
      </c>
      <c r="C325" s="35" t="s">
        <v>115</v>
      </c>
      <c r="D325" s="35" t="s">
        <v>248</v>
      </c>
      <c r="E325" s="35" t="s">
        <v>221</v>
      </c>
      <c r="F325" s="35" t="s">
        <v>101</v>
      </c>
      <c r="G325" s="37">
        <f>G326</f>
        <v>119.9</v>
      </c>
      <c r="H325" s="37">
        <f t="shared" si="59"/>
        <v>119.9</v>
      </c>
      <c r="I325" s="37">
        <f t="shared" si="59"/>
        <v>119.9</v>
      </c>
    </row>
    <row r="326" spans="1:9" s="40" customFormat="1" ht="20.25" customHeight="1" x14ac:dyDescent="0.25">
      <c r="A326" s="38" t="s">
        <v>179</v>
      </c>
      <c r="B326" s="35" t="s">
        <v>549</v>
      </c>
      <c r="C326" s="35" t="s">
        <v>115</v>
      </c>
      <c r="D326" s="35" t="s">
        <v>248</v>
      </c>
      <c r="E326" s="35" t="s">
        <v>222</v>
      </c>
      <c r="F326" s="35" t="s">
        <v>101</v>
      </c>
      <c r="G326" s="37">
        <f>G327</f>
        <v>119.9</v>
      </c>
      <c r="H326" s="37">
        <f t="shared" si="59"/>
        <v>119.9</v>
      </c>
      <c r="I326" s="37">
        <f t="shared" si="59"/>
        <v>119.9</v>
      </c>
    </row>
    <row r="327" spans="1:9" s="40" customFormat="1" ht="30.75" customHeight="1" x14ac:dyDescent="0.25">
      <c r="A327" s="38" t="s">
        <v>120</v>
      </c>
      <c r="B327" s="35" t="s">
        <v>549</v>
      </c>
      <c r="C327" s="35" t="s">
        <v>115</v>
      </c>
      <c r="D327" s="35" t="s">
        <v>248</v>
      </c>
      <c r="E327" s="35" t="s">
        <v>222</v>
      </c>
      <c r="F327" s="35" t="s">
        <v>121</v>
      </c>
      <c r="G327" s="37">
        <f>G328</f>
        <v>119.9</v>
      </c>
      <c r="H327" s="37">
        <f t="shared" si="59"/>
        <v>119.9</v>
      </c>
      <c r="I327" s="37">
        <f t="shared" si="59"/>
        <v>119.9</v>
      </c>
    </row>
    <row r="328" spans="1:9" s="40" customFormat="1" ht="27.75" customHeight="1" x14ac:dyDescent="0.25">
      <c r="A328" s="38" t="s">
        <v>122</v>
      </c>
      <c r="B328" s="35" t="s">
        <v>549</v>
      </c>
      <c r="C328" s="35" t="s">
        <v>115</v>
      </c>
      <c r="D328" s="35" t="s">
        <v>248</v>
      </c>
      <c r="E328" s="35" t="s">
        <v>222</v>
      </c>
      <c r="F328" s="35" t="s">
        <v>123</v>
      </c>
      <c r="G328" s="37">
        <v>119.9</v>
      </c>
      <c r="H328" s="37">
        <v>119.9</v>
      </c>
      <c r="I328" s="37">
        <v>119.9</v>
      </c>
    </row>
    <row r="329" spans="1:9" s="40" customFormat="1" ht="15" x14ac:dyDescent="0.25">
      <c r="A329" s="38" t="s">
        <v>301</v>
      </c>
      <c r="B329" s="35" t="s">
        <v>549</v>
      </c>
      <c r="C329" s="35" t="s">
        <v>115</v>
      </c>
      <c r="D329" s="35" t="s">
        <v>302</v>
      </c>
      <c r="E329" s="35" t="s">
        <v>100</v>
      </c>
      <c r="F329" s="35" t="s">
        <v>101</v>
      </c>
      <c r="G329" s="37">
        <f>G335+G348+G330</f>
        <v>200</v>
      </c>
      <c r="H329" s="37">
        <f>H335+H348+H330</f>
        <v>200</v>
      </c>
      <c r="I329" s="37">
        <f>I335+I348+I330</f>
        <v>200</v>
      </c>
    </row>
    <row r="330" spans="1:9" s="40" customFormat="1" ht="39" hidden="1" x14ac:dyDescent="0.25">
      <c r="A330" s="38" t="s">
        <v>282</v>
      </c>
      <c r="B330" s="35" t="s">
        <v>549</v>
      </c>
      <c r="C330" s="35" t="s">
        <v>115</v>
      </c>
      <c r="D330" s="35" t="s">
        <v>302</v>
      </c>
      <c r="E330" s="35" t="s">
        <v>283</v>
      </c>
      <c r="F330" s="35" t="s">
        <v>101</v>
      </c>
      <c r="G330" s="37">
        <f>G331</f>
        <v>0</v>
      </c>
      <c r="H330" s="37">
        <f t="shared" ref="H330:I333" si="60">H331</f>
        <v>0</v>
      </c>
      <c r="I330" s="37">
        <f t="shared" si="60"/>
        <v>0</v>
      </c>
    </row>
    <row r="331" spans="1:9" s="40" customFormat="1" ht="51.75" hidden="1" x14ac:dyDescent="0.25">
      <c r="A331" s="38" t="s">
        <v>287</v>
      </c>
      <c r="B331" s="35" t="s">
        <v>549</v>
      </c>
      <c r="C331" s="35" t="s">
        <v>115</v>
      </c>
      <c r="D331" s="35" t="s">
        <v>302</v>
      </c>
      <c r="E331" s="35" t="s">
        <v>288</v>
      </c>
      <c r="F331" s="35" t="s">
        <v>101</v>
      </c>
      <c r="G331" s="37">
        <f>G332</f>
        <v>0</v>
      </c>
      <c r="H331" s="37">
        <f t="shared" si="60"/>
        <v>0</v>
      </c>
      <c r="I331" s="37">
        <f t="shared" si="60"/>
        <v>0</v>
      </c>
    </row>
    <row r="332" spans="1:9" s="40" customFormat="1" ht="15" hidden="1" x14ac:dyDescent="0.25">
      <c r="A332" s="38" t="s">
        <v>179</v>
      </c>
      <c r="B332" s="35" t="s">
        <v>549</v>
      </c>
      <c r="C332" s="35" t="s">
        <v>115</v>
      </c>
      <c r="D332" s="35" t="s">
        <v>302</v>
      </c>
      <c r="E332" s="35" t="s">
        <v>289</v>
      </c>
      <c r="F332" s="35" t="s">
        <v>101</v>
      </c>
      <c r="G332" s="37">
        <f>G333</f>
        <v>0</v>
      </c>
      <c r="H332" s="37">
        <f t="shared" si="60"/>
        <v>0</v>
      </c>
      <c r="I332" s="37">
        <f t="shared" si="60"/>
        <v>0</v>
      </c>
    </row>
    <row r="333" spans="1:9" s="40" customFormat="1" ht="26.25" hidden="1" x14ac:dyDescent="0.25">
      <c r="A333" s="38" t="s">
        <v>120</v>
      </c>
      <c r="B333" s="35" t="s">
        <v>549</v>
      </c>
      <c r="C333" s="35" t="s">
        <v>115</v>
      </c>
      <c r="D333" s="35" t="s">
        <v>302</v>
      </c>
      <c r="E333" s="35" t="s">
        <v>289</v>
      </c>
      <c r="F333" s="35" t="s">
        <v>121</v>
      </c>
      <c r="G333" s="37">
        <f>G334</f>
        <v>0</v>
      </c>
      <c r="H333" s="37">
        <f t="shared" si="60"/>
        <v>0</v>
      </c>
      <c r="I333" s="37">
        <f t="shared" si="60"/>
        <v>0</v>
      </c>
    </row>
    <row r="334" spans="1:9" s="40" customFormat="1" ht="26.25" hidden="1" x14ac:dyDescent="0.25">
      <c r="A334" s="38" t="s">
        <v>122</v>
      </c>
      <c r="B334" s="35" t="s">
        <v>549</v>
      </c>
      <c r="C334" s="35" t="s">
        <v>115</v>
      </c>
      <c r="D334" s="35" t="s">
        <v>302</v>
      </c>
      <c r="E334" s="35" t="s">
        <v>289</v>
      </c>
      <c r="F334" s="35" t="s">
        <v>123</v>
      </c>
      <c r="G334" s="37">
        <v>0</v>
      </c>
      <c r="H334" s="37">
        <v>0</v>
      </c>
      <c r="I334" s="37">
        <v>0</v>
      </c>
    </row>
    <row r="335" spans="1:9" s="40" customFormat="1" ht="51.75" customHeight="1" x14ac:dyDescent="0.25">
      <c r="A335" s="38" t="s">
        <v>198</v>
      </c>
      <c r="B335" s="35" t="s">
        <v>549</v>
      </c>
      <c r="C335" s="35" t="s">
        <v>115</v>
      </c>
      <c r="D335" s="35" t="s">
        <v>302</v>
      </c>
      <c r="E335" s="35" t="s">
        <v>199</v>
      </c>
      <c r="F335" s="35" t="s">
        <v>101</v>
      </c>
      <c r="G335" s="37">
        <f>G336+G340+G344</f>
        <v>200</v>
      </c>
      <c r="H335" s="37">
        <f>H336+H340+H344</f>
        <v>200</v>
      </c>
      <c r="I335" s="37">
        <f>I336+I340+I344</f>
        <v>200</v>
      </c>
    </row>
    <row r="336" spans="1:9" s="40" customFormat="1" ht="30.75" hidden="1" customHeight="1" x14ac:dyDescent="0.25">
      <c r="A336" s="38" t="s">
        <v>303</v>
      </c>
      <c r="B336" s="35" t="s">
        <v>549</v>
      </c>
      <c r="C336" s="35" t="s">
        <v>115</v>
      </c>
      <c r="D336" s="35" t="s">
        <v>302</v>
      </c>
      <c r="E336" s="35" t="s">
        <v>304</v>
      </c>
      <c r="F336" s="35" t="s">
        <v>101</v>
      </c>
      <c r="G336" s="37">
        <f>G337</f>
        <v>0</v>
      </c>
      <c r="H336" s="37">
        <f t="shared" ref="H336:I338" si="61">H337</f>
        <v>0</v>
      </c>
      <c r="I336" s="37">
        <f t="shared" si="61"/>
        <v>0</v>
      </c>
    </row>
    <row r="337" spans="1:9" s="40" customFormat="1" ht="15" hidden="1" x14ac:dyDescent="0.25">
      <c r="A337" s="38" t="s">
        <v>179</v>
      </c>
      <c r="B337" s="35" t="s">
        <v>549</v>
      </c>
      <c r="C337" s="35" t="s">
        <v>115</v>
      </c>
      <c r="D337" s="35" t="s">
        <v>302</v>
      </c>
      <c r="E337" s="35" t="s">
        <v>305</v>
      </c>
      <c r="F337" s="35" t="s">
        <v>101</v>
      </c>
      <c r="G337" s="37">
        <f>G338</f>
        <v>0</v>
      </c>
      <c r="H337" s="37">
        <f t="shared" si="61"/>
        <v>0</v>
      </c>
      <c r="I337" s="37">
        <f t="shared" si="61"/>
        <v>0</v>
      </c>
    </row>
    <row r="338" spans="1:9" s="40" customFormat="1" ht="26.25" hidden="1" x14ac:dyDescent="0.25">
      <c r="A338" s="38" t="s">
        <v>120</v>
      </c>
      <c r="B338" s="35" t="s">
        <v>549</v>
      </c>
      <c r="C338" s="35" t="s">
        <v>115</v>
      </c>
      <c r="D338" s="35" t="s">
        <v>302</v>
      </c>
      <c r="E338" s="35" t="s">
        <v>305</v>
      </c>
      <c r="F338" s="35" t="s">
        <v>121</v>
      </c>
      <c r="G338" s="37">
        <f>G339</f>
        <v>0</v>
      </c>
      <c r="H338" s="37">
        <f t="shared" si="61"/>
        <v>0</v>
      </c>
      <c r="I338" s="37">
        <f t="shared" si="61"/>
        <v>0</v>
      </c>
    </row>
    <row r="339" spans="1:9" s="40" customFormat="1" ht="24.75" hidden="1" customHeight="1" x14ac:dyDescent="0.25">
      <c r="A339" s="38" t="s">
        <v>122</v>
      </c>
      <c r="B339" s="35" t="s">
        <v>549</v>
      </c>
      <c r="C339" s="35" t="s">
        <v>115</v>
      </c>
      <c r="D339" s="35" t="s">
        <v>302</v>
      </c>
      <c r="E339" s="35" t="s">
        <v>305</v>
      </c>
      <c r="F339" s="35" t="s">
        <v>123</v>
      </c>
      <c r="G339" s="37">
        <f>200-177.9-22.1</f>
        <v>0</v>
      </c>
      <c r="H339" s="37">
        <f>200-177.9-22.1</f>
        <v>0</v>
      </c>
      <c r="I339" s="37">
        <f>200-177.9-22.1</f>
        <v>0</v>
      </c>
    </row>
    <row r="340" spans="1:9" s="40" customFormat="1" ht="44.25" hidden="1" customHeight="1" x14ac:dyDescent="0.25">
      <c r="A340" s="38" t="s">
        <v>298</v>
      </c>
      <c r="B340" s="35" t="s">
        <v>549</v>
      </c>
      <c r="C340" s="35" t="s">
        <v>115</v>
      </c>
      <c r="D340" s="35" t="s">
        <v>302</v>
      </c>
      <c r="E340" s="35" t="s">
        <v>299</v>
      </c>
      <c r="F340" s="35" t="s">
        <v>101</v>
      </c>
      <c r="G340" s="37">
        <f>G341</f>
        <v>0</v>
      </c>
      <c r="H340" s="37">
        <f t="shared" ref="H340:I342" si="62">H341</f>
        <v>0</v>
      </c>
      <c r="I340" s="37">
        <f t="shared" si="62"/>
        <v>0</v>
      </c>
    </row>
    <row r="341" spans="1:9" s="40" customFormat="1" ht="16.5" hidden="1" customHeight="1" x14ac:dyDescent="0.25">
      <c r="A341" s="38" t="s">
        <v>179</v>
      </c>
      <c r="B341" s="35" t="s">
        <v>549</v>
      </c>
      <c r="C341" s="35" t="s">
        <v>115</v>
      </c>
      <c r="D341" s="35" t="s">
        <v>302</v>
      </c>
      <c r="E341" s="35" t="s">
        <v>300</v>
      </c>
      <c r="F341" s="35" t="s">
        <v>101</v>
      </c>
      <c r="G341" s="37">
        <f>G342</f>
        <v>0</v>
      </c>
      <c r="H341" s="37">
        <f t="shared" si="62"/>
        <v>0</v>
      </c>
      <c r="I341" s="37">
        <f t="shared" si="62"/>
        <v>0</v>
      </c>
    </row>
    <row r="342" spans="1:9" s="40" customFormat="1" ht="24.75" hidden="1" customHeight="1" x14ac:dyDescent="0.25">
      <c r="A342" s="38" t="s">
        <v>120</v>
      </c>
      <c r="B342" s="35" t="s">
        <v>549</v>
      </c>
      <c r="C342" s="35" t="s">
        <v>115</v>
      </c>
      <c r="D342" s="35" t="s">
        <v>302</v>
      </c>
      <c r="E342" s="35" t="s">
        <v>300</v>
      </c>
      <c r="F342" s="35" t="s">
        <v>121</v>
      </c>
      <c r="G342" s="37">
        <f>G343</f>
        <v>0</v>
      </c>
      <c r="H342" s="37">
        <f t="shared" si="62"/>
        <v>0</v>
      </c>
      <c r="I342" s="37">
        <f t="shared" si="62"/>
        <v>0</v>
      </c>
    </row>
    <row r="343" spans="1:9" s="40" customFormat="1" ht="24.75" hidden="1" customHeight="1" x14ac:dyDescent="0.25">
      <c r="A343" s="38" t="s">
        <v>122</v>
      </c>
      <c r="B343" s="35" t="s">
        <v>549</v>
      </c>
      <c r="C343" s="35" t="s">
        <v>115</v>
      </c>
      <c r="D343" s="35" t="s">
        <v>302</v>
      </c>
      <c r="E343" s="35" t="s">
        <v>300</v>
      </c>
      <c r="F343" s="35" t="s">
        <v>123</v>
      </c>
      <c r="G343" s="37">
        <v>0</v>
      </c>
      <c r="H343" s="37">
        <v>0</v>
      </c>
      <c r="I343" s="37">
        <v>0</v>
      </c>
    </row>
    <row r="344" spans="1:9" s="40" customFormat="1" ht="54" customHeight="1" x14ac:dyDescent="0.25">
      <c r="A344" s="38" t="s">
        <v>309</v>
      </c>
      <c r="B344" s="35" t="s">
        <v>549</v>
      </c>
      <c r="C344" s="35" t="s">
        <v>115</v>
      </c>
      <c r="D344" s="35" t="s">
        <v>302</v>
      </c>
      <c r="E344" s="35" t="s">
        <v>310</v>
      </c>
      <c r="F344" s="35" t="s">
        <v>101</v>
      </c>
      <c r="G344" s="37">
        <f>G345</f>
        <v>200</v>
      </c>
      <c r="H344" s="37">
        <f t="shared" ref="H344:I346" si="63">H345</f>
        <v>200</v>
      </c>
      <c r="I344" s="37">
        <f t="shared" si="63"/>
        <v>200</v>
      </c>
    </row>
    <row r="345" spans="1:9" s="40" customFormat="1" ht="18" customHeight="1" x14ac:dyDescent="0.25">
      <c r="A345" s="38" t="s">
        <v>179</v>
      </c>
      <c r="B345" s="35" t="s">
        <v>549</v>
      </c>
      <c r="C345" s="35" t="s">
        <v>115</v>
      </c>
      <c r="D345" s="35" t="s">
        <v>302</v>
      </c>
      <c r="E345" s="35" t="s">
        <v>311</v>
      </c>
      <c r="F345" s="35" t="s">
        <v>101</v>
      </c>
      <c r="G345" s="37">
        <f>G346</f>
        <v>200</v>
      </c>
      <c r="H345" s="37">
        <f t="shared" si="63"/>
        <v>200</v>
      </c>
      <c r="I345" s="37">
        <f t="shared" si="63"/>
        <v>200</v>
      </c>
    </row>
    <row r="346" spans="1:9" s="40" customFormat="1" ht="30.75" customHeight="1" x14ac:dyDescent="0.25">
      <c r="A346" s="38" t="s">
        <v>120</v>
      </c>
      <c r="B346" s="35" t="s">
        <v>549</v>
      </c>
      <c r="C346" s="35" t="s">
        <v>115</v>
      </c>
      <c r="D346" s="35" t="s">
        <v>302</v>
      </c>
      <c r="E346" s="35" t="s">
        <v>311</v>
      </c>
      <c r="F346" s="35" t="s">
        <v>121</v>
      </c>
      <c r="G346" s="37">
        <f>G347</f>
        <v>200</v>
      </c>
      <c r="H346" s="37">
        <f t="shared" si="63"/>
        <v>200</v>
      </c>
      <c r="I346" s="37">
        <f t="shared" si="63"/>
        <v>200</v>
      </c>
    </row>
    <row r="347" spans="1:9" s="40" customFormat="1" ht="32.25" customHeight="1" x14ac:dyDescent="0.25">
      <c r="A347" s="38" t="s">
        <v>122</v>
      </c>
      <c r="B347" s="35" t="s">
        <v>549</v>
      </c>
      <c r="C347" s="35" t="s">
        <v>115</v>
      </c>
      <c r="D347" s="35" t="s">
        <v>302</v>
      </c>
      <c r="E347" s="35" t="s">
        <v>311</v>
      </c>
      <c r="F347" s="35" t="s">
        <v>123</v>
      </c>
      <c r="G347" s="37">
        <v>200</v>
      </c>
      <c r="H347" s="37">
        <v>200</v>
      </c>
      <c r="I347" s="37">
        <v>200</v>
      </c>
    </row>
    <row r="348" spans="1:9" s="40" customFormat="1" ht="24.75" hidden="1" customHeight="1" x14ac:dyDescent="0.25">
      <c r="A348" s="38" t="s">
        <v>312</v>
      </c>
      <c r="B348" s="35" t="s">
        <v>549</v>
      </c>
      <c r="C348" s="35" t="s">
        <v>115</v>
      </c>
      <c r="D348" s="35" t="s">
        <v>302</v>
      </c>
      <c r="E348" s="35" t="s">
        <v>313</v>
      </c>
      <c r="F348" s="35" t="s">
        <v>101</v>
      </c>
      <c r="G348" s="37">
        <f>G349</f>
        <v>0</v>
      </c>
      <c r="H348" s="37">
        <f t="shared" ref="H348:I351" si="64">H349</f>
        <v>0</v>
      </c>
      <c r="I348" s="37">
        <f t="shared" si="64"/>
        <v>0</v>
      </c>
    </row>
    <row r="349" spans="1:9" s="40" customFormat="1" ht="24.75" hidden="1" customHeight="1" x14ac:dyDescent="0.25">
      <c r="A349" s="38" t="s">
        <v>314</v>
      </c>
      <c r="B349" s="35" t="s">
        <v>549</v>
      </c>
      <c r="C349" s="35" t="s">
        <v>115</v>
      </c>
      <c r="D349" s="35" t="s">
        <v>302</v>
      </c>
      <c r="E349" s="35" t="s">
        <v>315</v>
      </c>
      <c r="F349" s="35" t="s">
        <v>101</v>
      </c>
      <c r="G349" s="37">
        <f>G350</f>
        <v>0</v>
      </c>
      <c r="H349" s="37">
        <f t="shared" si="64"/>
        <v>0</v>
      </c>
      <c r="I349" s="37">
        <f t="shared" si="64"/>
        <v>0</v>
      </c>
    </row>
    <row r="350" spans="1:9" s="40" customFormat="1" ht="38.25" hidden="1" customHeight="1" x14ac:dyDescent="0.25">
      <c r="A350" s="38" t="s">
        <v>316</v>
      </c>
      <c r="B350" s="35" t="s">
        <v>549</v>
      </c>
      <c r="C350" s="35" t="s">
        <v>115</v>
      </c>
      <c r="D350" s="35" t="s">
        <v>302</v>
      </c>
      <c r="E350" s="35" t="s">
        <v>317</v>
      </c>
      <c r="F350" s="35" t="s">
        <v>101</v>
      </c>
      <c r="G350" s="37">
        <f>G351</f>
        <v>0</v>
      </c>
      <c r="H350" s="37">
        <f t="shared" si="64"/>
        <v>0</v>
      </c>
      <c r="I350" s="37">
        <f t="shared" si="64"/>
        <v>0</v>
      </c>
    </row>
    <row r="351" spans="1:9" s="40" customFormat="1" ht="16.5" hidden="1" customHeight="1" x14ac:dyDescent="0.25">
      <c r="A351" s="38" t="s">
        <v>124</v>
      </c>
      <c r="B351" s="35" t="s">
        <v>549</v>
      </c>
      <c r="C351" s="35" t="s">
        <v>115</v>
      </c>
      <c r="D351" s="35" t="s">
        <v>302</v>
      </c>
      <c r="E351" s="35" t="s">
        <v>317</v>
      </c>
      <c r="F351" s="35" t="s">
        <v>125</v>
      </c>
      <c r="G351" s="37">
        <f>G352</f>
        <v>0</v>
      </c>
      <c r="H351" s="37">
        <f t="shared" si="64"/>
        <v>0</v>
      </c>
      <c r="I351" s="37">
        <f t="shared" si="64"/>
        <v>0</v>
      </c>
    </row>
    <row r="352" spans="1:9" s="40" customFormat="1" ht="24.75" hidden="1" customHeight="1" x14ac:dyDescent="0.25">
      <c r="A352" s="38" t="s">
        <v>318</v>
      </c>
      <c r="B352" s="35" t="s">
        <v>549</v>
      </c>
      <c r="C352" s="35" t="s">
        <v>115</v>
      </c>
      <c r="D352" s="35" t="s">
        <v>302</v>
      </c>
      <c r="E352" s="35" t="s">
        <v>317</v>
      </c>
      <c r="F352" s="35" t="s">
        <v>319</v>
      </c>
      <c r="G352" s="37">
        <v>0</v>
      </c>
      <c r="H352" s="37">
        <v>0</v>
      </c>
      <c r="I352" s="37">
        <v>0</v>
      </c>
    </row>
    <row r="353" spans="1:9" s="40" customFormat="1" ht="18" customHeight="1" x14ac:dyDescent="0.25">
      <c r="A353" s="38" t="s">
        <v>324</v>
      </c>
      <c r="B353" s="35" t="s">
        <v>549</v>
      </c>
      <c r="C353" s="35" t="s">
        <v>145</v>
      </c>
      <c r="D353" s="35" t="s">
        <v>99</v>
      </c>
      <c r="E353" s="35" t="s">
        <v>100</v>
      </c>
      <c r="F353" s="35" t="s">
        <v>101</v>
      </c>
      <c r="G353" s="37">
        <f>G354+G377+G429</f>
        <v>9920.4000000000015</v>
      </c>
      <c r="H353" s="37">
        <f>H354+H377+H429</f>
        <v>9841.9</v>
      </c>
      <c r="I353" s="37">
        <f>I354+I377+I429</f>
        <v>10368.9</v>
      </c>
    </row>
    <row r="354" spans="1:9" s="40" customFormat="1" ht="19.5" customHeight="1" x14ac:dyDescent="0.25">
      <c r="A354" s="38" t="s">
        <v>325</v>
      </c>
      <c r="B354" s="35" t="s">
        <v>549</v>
      </c>
      <c r="C354" s="35" t="s">
        <v>145</v>
      </c>
      <c r="D354" s="35" t="s">
        <v>98</v>
      </c>
      <c r="E354" s="35" t="s">
        <v>100</v>
      </c>
      <c r="F354" s="35" t="s">
        <v>101</v>
      </c>
      <c r="G354" s="37">
        <f>G355+G372</f>
        <v>563.1</v>
      </c>
      <c r="H354" s="37">
        <f>H355+H372</f>
        <v>438.90000000000003</v>
      </c>
      <c r="I354" s="37">
        <f>I355+I372</f>
        <v>438.90000000000003</v>
      </c>
    </row>
    <row r="355" spans="1:9" s="40" customFormat="1" ht="54" customHeight="1" x14ac:dyDescent="0.25">
      <c r="A355" s="38" t="s">
        <v>198</v>
      </c>
      <c r="B355" s="35" t="s">
        <v>549</v>
      </c>
      <c r="C355" s="35" t="s">
        <v>145</v>
      </c>
      <c r="D355" s="35" t="s">
        <v>98</v>
      </c>
      <c r="E355" s="35" t="s">
        <v>199</v>
      </c>
      <c r="F355" s="35" t="s">
        <v>101</v>
      </c>
      <c r="G355" s="37">
        <f>G356+G360+G368</f>
        <v>272.3</v>
      </c>
      <c r="H355" s="37">
        <f>H356+H360+H368</f>
        <v>272.3</v>
      </c>
      <c r="I355" s="37">
        <f>I356+I360+I368</f>
        <v>272.3</v>
      </c>
    </row>
    <row r="356" spans="1:9" s="40" customFormat="1" ht="64.5" x14ac:dyDescent="0.25">
      <c r="A356" s="38" t="s">
        <v>556</v>
      </c>
      <c r="B356" s="35" t="s">
        <v>549</v>
      </c>
      <c r="C356" s="35" t="s">
        <v>145</v>
      </c>
      <c r="D356" s="35" t="s">
        <v>98</v>
      </c>
      <c r="E356" s="35" t="s">
        <v>327</v>
      </c>
      <c r="F356" s="35" t="s">
        <v>101</v>
      </c>
      <c r="G356" s="37">
        <f>G357</f>
        <v>272.3</v>
      </c>
      <c r="H356" s="37">
        <f t="shared" ref="H356:I358" si="65">H357</f>
        <v>272.3</v>
      </c>
      <c r="I356" s="37">
        <f t="shared" si="65"/>
        <v>272.3</v>
      </c>
    </row>
    <row r="357" spans="1:9" s="40" customFormat="1" ht="19.5" customHeight="1" x14ac:dyDescent="0.25">
      <c r="A357" s="38" t="s">
        <v>179</v>
      </c>
      <c r="B357" s="35" t="s">
        <v>549</v>
      </c>
      <c r="C357" s="35" t="s">
        <v>145</v>
      </c>
      <c r="D357" s="35" t="s">
        <v>98</v>
      </c>
      <c r="E357" s="35" t="s">
        <v>328</v>
      </c>
      <c r="F357" s="35" t="s">
        <v>101</v>
      </c>
      <c r="G357" s="37">
        <f>G358</f>
        <v>272.3</v>
      </c>
      <c r="H357" s="37">
        <f t="shared" si="65"/>
        <v>272.3</v>
      </c>
      <c r="I357" s="37">
        <f t="shared" si="65"/>
        <v>272.3</v>
      </c>
    </row>
    <row r="358" spans="1:9" s="40" customFormat="1" ht="29.25" customHeight="1" x14ac:dyDescent="0.25">
      <c r="A358" s="38" t="s">
        <v>120</v>
      </c>
      <c r="B358" s="35" t="s">
        <v>549</v>
      </c>
      <c r="C358" s="35" t="s">
        <v>145</v>
      </c>
      <c r="D358" s="35" t="s">
        <v>98</v>
      </c>
      <c r="E358" s="35" t="s">
        <v>328</v>
      </c>
      <c r="F358" s="35" t="s">
        <v>121</v>
      </c>
      <c r="G358" s="37">
        <f>G359</f>
        <v>272.3</v>
      </c>
      <c r="H358" s="37">
        <f t="shared" si="65"/>
        <v>272.3</v>
      </c>
      <c r="I358" s="37">
        <f t="shared" si="65"/>
        <v>272.3</v>
      </c>
    </row>
    <row r="359" spans="1:9" s="40" customFormat="1" ht="30" customHeight="1" x14ac:dyDescent="0.25">
      <c r="A359" s="38" t="s">
        <v>122</v>
      </c>
      <c r="B359" s="35" t="s">
        <v>549</v>
      </c>
      <c r="C359" s="35" t="s">
        <v>145</v>
      </c>
      <c r="D359" s="35" t="s">
        <v>98</v>
      </c>
      <c r="E359" s="35" t="s">
        <v>328</v>
      </c>
      <c r="F359" s="35" t="s">
        <v>123</v>
      </c>
      <c r="G359" s="37">
        <v>272.3</v>
      </c>
      <c r="H359" s="37">
        <v>272.3</v>
      </c>
      <c r="I359" s="37">
        <v>272.3</v>
      </c>
    </row>
    <row r="360" spans="1:9" s="40" customFormat="1" ht="39" hidden="1" x14ac:dyDescent="0.25">
      <c r="A360" s="38" t="s">
        <v>329</v>
      </c>
      <c r="B360" s="35" t="s">
        <v>549</v>
      </c>
      <c r="C360" s="35" t="s">
        <v>145</v>
      </c>
      <c r="D360" s="35" t="s">
        <v>98</v>
      </c>
      <c r="E360" s="35" t="s">
        <v>330</v>
      </c>
      <c r="F360" s="35" t="s">
        <v>101</v>
      </c>
      <c r="G360" s="37">
        <f>G361</f>
        <v>0</v>
      </c>
      <c r="H360" s="37">
        <f>H361</f>
        <v>0</v>
      </c>
      <c r="I360" s="37">
        <f>I361</f>
        <v>0</v>
      </c>
    </row>
    <row r="361" spans="1:9" s="40" customFormat="1" ht="15" hidden="1" x14ac:dyDescent="0.25">
      <c r="A361" s="38" t="s">
        <v>179</v>
      </c>
      <c r="B361" s="35" t="s">
        <v>549</v>
      </c>
      <c r="C361" s="35" t="s">
        <v>145</v>
      </c>
      <c r="D361" s="35" t="s">
        <v>98</v>
      </c>
      <c r="E361" s="35" t="s">
        <v>331</v>
      </c>
      <c r="F361" s="35" t="s">
        <v>101</v>
      </c>
      <c r="G361" s="37">
        <f>G362+G364</f>
        <v>0</v>
      </c>
      <c r="H361" s="37">
        <f>H362+H364</f>
        <v>0</v>
      </c>
      <c r="I361" s="37">
        <f>I362+I364</f>
        <v>0</v>
      </c>
    </row>
    <row r="362" spans="1:9" s="40" customFormat="1" ht="26.25" hidden="1" x14ac:dyDescent="0.25">
      <c r="A362" s="38" t="s">
        <v>120</v>
      </c>
      <c r="B362" s="35" t="s">
        <v>549</v>
      </c>
      <c r="C362" s="35" t="s">
        <v>145</v>
      </c>
      <c r="D362" s="35" t="s">
        <v>98</v>
      </c>
      <c r="E362" s="35" t="s">
        <v>331</v>
      </c>
      <c r="F362" s="35" t="s">
        <v>121</v>
      </c>
      <c r="G362" s="37">
        <f>G363</f>
        <v>0</v>
      </c>
      <c r="H362" s="37">
        <f>H363</f>
        <v>0</v>
      </c>
      <c r="I362" s="37">
        <f>I363</f>
        <v>0</v>
      </c>
    </row>
    <row r="363" spans="1:9" s="40" customFormat="1" ht="26.25" hidden="1" x14ac:dyDescent="0.25">
      <c r="A363" s="38" t="s">
        <v>122</v>
      </c>
      <c r="B363" s="35" t="s">
        <v>549</v>
      </c>
      <c r="C363" s="35" t="s">
        <v>145</v>
      </c>
      <c r="D363" s="35" t="s">
        <v>98</v>
      </c>
      <c r="E363" s="35" t="s">
        <v>331</v>
      </c>
      <c r="F363" s="35" t="s">
        <v>123</v>
      </c>
      <c r="G363" s="37">
        <f>15.3+29.5-44.8</f>
        <v>0</v>
      </c>
      <c r="H363" s="37">
        <f>15.3+29.5-44.8</f>
        <v>0</v>
      </c>
      <c r="I363" s="37">
        <f>15.3+29.5-44.8</f>
        <v>0</v>
      </c>
    </row>
    <row r="364" spans="1:9" s="40" customFormat="1" ht="39" hidden="1" x14ac:dyDescent="0.25">
      <c r="A364" s="38" t="s">
        <v>226</v>
      </c>
      <c r="B364" s="35" t="s">
        <v>549</v>
      </c>
      <c r="C364" s="35" t="s">
        <v>145</v>
      </c>
      <c r="D364" s="35" t="s">
        <v>98</v>
      </c>
      <c r="E364" s="35" t="s">
        <v>331</v>
      </c>
      <c r="F364" s="35" t="s">
        <v>227</v>
      </c>
      <c r="G364" s="37">
        <f>G365</f>
        <v>0</v>
      </c>
      <c r="H364" s="37">
        <f>H365</f>
        <v>0</v>
      </c>
      <c r="I364" s="37">
        <f>I365</f>
        <v>0</v>
      </c>
    </row>
    <row r="365" spans="1:9" s="40" customFormat="1" ht="15" hidden="1" x14ac:dyDescent="0.25">
      <c r="A365" s="38" t="s">
        <v>228</v>
      </c>
      <c r="B365" s="35" t="s">
        <v>549</v>
      </c>
      <c r="C365" s="35" t="s">
        <v>145</v>
      </c>
      <c r="D365" s="35" t="s">
        <v>98</v>
      </c>
      <c r="E365" s="35" t="s">
        <v>331</v>
      </c>
      <c r="F365" s="35" t="s">
        <v>229</v>
      </c>
      <c r="G365" s="37">
        <v>0</v>
      </c>
      <c r="H365" s="37">
        <v>0</v>
      </c>
      <c r="I365" s="37">
        <v>0</v>
      </c>
    </row>
    <row r="366" spans="1:9" s="40" customFormat="1" ht="15" hidden="1" x14ac:dyDescent="0.25">
      <c r="A366" s="38" t="s">
        <v>124</v>
      </c>
      <c r="B366" s="35" t="s">
        <v>549</v>
      </c>
      <c r="C366" s="35" t="s">
        <v>145</v>
      </c>
      <c r="D366" s="35" t="s">
        <v>98</v>
      </c>
      <c r="E366" s="35" t="s">
        <v>199</v>
      </c>
      <c r="F366" s="35" t="s">
        <v>125</v>
      </c>
      <c r="G366" s="37">
        <f>G367</f>
        <v>0</v>
      </c>
      <c r="H366" s="37">
        <f>H367</f>
        <v>0</v>
      </c>
      <c r="I366" s="37">
        <f>I367</f>
        <v>0</v>
      </c>
    </row>
    <row r="367" spans="1:9" s="40" customFormat="1" ht="40.5" hidden="1" customHeight="1" x14ac:dyDescent="0.25">
      <c r="A367" s="38" t="s">
        <v>126</v>
      </c>
      <c r="B367" s="35" t="s">
        <v>549</v>
      </c>
      <c r="C367" s="35" t="s">
        <v>145</v>
      </c>
      <c r="D367" s="35" t="s">
        <v>98</v>
      </c>
      <c r="E367" s="35" t="s">
        <v>199</v>
      </c>
      <c r="F367" s="35" t="s">
        <v>127</v>
      </c>
      <c r="G367" s="37">
        <v>0</v>
      </c>
      <c r="H367" s="37">
        <v>0</v>
      </c>
      <c r="I367" s="37">
        <v>0</v>
      </c>
    </row>
    <row r="368" spans="1:9" s="40" customFormat="1" ht="38.25" hidden="1" customHeight="1" x14ac:dyDescent="0.25">
      <c r="A368" s="38" t="s">
        <v>335</v>
      </c>
      <c r="B368" s="35" t="s">
        <v>549</v>
      </c>
      <c r="C368" s="35" t="s">
        <v>145</v>
      </c>
      <c r="D368" s="35" t="s">
        <v>98</v>
      </c>
      <c r="E368" s="35" t="s">
        <v>201</v>
      </c>
      <c r="F368" s="35" t="s">
        <v>101</v>
      </c>
      <c r="G368" s="37">
        <f>G369</f>
        <v>0</v>
      </c>
      <c r="H368" s="37">
        <f t="shared" ref="H368:I370" si="66">H369</f>
        <v>0</v>
      </c>
      <c r="I368" s="37">
        <f t="shared" si="66"/>
        <v>0</v>
      </c>
    </row>
    <row r="369" spans="1:9" s="40" customFormat="1" ht="16.5" hidden="1" customHeight="1" x14ac:dyDescent="0.25">
      <c r="A369" s="38" t="s">
        <v>179</v>
      </c>
      <c r="B369" s="35" t="s">
        <v>549</v>
      </c>
      <c r="C369" s="35" t="s">
        <v>145</v>
      </c>
      <c r="D369" s="35" t="s">
        <v>98</v>
      </c>
      <c r="E369" s="35" t="s">
        <v>202</v>
      </c>
      <c r="F369" s="35" t="s">
        <v>101</v>
      </c>
      <c r="G369" s="37">
        <f>G370</f>
        <v>0</v>
      </c>
      <c r="H369" s="37">
        <f t="shared" si="66"/>
        <v>0</v>
      </c>
      <c r="I369" s="37">
        <f t="shared" si="66"/>
        <v>0</v>
      </c>
    </row>
    <row r="370" spans="1:9" s="40" customFormat="1" ht="29.25" hidden="1" customHeight="1" x14ac:dyDescent="0.25">
      <c r="A370" s="38" t="s">
        <v>120</v>
      </c>
      <c r="B370" s="35" t="s">
        <v>549</v>
      </c>
      <c r="C370" s="35" t="s">
        <v>145</v>
      </c>
      <c r="D370" s="35" t="s">
        <v>98</v>
      </c>
      <c r="E370" s="35" t="s">
        <v>202</v>
      </c>
      <c r="F370" s="35" t="s">
        <v>121</v>
      </c>
      <c r="G370" s="37">
        <f>G371</f>
        <v>0</v>
      </c>
      <c r="H370" s="37">
        <f t="shared" si="66"/>
        <v>0</v>
      </c>
      <c r="I370" s="37">
        <f t="shared" si="66"/>
        <v>0</v>
      </c>
    </row>
    <row r="371" spans="1:9" s="40" customFormat="1" ht="4.5" hidden="1" customHeight="1" x14ac:dyDescent="0.25">
      <c r="A371" s="38" t="s">
        <v>122</v>
      </c>
      <c r="B371" s="35" t="s">
        <v>549</v>
      </c>
      <c r="C371" s="35" t="s">
        <v>145</v>
      </c>
      <c r="D371" s="35" t="s">
        <v>98</v>
      </c>
      <c r="E371" s="35" t="s">
        <v>202</v>
      </c>
      <c r="F371" s="35" t="s">
        <v>123</v>
      </c>
      <c r="G371" s="37">
        <v>0</v>
      </c>
      <c r="H371" s="37">
        <v>0</v>
      </c>
      <c r="I371" s="37">
        <v>0</v>
      </c>
    </row>
    <row r="372" spans="1:9" s="40" customFormat="1" ht="28.5" customHeight="1" x14ac:dyDescent="0.25">
      <c r="A372" s="38" t="s">
        <v>210</v>
      </c>
      <c r="B372" s="35" t="s">
        <v>549</v>
      </c>
      <c r="C372" s="35" t="s">
        <v>145</v>
      </c>
      <c r="D372" s="35" t="s">
        <v>98</v>
      </c>
      <c r="E372" s="35" t="s">
        <v>211</v>
      </c>
      <c r="F372" s="35" t="s">
        <v>101</v>
      </c>
      <c r="G372" s="37">
        <f>G373</f>
        <v>290.8</v>
      </c>
      <c r="H372" s="37">
        <f t="shared" ref="H372:I375" si="67">H373</f>
        <v>166.60000000000002</v>
      </c>
      <c r="I372" s="37">
        <f t="shared" si="67"/>
        <v>166.60000000000002</v>
      </c>
    </row>
    <row r="373" spans="1:9" s="40" customFormat="1" ht="15" customHeight="1" x14ac:dyDescent="0.25">
      <c r="A373" s="38" t="s">
        <v>220</v>
      </c>
      <c r="B373" s="35" t="s">
        <v>549</v>
      </c>
      <c r="C373" s="35" t="s">
        <v>145</v>
      </c>
      <c r="D373" s="35" t="s">
        <v>98</v>
      </c>
      <c r="E373" s="35" t="s">
        <v>221</v>
      </c>
      <c r="F373" s="35" t="s">
        <v>101</v>
      </c>
      <c r="G373" s="37">
        <f>G374</f>
        <v>290.8</v>
      </c>
      <c r="H373" s="37">
        <f t="shared" si="67"/>
        <v>166.60000000000002</v>
      </c>
      <c r="I373" s="37">
        <f t="shared" si="67"/>
        <v>166.60000000000002</v>
      </c>
    </row>
    <row r="374" spans="1:9" s="40" customFormat="1" ht="18" customHeight="1" x14ac:dyDescent="0.25">
      <c r="A374" s="38" t="s">
        <v>179</v>
      </c>
      <c r="B374" s="35" t="s">
        <v>549</v>
      </c>
      <c r="C374" s="35" t="s">
        <v>145</v>
      </c>
      <c r="D374" s="35" t="s">
        <v>98</v>
      </c>
      <c r="E374" s="35" t="s">
        <v>222</v>
      </c>
      <c r="F374" s="35" t="s">
        <v>101</v>
      </c>
      <c r="G374" s="37">
        <f>G375</f>
        <v>290.8</v>
      </c>
      <c r="H374" s="37">
        <f t="shared" si="67"/>
        <v>166.60000000000002</v>
      </c>
      <c r="I374" s="37">
        <f t="shared" si="67"/>
        <v>166.60000000000002</v>
      </c>
    </row>
    <row r="375" spans="1:9" s="40" customFormat="1" ht="28.5" customHeight="1" x14ac:dyDescent="0.25">
      <c r="A375" s="38" t="s">
        <v>120</v>
      </c>
      <c r="B375" s="35" t="s">
        <v>549</v>
      </c>
      <c r="C375" s="35" t="s">
        <v>145</v>
      </c>
      <c r="D375" s="35" t="s">
        <v>98</v>
      </c>
      <c r="E375" s="35" t="s">
        <v>222</v>
      </c>
      <c r="F375" s="35" t="s">
        <v>121</v>
      </c>
      <c r="G375" s="37">
        <f>G376</f>
        <v>290.8</v>
      </c>
      <c r="H375" s="37">
        <f t="shared" si="67"/>
        <v>166.60000000000002</v>
      </c>
      <c r="I375" s="37">
        <f t="shared" si="67"/>
        <v>166.60000000000002</v>
      </c>
    </row>
    <row r="376" spans="1:9" s="40" customFormat="1" ht="29.25" customHeight="1" x14ac:dyDescent="0.25">
      <c r="A376" s="38" t="s">
        <v>122</v>
      </c>
      <c r="B376" s="35" t="s">
        <v>549</v>
      </c>
      <c r="C376" s="35" t="s">
        <v>145</v>
      </c>
      <c r="D376" s="35" t="s">
        <v>98</v>
      </c>
      <c r="E376" s="35" t="s">
        <v>222</v>
      </c>
      <c r="F376" s="35" t="s">
        <v>123</v>
      </c>
      <c r="G376" s="37">
        <f>290.8-124.2+124.2</f>
        <v>290.8</v>
      </c>
      <c r="H376" s="37">
        <f>290.8-124.2</f>
        <v>166.60000000000002</v>
      </c>
      <c r="I376" s="37">
        <f>290.8-124.2</f>
        <v>166.60000000000002</v>
      </c>
    </row>
    <row r="377" spans="1:9" ht="20.25" customHeight="1" x14ac:dyDescent="0.25">
      <c r="A377" s="38" t="s">
        <v>338</v>
      </c>
      <c r="B377" s="35" t="s">
        <v>549</v>
      </c>
      <c r="C377" s="35" t="s">
        <v>145</v>
      </c>
      <c r="D377" s="35" t="s">
        <v>103</v>
      </c>
      <c r="E377" s="35" t="s">
        <v>100</v>
      </c>
      <c r="F377" s="35" t="s">
        <v>101</v>
      </c>
      <c r="G377" s="37">
        <f>G382+G399+G411+G423+G378+G416</f>
        <v>6987.3</v>
      </c>
      <c r="H377" s="37">
        <f t="shared" ref="H377:I377" si="68">H382+H399+H411+H423+H378+H416</f>
        <v>7033</v>
      </c>
      <c r="I377" s="37">
        <f t="shared" si="68"/>
        <v>7560</v>
      </c>
    </row>
    <row r="378" spans="1:9" ht="26.25" hidden="1" x14ac:dyDescent="0.25">
      <c r="A378" s="38" t="s">
        <v>339</v>
      </c>
      <c r="B378" s="35" t="s">
        <v>549</v>
      </c>
      <c r="C378" s="35" t="s">
        <v>145</v>
      </c>
      <c r="D378" s="35" t="s">
        <v>103</v>
      </c>
      <c r="E378" s="35" t="s">
        <v>340</v>
      </c>
      <c r="F378" s="35" t="s">
        <v>101</v>
      </c>
      <c r="G378" s="37">
        <f>G379</f>
        <v>0</v>
      </c>
      <c r="H378" s="37">
        <f t="shared" ref="H378:I380" si="69">H379</f>
        <v>0</v>
      </c>
      <c r="I378" s="37">
        <f t="shared" si="69"/>
        <v>0</v>
      </c>
    </row>
    <row r="379" spans="1:9" ht="26.25" hidden="1" x14ac:dyDescent="0.25">
      <c r="A379" s="38" t="s">
        <v>341</v>
      </c>
      <c r="B379" s="35" t="s">
        <v>549</v>
      </c>
      <c r="C379" s="35" t="s">
        <v>145</v>
      </c>
      <c r="D379" s="35" t="s">
        <v>103</v>
      </c>
      <c r="E379" s="35" t="s">
        <v>342</v>
      </c>
      <c r="F379" s="35" t="s">
        <v>101</v>
      </c>
      <c r="G379" s="37">
        <f>G380</f>
        <v>0</v>
      </c>
      <c r="H379" s="37">
        <f t="shared" si="69"/>
        <v>0</v>
      </c>
      <c r="I379" s="37">
        <f t="shared" si="69"/>
        <v>0</v>
      </c>
    </row>
    <row r="380" spans="1:9" ht="39" hidden="1" x14ac:dyDescent="0.25">
      <c r="A380" s="38" t="s">
        <v>318</v>
      </c>
      <c r="B380" s="35" t="s">
        <v>549</v>
      </c>
      <c r="C380" s="35" t="s">
        <v>145</v>
      </c>
      <c r="D380" s="35" t="s">
        <v>103</v>
      </c>
      <c r="E380" s="35" t="s">
        <v>342</v>
      </c>
      <c r="F380" s="35" t="s">
        <v>125</v>
      </c>
      <c r="G380" s="37">
        <f>G381</f>
        <v>0</v>
      </c>
      <c r="H380" s="37">
        <f t="shared" si="69"/>
        <v>0</v>
      </c>
      <c r="I380" s="37">
        <f t="shared" si="69"/>
        <v>0</v>
      </c>
    </row>
    <row r="381" spans="1:9" ht="15" hidden="1" x14ac:dyDescent="0.25">
      <c r="A381" s="38" t="s">
        <v>124</v>
      </c>
      <c r="B381" s="35" t="s">
        <v>549</v>
      </c>
      <c r="C381" s="35" t="s">
        <v>145</v>
      </c>
      <c r="D381" s="35" t="s">
        <v>103</v>
      </c>
      <c r="E381" s="35" t="s">
        <v>342</v>
      </c>
      <c r="F381" s="35" t="s">
        <v>319</v>
      </c>
      <c r="G381" s="37">
        <v>0</v>
      </c>
      <c r="H381" s="37">
        <v>0</v>
      </c>
      <c r="I381" s="37">
        <v>0</v>
      </c>
    </row>
    <row r="382" spans="1:9" s="40" customFormat="1" ht="51" customHeight="1" x14ac:dyDescent="0.25">
      <c r="A382" s="38" t="s">
        <v>343</v>
      </c>
      <c r="B382" s="35" t="s">
        <v>549</v>
      </c>
      <c r="C382" s="35" t="s">
        <v>145</v>
      </c>
      <c r="D382" s="35" t="s">
        <v>103</v>
      </c>
      <c r="E382" s="35" t="s">
        <v>199</v>
      </c>
      <c r="F382" s="35" t="s">
        <v>101</v>
      </c>
      <c r="G382" s="37">
        <f>G383+G391+G395</f>
        <v>1700</v>
      </c>
      <c r="H382" s="37">
        <f>H383+H391+H395</f>
        <v>5073</v>
      </c>
      <c r="I382" s="37">
        <f>I383+I391+I395</f>
        <v>5600</v>
      </c>
    </row>
    <row r="383" spans="1:9" s="40" customFormat="1" ht="84" customHeight="1" x14ac:dyDescent="0.25">
      <c r="A383" s="38" t="s">
        <v>344</v>
      </c>
      <c r="B383" s="35" t="s">
        <v>549</v>
      </c>
      <c r="C383" s="35" t="s">
        <v>145</v>
      </c>
      <c r="D383" s="35" t="s">
        <v>103</v>
      </c>
      <c r="E383" s="35" t="s">
        <v>345</v>
      </c>
      <c r="F383" s="35" t="s">
        <v>101</v>
      </c>
      <c r="G383" s="37">
        <f>G386</f>
        <v>0</v>
      </c>
      <c r="H383" s="37">
        <f>H386</f>
        <v>3373</v>
      </c>
      <c r="I383" s="37">
        <f>I386</f>
        <v>3900</v>
      </c>
    </row>
    <row r="384" spans="1:9" s="40" customFormat="1" ht="30.75" hidden="1" customHeight="1" x14ac:dyDescent="0.25">
      <c r="A384" s="38" t="s">
        <v>120</v>
      </c>
      <c r="B384" s="35" t="s">
        <v>549</v>
      </c>
      <c r="C384" s="35" t="s">
        <v>145</v>
      </c>
      <c r="D384" s="35" t="s">
        <v>103</v>
      </c>
      <c r="E384" s="35"/>
      <c r="F384" s="35" t="s">
        <v>121</v>
      </c>
      <c r="G384" s="37"/>
      <c r="H384" s="37"/>
      <c r="I384" s="37"/>
    </row>
    <row r="385" spans="1:9" s="40" customFormat="1" ht="8.25" hidden="1" customHeight="1" x14ac:dyDescent="0.25">
      <c r="A385" s="38" t="s">
        <v>122</v>
      </c>
      <c r="B385" s="35" t="s">
        <v>549</v>
      </c>
      <c r="C385" s="35" t="s">
        <v>145</v>
      </c>
      <c r="D385" s="35" t="s">
        <v>103</v>
      </c>
      <c r="E385" s="35"/>
      <c r="F385" s="35" t="s">
        <v>123</v>
      </c>
      <c r="G385" s="37"/>
      <c r="H385" s="37"/>
      <c r="I385" s="37"/>
    </row>
    <row r="386" spans="1:9" s="40" customFormat="1" ht="18.75" customHeight="1" x14ac:dyDescent="0.25">
      <c r="A386" s="38" t="s">
        <v>179</v>
      </c>
      <c r="B386" s="35" t="s">
        <v>549</v>
      </c>
      <c r="C386" s="35" t="s">
        <v>145</v>
      </c>
      <c r="D386" s="35" t="s">
        <v>103</v>
      </c>
      <c r="E386" s="35" t="s">
        <v>346</v>
      </c>
      <c r="F386" s="35" t="s">
        <v>101</v>
      </c>
      <c r="G386" s="37">
        <f>G387+G389</f>
        <v>0</v>
      </c>
      <c r="H386" s="37">
        <f>H387+H389</f>
        <v>3373</v>
      </c>
      <c r="I386" s="37">
        <f>I387+I389</f>
        <v>3900</v>
      </c>
    </row>
    <row r="387" spans="1:9" s="40" customFormat="1" ht="30.75" hidden="1" customHeight="1" x14ac:dyDescent="0.25">
      <c r="A387" s="38" t="s">
        <v>120</v>
      </c>
      <c r="B387" s="35" t="s">
        <v>549</v>
      </c>
      <c r="C387" s="35" t="s">
        <v>145</v>
      </c>
      <c r="D387" s="35" t="s">
        <v>103</v>
      </c>
      <c r="E387" s="35" t="s">
        <v>346</v>
      </c>
      <c r="F387" s="35" t="s">
        <v>121</v>
      </c>
      <c r="G387" s="37">
        <f>G388</f>
        <v>0</v>
      </c>
      <c r="H387" s="37">
        <f>H388</f>
        <v>0</v>
      </c>
      <c r="I387" s="37">
        <f>I388</f>
        <v>0</v>
      </c>
    </row>
    <row r="388" spans="1:9" s="40" customFormat="1" ht="30.75" hidden="1" customHeight="1" x14ac:dyDescent="0.25">
      <c r="A388" s="38" t="s">
        <v>122</v>
      </c>
      <c r="B388" s="35" t="s">
        <v>549</v>
      </c>
      <c r="C388" s="35" t="s">
        <v>145</v>
      </c>
      <c r="D388" s="35" t="s">
        <v>103</v>
      </c>
      <c r="E388" s="35" t="s">
        <v>346</v>
      </c>
      <c r="F388" s="35" t="s">
        <v>123</v>
      </c>
      <c r="G388" s="37">
        <f>50-50</f>
        <v>0</v>
      </c>
      <c r="H388" s="37">
        <f>50-50</f>
        <v>0</v>
      </c>
      <c r="I388" s="37">
        <f>50-50</f>
        <v>0</v>
      </c>
    </row>
    <row r="389" spans="1:9" s="40" customFormat="1" ht="28.5" customHeight="1" x14ac:dyDescent="0.25">
      <c r="A389" s="38" t="s">
        <v>582</v>
      </c>
      <c r="B389" s="35" t="s">
        <v>549</v>
      </c>
      <c r="C389" s="35" t="s">
        <v>145</v>
      </c>
      <c r="D389" s="35" t="s">
        <v>103</v>
      </c>
      <c r="E389" s="35" t="s">
        <v>346</v>
      </c>
      <c r="F389" s="35" t="s">
        <v>227</v>
      </c>
      <c r="G389" s="37">
        <f>G390</f>
        <v>0</v>
      </c>
      <c r="H389" s="37">
        <f>H390</f>
        <v>3373</v>
      </c>
      <c r="I389" s="37">
        <f>I390</f>
        <v>3900</v>
      </c>
    </row>
    <row r="390" spans="1:9" s="40" customFormat="1" ht="14.25" customHeight="1" x14ac:dyDescent="0.25">
      <c r="A390" s="38" t="s">
        <v>228</v>
      </c>
      <c r="B390" s="35" t="s">
        <v>549</v>
      </c>
      <c r="C390" s="35" t="s">
        <v>145</v>
      </c>
      <c r="D390" s="35" t="s">
        <v>103</v>
      </c>
      <c r="E390" s="35" t="s">
        <v>346</v>
      </c>
      <c r="F390" s="35" t="s">
        <v>229</v>
      </c>
      <c r="G390" s="37">
        <f>4458-4458</f>
        <v>0</v>
      </c>
      <c r="H390" s="37">
        <v>3373</v>
      </c>
      <c r="I390" s="37">
        <v>3900</v>
      </c>
    </row>
    <row r="391" spans="1:9" s="40" customFormat="1" ht="45.75" customHeight="1" x14ac:dyDescent="0.25">
      <c r="A391" s="38" t="s">
        <v>349</v>
      </c>
      <c r="B391" s="35" t="s">
        <v>549</v>
      </c>
      <c r="C391" s="35" t="s">
        <v>145</v>
      </c>
      <c r="D391" s="35" t="s">
        <v>103</v>
      </c>
      <c r="E391" s="35" t="s">
        <v>333</v>
      </c>
      <c r="F391" s="35" t="s">
        <v>101</v>
      </c>
      <c r="G391" s="37">
        <f>G392</f>
        <v>800</v>
      </c>
      <c r="H391" s="37">
        <f t="shared" ref="H391:I393" si="70">H392</f>
        <v>800</v>
      </c>
      <c r="I391" s="37">
        <f t="shared" si="70"/>
        <v>800</v>
      </c>
    </row>
    <row r="392" spans="1:9" s="40" customFormat="1" ht="17.25" customHeight="1" x14ac:dyDescent="0.25">
      <c r="A392" s="38" t="s">
        <v>179</v>
      </c>
      <c r="B392" s="35" t="s">
        <v>549</v>
      </c>
      <c r="C392" s="35" t="s">
        <v>145</v>
      </c>
      <c r="D392" s="35" t="s">
        <v>103</v>
      </c>
      <c r="E392" s="35" t="s">
        <v>334</v>
      </c>
      <c r="F392" s="35" t="s">
        <v>101</v>
      </c>
      <c r="G392" s="37">
        <f>G393</f>
        <v>800</v>
      </c>
      <c r="H392" s="37">
        <f t="shared" si="70"/>
        <v>800</v>
      </c>
      <c r="I392" s="37">
        <f t="shared" si="70"/>
        <v>800</v>
      </c>
    </row>
    <row r="393" spans="1:9" s="40" customFormat="1" ht="27" customHeight="1" x14ac:dyDescent="0.25">
      <c r="A393" s="38" t="s">
        <v>120</v>
      </c>
      <c r="B393" s="35" t="s">
        <v>549</v>
      </c>
      <c r="C393" s="35" t="s">
        <v>145</v>
      </c>
      <c r="D393" s="35" t="s">
        <v>103</v>
      </c>
      <c r="E393" s="35" t="s">
        <v>334</v>
      </c>
      <c r="F393" s="35" t="s">
        <v>121</v>
      </c>
      <c r="G393" s="37">
        <f>G394</f>
        <v>800</v>
      </c>
      <c r="H393" s="37">
        <f t="shared" si="70"/>
        <v>800</v>
      </c>
      <c r="I393" s="37">
        <f t="shared" si="70"/>
        <v>800</v>
      </c>
    </row>
    <row r="394" spans="1:9" s="40" customFormat="1" ht="30" customHeight="1" x14ac:dyDescent="0.25">
      <c r="A394" s="38" t="s">
        <v>122</v>
      </c>
      <c r="B394" s="35" t="s">
        <v>549</v>
      </c>
      <c r="C394" s="35" t="s">
        <v>145</v>
      </c>
      <c r="D394" s="35" t="s">
        <v>103</v>
      </c>
      <c r="E394" s="35" t="s">
        <v>334</v>
      </c>
      <c r="F394" s="35" t="s">
        <v>123</v>
      </c>
      <c r="G394" s="37">
        <f>800</f>
        <v>800</v>
      </c>
      <c r="H394" s="37">
        <f>800</f>
        <v>800</v>
      </c>
      <c r="I394" s="37">
        <f>800</f>
        <v>800</v>
      </c>
    </row>
    <row r="395" spans="1:9" s="40" customFormat="1" ht="27" customHeight="1" x14ac:dyDescent="0.25">
      <c r="A395" s="38" t="s">
        <v>350</v>
      </c>
      <c r="B395" s="35" t="s">
        <v>549</v>
      </c>
      <c r="C395" s="35" t="s">
        <v>145</v>
      </c>
      <c r="D395" s="35" t="s">
        <v>103</v>
      </c>
      <c r="E395" s="35" t="s">
        <v>307</v>
      </c>
      <c r="F395" s="35" t="s">
        <v>101</v>
      </c>
      <c r="G395" s="37">
        <f>G396</f>
        <v>900</v>
      </c>
      <c r="H395" s="37">
        <f t="shared" ref="H395:I397" si="71">H396</f>
        <v>900</v>
      </c>
      <c r="I395" s="37">
        <f t="shared" si="71"/>
        <v>900</v>
      </c>
    </row>
    <row r="396" spans="1:9" s="40" customFormat="1" ht="17.25" customHeight="1" x14ac:dyDescent="0.25">
      <c r="A396" s="38" t="s">
        <v>179</v>
      </c>
      <c r="B396" s="35" t="s">
        <v>549</v>
      </c>
      <c r="C396" s="35" t="s">
        <v>145</v>
      </c>
      <c r="D396" s="35" t="s">
        <v>103</v>
      </c>
      <c r="E396" s="35" t="s">
        <v>308</v>
      </c>
      <c r="F396" s="35" t="s">
        <v>101</v>
      </c>
      <c r="G396" s="37">
        <f>G397</f>
        <v>900</v>
      </c>
      <c r="H396" s="37">
        <f t="shared" si="71"/>
        <v>900</v>
      </c>
      <c r="I396" s="37">
        <f t="shared" si="71"/>
        <v>900</v>
      </c>
    </row>
    <row r="397" spans="1:9" s="40" customFormat="1" ht="29.25" customHeight="1" x14ac:dyDescent="0.25">
      <c r="A397" s="38" t="s">
        <v>120</v>
      </c>
      <c r="B397" s="35" t="s">
        <v>549</v>
      </c>
      <c r="C397" s="35" t="s">
        <v>145</v>
      </c>
      <c r="D397" s="35" t="s">
        <v>103</v>
      </c>
      <c r="E397" s="35" t="s">
        <v>308</v>
      </c>
      <c r="F397" s="35" t="s">
        <v>121</v>
      </c>
      <c r="G397" s="37">
        <f>G398</f>
        <v>900</v>
      </c>
      <c r="H397" s="37">
        <f t="shared" si="71"/>
        <v>900</v>
      </c>
      <c r="I397" s="37">
        <f t="shared" si="71"/>
        <v>900</v>
      </c>
    </row>
    <row r="398" spans="1:9" s="40" customFormat="1" ht="30" customHeight="1" x14ac:dyDescent="0.25">
      <c r="A398" s="38" t="s">
        <v>122</v>
      </c>
      <c r="B398" s="35" t="s">
        <v>549</v>
      </c>
      <c r="C398" s="35" t="s">
        <v>145</v>
      </c>
      <c r="D398" s="35" t="s">
        <v>103</v>
      </c>
      <c r="E398" s="35" t="s">
        <v>308</v>
      </c>
      <c r="F398" s="35" t="s">
        <v>123</v>
      </c>
      <c r="G398" s="37">
        <v>900</v>
      </c>
      <c r="H398" s="37">
        <v>900</v>
      </c>
      <c r="I398" s="37">
        <v>900</v>
      </c>
    </row>
    <row r="399" spans="1:9" s="40" customFormat="1" ht="30" hidden="1" customHeight="1" x14ac:dyDescent="0.25">
      <c r="A399" s="38" t="s">
        <v>359</v>
      </c>
      <c r="B399" s="35" t="s">
        <v>549</v>
      </c>
      <c r="C399" s="35" t="s">
        <v>145</v>
      </c>
      <c r="D399" s="35" t="s">
        <v>103</v>
      </c>
      <c r="E399" s="35" t="s">
        <v>211</v>
      </c>
      <c r="F399" s="35" t="s">
        <v>101</v>
      </c>
      <c r="G399" s="37">
        <f>G400</f>
        <v>0</v>
      </c>
      <c r="H399" s="37">
        <f t="shared" ref="H399:I402" si="72">H400</f>
        <v>0</v>
      </c>
      <c r="I399" s="37">
        <f t="shared" si="72"/>
        <v>0</v>
      </c>
    </row>
    <row r="400" spans="1:9" s="40" customFormat="1" ht="18" hidden="1" customHeight="1" x14ac:dyDescent="0.25">
      <c r="A400" s="38" t="s">
        <v>220</v>
      </c>
      <c r="B400" s="35" t="s">
        <v>549</v>
      </c>
      <c r="C400" s="35" t="s">
        <v>145</v>
      </c>
      <c r="D400" s="35" t="s">
        <v>103</v>
      </c>
      <c r="E400" s="35" t="s">
        <v>221</v>
      </c>
      <c r="F400" s="35" t="s">
        <v>101</v>
      </c>
      <c r="G400" s="37">
        <f>G401</f>
        <v>0</v>
      </c>
      <c r="H400" s="37">
        <f t="shared" si="72"/>
        <v>0</v>
      </c>
      <c r="I400" s="37">
        <f t="shared" si="72"/>
        <v>0</v>
      </c>
    </row>
    <row r="401" spans="1:9" s="40" customFormat="1" ht="16.5" hidden="1" customHeight="1" x14ac:dyDescent="0.25">
      <c r="A401" s="38" t="s">
        <v>179</v>
      </c>
      <c r="B401" s="35" t="s">
        <v>549</v>
      </c>
      <c r="C401" s="35" t="s">
        <v>145</v>
      </c>
      <c r="D401" s="35" t="s">
        <v>103</v>
      </c>
      <c r="E401" s="35" t="s">
        <v>222</v>
      </c>
      <c r="F401" s="35" t="s">
        <v>101</v>
      </c>
      <c r="G401" s="37">
        <f>G402</f>
        <v>0</v>
      </c>
      <c r="H401" s="37">
        <f t="shared" si="72"/>
        <v>0</v>
      </c>
      <c r="I401" s="37">
        <f t="shared" si="72"/>
        <v>0</v>
      </c>
    </row>
    <row r="402" spans="1:9" s="40" customFormat="1" ht="27" hidden="1" customHeight="1" x14ac:dyDescent="0.25">
      <c r="A402" s="38" t="s">
        <v>120</v>
      </c>
      <c r="B402" s="35" t="s">
        <v>549</v>
      </c>
      <c r="C402" s="35" t="s">
        <v>145</v>
      </c>
      <c r="D402" s="35" t="s">
        <v>103</v>
      </c>
      <c r="E402" s="35" t="s">
        <v>222</v>
      </c>
      <c r="F402" s="35" t="s">
        <v>121</v>
      </c>
      <c r="G402" s="37">
        <f>G403</f>
        <v>0</v>
      </c>
      <c r="H402" s="37">
        <f t="shared" si="72"/>
        <v>0</v>
      </c>
      <c r="I402" s="37">
        <f t="shared" si="72"/>
        <v>0</v>
      </c>
    </row>
    <row r="403" spans="1:9" s="40" customFormat="1" ht="27" hidden="1" customHeight="1" x14ac:dyDescent="0.25">
      <c r="A403" s="38" t="s">
        <v>122</v>
      </c>
      <c r="B403" s="35" t="s">
        <v>549</v>
      </c>
      <c r="C403" s="35" t="s">
        <v>145</v>
      </c>
      <c r="D403" s="35" t="s">
        <v>103</v>
      </c>
      <c r="E403" s="35" t="s">
        <v>222</v>
      </c>
      <c r="F403" s="35" t="s">
        <v>123</v>
      </c>
      <c r="G403" s="37">
        <v>0</v>
      </c>
      <c r="H403" s="37">
        <v>0</v>
      </c>
      <c r="I403" s="37">
        <v>0</v>
      </c>
    </row>
    <row r="404" spans="1:9" ht="30.75" hidden="1" customHeight="1" x14ac:dyDescent="0.25">
      <c r="A404" s="38" t="s">
        <v>339</v>
      </c>
      <c r="B404" s="35" t="s">
        <v>549</v>
      </c>
      <c r="C404" s="35" t="s">
        <v>145</v>
      </c>
      <c r="D404" s="35" t="s">
        <v>103</v>
      </c>
      <c r="E404" s="35" t="s">
        <v>340</v>
      </c>
      <c r="F404" s="35" t="s">
        <v>101</v>
      </c>
      <c r="G404" s="37">
        <f>G405</f>
        <v>0</v>
      </c>
      <c r="H404" s="37">
        <f t="shared" ref="H404:I406" si="73">H405</f>
        <v>0</v>
      </c>
      <c r="I404" s="37">
        <f t="shared" si="73"/>
        <v>0</v>
      </c>
    </row>
    <row r="405" spans="1:9" ht="29.25" hidden="1" customHeight="1" x14ac:dyDescent="0.25">
      <c r="A405" s="38" t="s">
        <v>341</v>
      </c>
      <c r="B405" s="35" t="s">
        <v>549</v>
      </c>
      <c r="C405" s="35" t="s">
        <v>145</v>
      </c>
      <c r="D405" s="35" t="s">
        <v>103</v>
      </c>
      <c r="E405" s="35" t="s">
        <v>342</v>
      </c>
      <c r="F405" s="35" t="s">
        <v>101</v>
      </c>
      <c r="G405" s="37">
        <f>G406</f>
        <v>0</v>
      </c>
      <c r="H405" s="37">
        <f t="shared" si="73"/>
        <v>0</v>
      </c>
      <c r="I405" s="37">
        <f t="shared" si="73"/>
        <v>0</v>
      </c>
    </row>
    <row r="406" spans="1:9" ht="15" hidden="1" x14ac:dyDescent="0.25">
      <c r="A406" s="38" t="s">
        <v>124</v>
      </c>
      <c r="B406" s="35" t="s">
        <v>549</v>
      </c>
      <c r="C406" s="35" t="s">
        <v>145</v>
      </c>
      <c r="D406" s="35" t="s">
        <v>103</v>
      </c>
      <c r="E406" s="35" t="s">
        <v>342</v>
      </c>
      <c r="F406" s="35" t="s">
        <v>125</v>
      </c>
      <c r="G406" s="37">
        <f>G407</f>
        <v>0</v>
      </c>
      <c r="H406" s="37">
        <f t="shared" si="73"/>
        <v>0</v>
      </c>
      <c r="I406" s="37">
        <f t="shared" si="73"/>
        <v>0</v>
      </c>
    </row>
    <row r="407" spans="1:9" ht="27.75" hidden="1" customHeight="1" x14ac:dyDescent="0.25">
      <c r="A407" s="38" t="s">
        <v>318</v>
      </c>
      <c r="B407" s="35" t="s">
        <v>549</v>
      </c>
      <c r="C407" s="35" t="s">
        <v>145</v>
      </c>
      <c r="D407" s="35" t="s">
        <v>103</v>
      </c>
      <c r="E407" s="35" t="s">
        <v>342</v>
      </c>
      <c r="F407" s="35" t="s">
        <v>319</v>
      </c>
      <c r="G407" s="37">
        <v>0</v>
      </c>
      <c r="H407" s="37">
        <v>0</v>
      </c>
      <c r="I407" s="37">
        <v>0</v>
      </c>
    </row>
    <row r="408" spans="1:9" ht="19.5" hidden="1" customHeight="1" x14ac:dyDescent="0.25">
      <c r="A408" s="38" t="s">
        <v>165</v>
      </c>
      <c r="B408" s="35" t="s">
        <v>549</v>
      </c>
      <c r="C408" s="35" t="s">
        <v>145</v>
      </c>
      <c r="D408" s="35" t="s">
        <v>103</v>
      </c>
      <c r="E408" s="35" t="s">
        <v>215</v>
      </c>
      <c r="F408" s="35" t="s">
        <v>101</v>
      </c>
      <c r="G408" s="37">
        <f t="shared" ref="G408:I409" si="74">G409</f>
        <v>0</v>
      </c>
      <c r="H408" s="37">
        <f t="shared" si="74"/>
        <v>0</v>
      </c>
      <c r="I408" s="37">
        <f t="shared" si="74"/>
        <v>0</v>
      </c>
    </row>
    <row r="409" spans="1:9" ht="18" hidden="1" customHeight="1" x14ac:dyDescent="0.25">
      <c r="A409" s="38" t="s">
        <v>216</v>
      </c>
      <c r="B409" s="35" t="s">
        <v>549</v>
      </c>
      <c r="C409" s="35" t="s">
        <v>145</v>
      </c>
      <c r="D409" s="35" t="s">
        <v>103</v>
      </c>
      <c r="E409" s="35" t="s">
        <v>217</v>
      </c>
      <c r="F409" s="35" t="s">
        <v>101</v>
      </c>
      <c r="G409" s="37">
        <f t="shared" si="74"/>
        <v>0</v>
      </c>
      <c r="H409" s="37">
        <f t="shared" si="74"/>
        <v>0</v>
      </c>
      <c r="I409" s="37">
        <f t="shared" si="74"/>
        <v>0</v>
      </c>
    </row>
    <row r="410" spans="1:9" ht="27.75" hidden="1" customHeight="1" x14ac:dyDescent="0.25">
      <c r="A410" s="38" t="s">
        <v>122</v>
      </c>
      <c r="B410" s="35" t="s">
        <v>549</v>
      </c>
      <c r="C410" s="35" t="s">
        <v>145</v>
      </c>
      <c r="D410" s="35" t="s">
        <v>103</v>
      </c>
      <c r="E410" s="35" t="s">
        <v>217</v>
      </c>
      <c r="F410" s="35" t="s">
        <v>123</v>
      </c>
      <c r="G410" s="37">
        <v>0</v>
      </c>
      <c r="H410" s="37">
        <v>0</v>
      </c>
      <c r="I410" s="37">
        <v>0</v>
      </c>
    </row>
    <row r="411" spans="1:9" ht="43.5" customHeight="1" x14ac:dyDescent="0.25">
      <c r="A411" s="38" t="s">
        <v>351</v>
      </c>
      <c r="B411" s="35" t="s">
        <v>549</v>
      </c>
      <c r="C411" s="35" t="s">
        <v>145</v>
      </c>
      <c r="D411" s="35" t="s">
        <v>103</v>
      </c>
      <c r="E411" s="35" t="s">
        <v>352</v>
      </c>
      <c r="F411" s="35" t="s">
        <v>101</v>
      </c>
      <c r="G411" s="37">
        <f>G412</f>
        <v>3793.3</v>
      </c>
      <c r="H411" s="37">
        <f t="shared" ref="H411:I414" si="75">H412</f>
        <v>1562</v>
      </c>
      <c r="I411" s="37">
        <f t="shared" si="75"/>
        <v>1562</v>
      </c>
    </row>
    <row r="412" spans="1:9" ht="27.75" customHeight="1" x14ac:dyDescent="0.25">
      <c r="A412" s="38" t="s">
        <v>356</v>
      </c>
      <c r="B412" s="35" t="s">
        <v>549</v>
      </c>
      <c r="C412" s="35" t="s">
        <v>145</v>
      </c>
      <c r="D412" s="35" t="s">
        <v>103</v>
      </c>
      <c r="E412" s="35" t="s">
        <v>357</v>
      </c>
      <c r="F412" s="35" t="s">
        <v>101</v>
      </c>
      <c r="G412" s="37">
        <f>G413</f>
        <v>3793.3</v>
      </c>
      <c r="H412" s="37">
        <f t="shared" si="75"/>
        <v>1562</v>
      </c>
      <c r="I412" s="37">
        <f t="shared" si="75"/>
        <v>1562</v>
      </c>
    </row>
    <row r="413" spans="1:9" ht="16.5" customHeight="1" x14ac:dyDescent="0.25">
      <c r="A413" s="38" t="s">
        <v>179</v>
      </c>
      <c r="B413" s="35" t="s">
        <v>549</v>
      </c>
      <c r="C413" s="35" t="s">
        <v>145</v>
      </c>
      <c r="D413" s="35" t="s">
        <v>103</v>
      </c>
      <c r="E413" s="35" t="s">
        <v>358</v>
      </c>
      <c r="F413" s="35" t="s">
        <v>101</v>
      </c>
      <c r="G413" s="37">
        <f>G414</f>
        <v>3793.3</v>
      </c>
      <c r="H413" s="37">
        <f t="shared" si="75"/>
        <v>1562</v>
      </c>
      <c r="I413" s="37">
        <f t="shared" si="75"/>
        <v>1562</v>
      </c>
    </row>
    <row r="414" spans="1:9" ht="27.75" customHeight="1" x14ac:dyDescent="0.25">
      <c r="A414" s="38" t="s">
        <v>120</v>
      </c>
      <c r="B414" s="35" t="s">
        <v>549</v>
      </c>
      <c r="C414" s="35" t="s">
        <v>145</v>
      </c>
      <c r="D414" s="35" t="s">
        <v>103</v>
      </c>
      <c r="E414" s="35" t="s">
        <v>358</v>
      </c>
      <c r="F414" s="35" t="s">
        <v>121</v>
      </c>
      <c r="G414" s="37">
        <f>G415</f>
        <v>3793.3</v>
      </c>
      <c r="H414" s="37">
        <f t="shared" si="75"/>
        <v>1562</v>
      </c>
      <c r="I414" s="37">
        <f t="shared" si="75"/>
        <v>1562</v>
      </c>
    </row>
    <row r="415" spans="1:9" ht="27.75" customHeight="1" x14ac:dyDescent="0.25">
      <c r="A415" s="38" t="s">
        <v>122</v>
      </c>
      <c r="B415" s="35" t="s">
        <v>549</v>
      </c>
      <c r="C415" s="35" t="s">
        <v>145</v>
      </c>
      <c r="D415" s="35" t="s">
        <v>103</v>
      </c>
      <c r="E415" s="35" t="s">
        <v>358</v>
      </c>
      <c r="F415" s="35" t="s">
        <v>123</v>
      </c>
      <c r="G415" s="37">
        <f>2600-1038+1206.3+2360.7-1335.7</f>
        <v>3793.3</v>
      </c>
      <c r="H415" s="37">
        <f>2600-1038</f>
        <v>1562</v>
      </c>
      <c r="I415" s="37">
        <f>2600-1038</f>
        <v>1562</v>
      </c>
    </row>
    <row r="416" spans="1:9" ht="27.75" customHeight="1" x14ac:dyDescent="0.25">
      <c r="A416" s="38" t="s">
        <v>210</v>
      </c>
      <c r="B416" s="35" t="s">
        <v>549</v>
      </c>
      <c r="C416" s="35" t="s">
        <v>145</v>
      </c>
      <c r="D416" s="35" t="s">
        <v>103</v>
      </c>
      <c r="E416" s="35" t="s">
        <v>211</v>
      </c>
      <c r="F416" s="35" t="s">
        <v>101</v>
      </c>
      <c r="G416" s="37">
        <f>G417</f>
        <v>1096</v>
      </c>
      <c r="H416" s="37">
        <f t="shared" ref="H416:I416" si="76">H417</f>
        <v>0</v>
      </c>
      <c r="I416" s="37">
        <f t="shared" si="76"/>
        <v>0</v>
      </c>
    </row>
    <row r="417" spans="1:9" ht="27.75" customHeight="1" x14ac:dyDescent="0.25">
      <c r="A417" s="38" t="s">
        <v>220</v>
      </c>
      <c r="B417" s="35" t="s">
        <v>549</v>
      </c>
      <c r="C417" s="35" t="s">
        <v>145</v>
      </c>
      <c r="D417" s="35" t="s">
        <v>103</v>
      </c>
      <c r="E417" s="35" t="s">
        <v>221</v>
      </c>
      <c r="F417" s="35" t="s">
        <v>101</v>
      </c>
      <c r="G417" s="37">
        <f>G418</f>
        <v>1096</v>
      </c>
      <c r="H417" s="37">
        <f t="shared" ref="H417:I417" si="77">H418</f>
        <v>0</v>
      </c>
      <c r="I417" s="37">
        <f t="shared" si="77"/>
        <v>0</v>
      </c>
    </row>
    <row r="418" spans="1:9" ht="27.75" customHeight="1" x14ac:dyDescent="0.25">
      <c r="A418" s="38" t="s">
        <v>179</v>
      </c>
      <c r="B418" s="35" t="s">
        <v>549</v>
      </c>
      <c r="C418" s="35" t="s">
        <v>145</v>
      </c>
      <c r="D418" s="35" t="s">
        <v>103</v>
      </c>
      <c r="E418" s="35" t="s">
        <v>222</v>
      </c>
      <c r="F418" s="35" t="s">
        <v>101</v>
      </c>
      <c r="G418" s="37">
        <f>G419+G421</f>
        <v>1096</v>
      </c>
      <c r="H418" s="37">
        <f t="shared" ref="H418:I418" si="78">H419+H421</f>
        <v>0</v>
      </c>
      <c r="I418" s="37">
        <f t="shared" si="78"/>
        <v>0</v>
      </c>
    </row>
    <row r="419" spans="1:9" ht="27.75" customHeight="1" x14ac:dyDescent="0.25">
      <c r="A419" s="38" t="s">
        <v>120</v>
      </c>
      <c r="B419" s="35" t="s">
        <v>549</v>
      </c>
      <c r="C419" s="35" t="s">
        <v>145</v>
      </c>
      <c r="D419" s="35" t="s">
        <v>103</v>
      </c>
      <c r="E419" s="35" t="s">
        <v>222</v>
      </c>
      <c r="F419" s="35" t="s">
        <v>121</v>
      </c>
      <c r="G419" s="37">
        <f>G420</f>
        <v>396</v>
      </c>
      <c r="H419" s="37">
        <f t="shared" ref="H419:I419" si="79">H420</f>
        <v>0</v>
      </c>
      <c r="I419" s="37">
        <f t="shared" si="79"/>
        <v>0</v>
      </c>
    </row>
    <row r="420" spans="1:9" ht="27.75" customHeight="1" x14ac:dyDescent="0.25">
      <c r="A420" s="38" t="s">
        <v>122</v>
      </c>
      <c r="B420" s="35" t="s">
        <v>549</v>
      </c>
      <c r="C420" s="35" t="s">
        <v>145</v>
      </c>
      <c r="D420" s="35" t="s">
        <v>103</v>
      </c>
      <c r="E420" s="35" t="s">
        <v>222</v>
      </c>
      <c r="F420" s="35" t="s">
        <v>123</v>
      </c>
      <c r="G420" s="37">
        <v>396</v>
      </c>
      <c r="H420" s="37">
        <v>0</v>
      </c>
      <c r="I420" s="37">
        <v>0</v>
      </c>
    </row>
    <row r="421" spans="1:9" ht="27.75" customHeight="1" x14ac:dyDescent="0.25">
      <c r="A421" s="38" t="s">
        <v>124</v>
      </c>
      <c r="B421" s="35" t="s">
        <v>549</v>
      </c>
      <c r="C421" s="35" t="s">
        <v>145</v>
      </c>
      <c r="D421" s="35" t="s">
        <v>103</v>
      </c>
      <c r="E421" s="35" t="s">
        <v>222</v>
      </c>
      <c r="F421" s="35" t="s">
        <v>125</v>
      </c>
      <c r="G421" s="37">
        <f>G422</f>
        <v>700</v>
      </c>
      <c r="H421" s="37">
        <f t="shared" ref="H421:I421" si="80">H422</f>
        <v>0</v>
      </c>
      <c r="I421" s="37">
        <f t="shared" si="80"/>
        <v>0</v>
      </c>
    </row>
    <row r="422" spans="1:9" ht="48.75" customHeight="1" x14ac:dyDescent="0.25">
      <c r="A422" s="84" t="s">
        <v>601</v>
      </c>
      <c r="B422" s="35" t="s">
        <v>549</v>
      </c>
      <c r="C422" s="35" t="s">
        <v>145</v>
      </c>
      <c r="D422" s="35" t="s">
        <v>103</v>
      </c>
      <c r="E422" s="35" t="s">
        <v>222</v>
      </c>
      <c r="F422" s="35" t="s">
        <v>319</v>
      </c>
      <c r="G422" s="37">
        <v>700</v>
      </c>
      <c r="H422" s="37">
        <v>0</v>
      </c>
      <c r="I422" s="37">
        <v>0</v>
      </c>
    </row>
    <row r="423" spans="1:9" ht="42.75" customHeight="1" x14ac:dyDescent="0.25">
      <c r="A423" s="38" t="s">
        <v>223</v>
      </c>
      <c r="B423" s="35" t="s">
        <v>549</v>
      </c>
      <c r="C423" s="35" t="s">
        <v>145</v>
      </c>
      <c r="D423" s="35" t="s">
        <v>103</v>
      </c>
      <c r="E423" s="35" t="s">
        <v>224</v>
      </c>
      <c r="F423" s="35" t="s">
        <v>101</v>
      </c>
      <c r="G423" s="37">
        <f>G424</f>
        <v>398</v>
      </c>
      <c r="H423" s="37">
        <f>H424</f>
        <v>398</v>
      </c>
      <c r="I423" s="37">
        <f>I424</f>
        <v>398</v>
      </c>
    </row>
    <row r="424" spans="1:9" ht="17.25" customHeight="1" x14ac:dyDescent="0.25">
      <c r="A424" s="38" t="s">
        <v>179</v>
      </c>
      <c r="B424" s="35" t="s">
        <v>549</v>
      </c>
      <c r="C424" s="35" t="s">
        <v>145</v>
      </c>
      <c r="D424" s="35" t="s">
        <v>103</v>
      </c>
      <c r="E424" s="35" t="s">
        <v>360</v>
      </c>
      <c r="F424" s="35" t="s">
        <v>101</v>
      </c>
      <c r="G424" s="37">
        <f>G425+G427</f>
        <v>398</v>
      </c>
      <c r="H424" s="37">
        <f>H425+H427</f>
        <v>398</v>
      </c>
      <c r="I424" s="37">
        <f>I425+I427</f>
        <v>398</v>
      </c>
    </row>
    <row r="425" spans="1:9" ht="27.75" customHeight="1" x14ac:dyDescent="0.25">
      <c r="A425" s="38" t="s">
        <v>120</v>
      </c>
      <c r="B425" s="35" t="s">
        <v>549</v>
      </c>
      <c r="C425" s="35" t="s">
        <v>145</v>
      </c>
      <c r="D425" s="35" t="s">
        <v>103</v>
      </c>
      <c r="E425" s="35" t="s">
        <v>360</v>
      </c>
      <c r="F425" s="35" t="s">
        <v>121</v>
      </c>
      <c r="G425" s="37">
        <f>G426</f>
        <v>398</v>
      </c>
      <c r="H425" s="37">
        <f>H426</f>
        <v>398</v>
      </c>
      <c r="I425" s="37">
        <f>I426</f>
        <v>398</v>
      </c>
    </row>
    <row r="426" spans="1:9" ht="27.75" customHeight="1" x14ac:dyDescent="0.25">
      <c r="A426" s="38" t="s">
        <v>122</v>
      </c>
      <c r="B426" s="35" t="s">
        <v>549</v>
      </c>
      <c r="C426" s="35" t="s">
        <v>145</v>
      </c>
      <c r="D426" s="35" t="s">
        <v>103</v>
      </c>
      <c r="E426" s="35" t="s">
        <v>360</v>
      </c>
      <c r="F426" s="35" t="s">
        <v>123</v>
      </c>
      <c r="G426" s="37">
        <f>20+65+65+150+98</f>
        <v>398</v>
      </c>
      <c r="H426" s="37">
        <f>20+65+65+150+98</f>
        <v>398</v>
      </c>
      <c r="I426" s="37">
        <f>20+65+65+150+98</f>
        <v>398</v>
      </c>
    </row>
    <row r="427" spans="1:9" ht="27.75" hidden="1" customHeight="1" x14ac:dyDescent="0.25">
      <c r="A427" s="38" t="s">
        <v>226</v>
      </c>
      <c r="B427" s="35" t="s">
        <v>549</v>
      </c>
      <c r="C427" s="35" t="s">
        <v>145</v>
      </c>
      <c r="D427" s="35" t="s">
        <v>103</v>
      </c>
      <c r="E427" s="35" t="s">
        <v>360</v>
      </c>
      <c r="F427" s="35" t="s">
        <v>227</v>
      </c>
      <c r="G427" s="37">
        <f>G428</f>
        <v>0</v>
      </c>
      <c r="H427" s="37">
        <f>H428</f>
        <v>0</v>
      </c>
      <c r="I427" s="37">
        <f>I428</f>
        <v>0</v>
      </c>
    </row>
    <row r="428" spans="1:9" ht="14.25" hidden="1" customHeight="1" x14ac:dyDescent="0.25">
      <c r="A428" s="38" t="s">
        <v>228</v>
      </c>
      <c r="B428" s="35" t="s">
        <v>549</v>
      </c>
      <c r="C428" s="35" t="s">
        <v>145</v>
      </c>
      <c r="D428" s="35" t="s">
        <v>103</v>
      </c>
      <c r="E428" s="35" t="s">
        <v>360</v>
      </c>
      <c r="F428" s="35" t="s">
        <v>229</v>
      </c>
      <c r="G428" s="37">
        <v>0</v>
      </c>
      <c r="H428" s="37">
        <v>0</v>
      </c>
      <c r="I428" s="37">
        <v>0</v>
      </c>
    </row>
    <row r="429" spans="1:9" s="40" customFormat="1" ht="15" x14ac:dyDescent="0.25">
      <c r="A429" s="38" t="s">
        <v>361</v>
      </c>
      <c r="B429" s="35" t="s">
        <v>549</v>
      </c>
      <c r="C429" s="35" t="s">
        <v>145</v>
      </c>
      <c r="D429" s="35" t="s">
        <v>243</v>
      </c>
      <c r="E429" s="35" t="s">
        <v>100</v>
      </c>
      <c r="F429" s="35" t="s">
        <v>101</v>
      </c>
      <c r="G429" s="37">
        <f>G430+G455</f>
        <v>2370</v>
      </c>
      <c r="H429" s="37">
        <f>H430+H455</f>
        <v>2370</v>
      </c>
      <c r="I429" s="37">
        <f>I430+I455</f>
        <v>2370</v>
      </c>
    </row>
    <row r="430" spans="1:9" s="40" customFormat="1" ht="48" customHeight="1" x14ac:dyDescent="0.25">
      <c r="A430" s="38" t="s">
        <v>362</v>
      </c>
      <c r="B430" s="35" t="s">
        <v>549</v>
      </c>
      <c r="C430" s="35" t="s">
        <v>145</v>
      </c>
      <c r="D430" s="35" t="s">
        <v>243</v>
      </c>
      <c r="E430" s="35" t="s">
        <v>363</v>
      </c>
      <c r="F430" s="35" t="s">
        <v>101</v>
      </c>
      <c r="G430" s="37">
        <f>G431+G435+G439+G443+G447+G451</f>
        <v>2370</v>
      </c>
      <c r="H430" s="37">
        <f>H431+H435+H439+H443+H447+H451</f>
        <v>2370</v>
      </c>
      <c r="I430" s="37">
        <f>I431+I435+I439+I443+I447+I451</f>
        <v>2370</v>
      </c>
    </row>
    <row r="431" spans="1:9" s="40" customFormat="1" ht="39" x14ac:dyDescent="0.25">
      <c r="A431" s="38" t="s">
        <v>364</v>
      </c>
      <c r="B431" s="35" t="s">
        <v>549</v>
      </c>
      <c r="C431" s="35" t="s">
        <v>145</v>
      </c>
      <c r="D431" s="35" t="s">
        <v>243</v>
      </c>
      <c r="E431" s="35" t="s">
        <v>365</v>
      </c>
      <c r="F431" s="35" t="s">
        <v>101</v>
      </c>
      <c r="G431" s="37">
        <f>G432</f>
        <v>200</v>
      </c>
      <c r="H431" s="37">
        <f t="shared" ref="H431:I433" si="81">H432</f>
        <v>200</v>
      </c>
      <c r="I431" s="37">
        <f t="shared" si="81"/>
        <v>200</v>
      </c>
    </row>
    <row r="432" spans="1:9" s="40" customFormat="1" ht="15" x14ac:dyDescent="0.25">
      <c r="A432" s="38" t="s">
        <v>179</v>
      </c>
      <c r="B432" s="35" t="s">
        <v>549</v>
      </c>
      <c r="C432" s="35" t="s">
        <v>145</v>
      </c>
      <c r="D432" s="35" t="s">
        <v>243</v>
      </c>
      <c r="E432" s="35" t="s">
        <v>366</v>
      </c>
      <c r="F432" s="35" t="s">
        <v>101</v>
      </c>
      <c r="G432" s="37">
        <f>G433</f>
        <v>200</v>
      </c>
      <c r="H432" s="37">
        <f t="shared" si="81"/>
        <v>200</v>
      </c>
      <c r="I432" s="37">
        <f t="shared" si="81"/>
        <v>200</v>
      </c>
    </row>
    <row r="433" spans="1:9" s="40" customFormat="1" ht="26.25" x14ac:dyDescent="0.25">
      <c r="A433" s="38" t="s">
        <v>120</v>
      </c>
      <c r="B433" s="35" t="s">
        <v>549</v>
      </c>
      <c r="C433" s="35" t="s">
        <v>145</v>
      </c>
      <c r="D433" s="35" t="s">
        <v>243</v>
      </c>
      <c r="E433" s="35" t="s">
        <v>366</v>
      </c>
      <c r="F433" s="35" t="s">
        <v>121</v>
      </c>
      <c r="G433" s="37">
        <f>G434</f>
        <v>200</v>
      </c>
      <c r="H433" s="37">
        <f t="shared" si="81"/>
        <v>200</v>
      </c>
      <c r="I433" s="37">
        <f t="shared" si="81"/>
        <v>200</v>
      </c>
    </row>
    <row r="434" spans="1:9" s="41" customFormat="1" ht="26.25" x14ac:dyDescent="0.25">
      <c r="A434" s="38" t="s">
        <v>122</v>
      </c>
      <c r="B434" s="35" t="s">
        <v>549</v>
      </c>
      <c r="C434" s="35" t="s">
        <v>145</v>
      </c>
      <c r="D434" s="35" t="s">
        <v>243</v>
      </c>
      <c r="E434" s="35" t="s">
        <v>366</v>
      </c>
      <c r="F434" s="35" t="s">
        <v>123</v>
      </c>
      <c r="G434" s="37">
        <v>200</v>
      </c>
      <c r="H434" s="37">
        <v>200</v>
      </c>
      <c r="I434" s="37">
        <v>200</v>
      </c>
    </row>
    <row r="435" spans="1:9" s="41" customFormat="1" ht="51.75" x14ac:dyDescent="0.25">
      <c r="A435" s="38" t="s">
        <v>367</v>
      </c>
      <c r="B435" s="35" t="s">
        <v>549</v>
      </c>
      <c r="C435" s="35" t="s">
        <v>145</v>
      </c>
      <c r="D435" s="35" t="s">
        <v>243</v>
      </c>
      <c r="E435" s="35" t="s">
        <v>368</v>
      </c>
      <c r="F435" s="35" t="s">
        <v>101</v>
      </c>
      <c r="G435" s="37">
        <f>G436</f>
        <v>520</v>
      </c>
      <c r="H435" s="37">
        <f t="shared" ref="H435:I437" si="82">H436</f>
        <v>520</v>
      </c>
      <c r="I435" s="37">
        <f t="shared" si="82"/>
        <v>520</v>
      </c>
    </row>
    <row r="436" spans="1:9" s="41" customFormat="1" ht="15" x14ac:dyDescent="0.25">
      <c r="A436" s="38" t="s">
        <v>179</v>
      </c>
      <c r="B436" s="35" t="s">
        <v>549</v>
      </c>
      <c r="C436" s="35" t="s">
        <v>145</v>
      </c>
      <c r="D436" s="35" t="s">
        <v>243</v>
      </c>
      <c r="E436" s="35" t="s">
        <v>369</v>
      </c>
      <c r="F436" s="35" t="s">
        <v>101</v>
      </c>
      <c r="G436" s="37">
        <f>G437</f>
        <v>520</v>
      </c>
      <c r="H436" s="37">
        <f t="shared" si="82"/>
        <v>520</v>
      </c>
      <c r="I436" s="37">
        <f t="shared" si="82"/>
        <v>520</v>
      </c>
    </row>
    <row r="437" spans="1:9" s="41" customFormat="1" ht="26.25" x14ac:dyDescent="0.25">
      <c r="A437" s="38" t="s">
        <v>120</v>
      </c>
      <c r="B437" s="35" t="s">
        <v>549</v>
      </c>
      <c r="C437" s="35" t="s">
        <v>145</v>
      </c>
      <c r="D437" s="35" t="s">
        <v>243</v>
      </c>
      <c r="E437" s="35" t="s">
        <v>369</v>
      </c>
      <c r="F437" s="35" t="s">
        <v>121</v>
      </c>
      <c r="G437" s="37">
        <f>G438</f>
        <v>520</v>
      </c>
      <c r="H437" s="37">
        <f t="shared" si="82"/>
        <v>520</v>
      </c>
      <c r="I437" s="37">
        <f t="shared" si="82"/>
        <v>520</v>
      </c>
    </row>
    <row r="438" spans="1:9" s="41" customFormat="1" ht="26.25" x14ac:dyDescent="0.25">
      <c r="A438" s="38" t="s">
        <v>122</v>
      </c>
      <c r="B438" s="35" t="s">
        <v>549</v>
      </c>
      <c r="C438" s="35" t="s">
        <v>145</v>
      </c>
      <c r="D438" s="35" t="s">
        <v>243</v>
      </c>
      <c r="E438" s="35" t="s">
        <v>369</v>
      </c>
      <c r="F438" s="35" t="s">
        <v>123</v>
      </c>
      <c r="G438" s="37">
        <v>520</v>
      </c>
      <c r="H438" s="37">
        <v>520</v>
      </c>
      <c r="I438" s="37">
        <v>520</v>
      </c>
    </row>
    <row r="439" spans="1:9" s="41" customFormat="1" ht="26.25" x14ac:dyDescent="0.25">
      <c r="A439" s="38" t="s">
        <v>370</v>
      </c>
      <c r="B439" s="35" t="s">
        <v>549</v>
      </c>
      <c r="C439" s="35" t="s">
        <v>145</v>
      </c>
      <c r="D439" s="35" t="s">
        <v>243</v>
      </c>
      <c r="E439" s="35" t="s">
        <v>371</v>
      </c>
      <c r="F439" s="35" t="s">
        <v>101</v>
      </c>
      <c r="G439" s="37">
        <f>G440</f>
        <v>880</v>
      </c>
      <c r="H439" s="37">
        <f t="shared" ref="H439:I441" si="83">H440</f>
        <v>880</v>
      </c>
      <c r="I439" s="37">
        <f t="shared" si="83"/>
        <v>880</v>
      </c>
    </row>
    <row r="440" spans="1:9" s="41" customFormat="1" ht="15" x14ac:dyDescent="0.25">
      <c r="A440" s="38" t="s">
        <v>179</v>
      </c>
      <c r="B440" s="35" t="s">
        <v>549</v>
      </c>
      <c r="C440" s="35" t="s">
        <v>145</v>
      </c>
      <c r="D440" s="35" t="s">
        <v>243</v>
      </c>
      <c r="E440" s="35" t="s">
        <v>372</v>
      </c>
      <c r="F440" s="35" t="s">
        <v>101</v>
      </c>
      <c r="G440" s="37">
        <f>G441</f>
        <v>880</v>
      </c>
      <c r="H440" s="37">
        <f t="shared" si="83"/>
        <v>880</v>
      </c>
      <c r="I440" s="37">
        <f t="shared" si="83"/>
        <v>880</v>
      </c>
    </row>
    <row r="441" spans="1:9" s="41" customFormat="1" ht="26.25" x14ac:dyDescent="0.25">
      <c r="A441" s="38" t="s">
        <v>120</v>
      </c>
      <c r="B441" s="35" t="s">
        <v>549</v>
      </c>
      <c r="C441" s="35" t="s">
        <v>145</v>
      </c>
      <c r="D441" s="35" t="s">
        <v>243</v>
      </c>
      <c r="E441" s="35" t="s">
        <v>372</v>
      </c>
      <c r="F441" s="35" t="s">
        <v>121</v>
      </c>
      <c r="G441" s="37">
        <f>G442</f>
        <v>880</v>
      </c>
      <c r="H441" s="37">
        <f t="shared" si="83"/>
        <v>880</v>
      </c>
      <c r="I441" s="37">
        <f t="shared" si="83"/>
        <v>880</v>
      </c>
    </row>
    <row r="442" spans="1:9" s="41" customFormat="1" ht="26.25" x14ac:dyDescent="0.25">
      <c r="A442" s="38" t="s">
        <v>122</v>
      </c>
      <c r="B442" s="35" t="s">
        <v>549</v>
      </c>
      <c r="C442" s="35" t="s">
        <v>145</v>
      </c>
      <c r="D442" s="35" t="s">
        <v>243</v>
      </c>
      <c r="E442" s="35" t="s">
        <v>372</v>
      </c>
      <c r="F442" s="35" t="s">
        <v>123</v>
      </c>
      <c r="G442" s="37">
        <v>880</v>
      </c>
      <c r="H442" s="37">
        <v>880</v>
      </c>
      <c r="I442" s="37">
        <v>880</v>
      </c>
    </row>
    <row r="443" spans="1:9" s="41" customFormat="1" ht="39" x14ac:dyDescent="0.25">
      <c r="A443" s="38" t="s">
        <v>373</v>
      </c>
      <c r="B443" s="35" t="s">
        <v>549</v>
      </c>
      <c r="C443" s="35" t="s">
        <v>145</v>
      </c>
      <c r="D443" s="35" t="s">
        <v>243</v>
      </c>
      <c r="E443" s="35" t="s">
        <v>374</v>
      </c>
      <c r="F443" s="35" t="s">
        <v>101</v>
      </c>
      <c r="G443" s="37">
        <f>G444</f>
        <v>720</v>
      </c>
      <c r="H443" s="37">
        <f t="shared" ref="H443:I445" si="84">H444</f>
        <v>720</v>
      </c>
      <c r="I443" s="37">
        <f t="shared" si="84"/>
        <v>720</v>
      </c>
    </row>
    <row r="444" spans="1:9" s="41" customFormat="1" ht="15" x14ac:dyDescent="0.25">
      <c r="A444" s="38" t="s">
        <v>179</v>
      </c>
      <c r="B444" s="35" t="s">
        <v>549</v>
      </c>
      <c r="C444" s="35" t="s">
        <v>145</v>
      </c>
      <c r="D444" s="35" t="s">
        <v>243</v>
      </c>
      <c r="E444" s="35" t="s">
        <v>375</v>
      </c>
      <c r="F444" s="35" t="s">
        <v>101</v>
      </c>
      <c r="G444" s="37">
        <f>G445</f>
        <v>720</v>
      </c>
      <c r="H444" s="37">
        <f t="shared" si="84"/>
        <v>720</v>
      </c>
      <c r="I444" s="37">
        <f t="shared" si="84"/>
        <v>720</v>
      </c>
    </row>
    <row r="445" spans="1:9" s="41" customFormat="1" ht="26.25" x14ac:dyDescent="0.25">
      <c r="A445" s="38" t="s">
        <v>120</v>
      </c>
      <c r="B445" s="35" t="s">
        <v>549</v>
      </c>
      <c r="C445" s="35" t="s">
        <v>145</v>
      </c>
      <c r="D445" s="35" t="s">
        <v>243</v>
      </c>
      <c r="E445" s="35" t="s">
        <v>375</v>
      </c>
      <c r="F445" s="35" t="s">
        <v>121</v>
      </c>
      <c r="G445" s="37">
        <f>G446</f>
        <v>720</v>
      </c>
      <c r="H445" s="37">
        <f t="shared" si="84"/>
        <v>720</v>
      </c>
      <c r="I445" s="37">
        <f t="shared" si="84"/>
        <v>720</v>
      </c>
    </row>
    <row r="446" spans="1:9" s="41" customFormat="1" ht="26.25" x14ac:dyDescent="0.25">
      <c r="A446" s="38" t="s">
        <v>122</v>
      </c>
      <c r="B446" s="35" t="s">
        <v>549</v>
      </c>
      <c r="C446" s="35" t="s">
        <v>145</v>
      </c>
      <c r="D446" s="35" t="s">
        <v>243</v>
      </c>
      <c r="E446" s="35" t="s">
        <v>375</v>
      </c>
      <c r="F446" s="35" t="s">
        <v>123</v>
      </c>
      <c r="G446" s="37">
        <f>470+250</f>
        <v>720</v>
      </c>
      <c r="H446" s="37">
        <f>470+250</f>
        <v>720</v>
      </c>
      <c r="I446" s="37">
        <f>470+250</f>
        <v>720</v>
      </c>
    </row>
    <row r="447" spans="1:9" s="41" customFormat="1" ht="26.25" x14ac:dyDescent="0.25">
      <c r="A447" s="38" t="s">
        <v>376</v>
      </c>
      <c r="B447" s="35" t="s">
        <v>549</v>
      </c>
      <c r="C447" s="35" t="s">
        <v>145</v>
      </c>
      <c r="D447" s="35" t="s">
        <v>243</v>
      </c>
      <c r="E447" s="35" t="s">
        <v>377</v>
      </c>
      <c r="F447" s="35" t="s">
        <v>101</v>
      </c>
      <c r="G447" s="37">
        <f>G448</f>
        <v>50</v>
      </c>
      <c r="H447" s="37">
        <f t="shared" ref="H447:I449" si="85">H448</f>
        <v>50</v>
      </c>
      <c r="I447" s="37">
        <f t="shared" si="85"/>
        <v>50</v>
      </c>
    </row>
    <row r="448" spans="1:9" s="41" customFormat="1" ht="15" x14ac:dyDescent="0.25">
      <c r="A448" s="38" t="s">
        <v>179</v>
      </c>
      <c r="B448" s="35" t="s">
        <v>549</v>
      </c>
      <c r="C448" s="35" t="s">
        <v>145</v>
      </c>
      <c r="D448" s="35" t="s">
        <v>243</v>
      </c>
      <c r="E448" s="35" t="s">
        <v>378</v>
      </c>
      <c r="F448" s="35" t="s">
        <v>101</v>
      </c>
      <c r="G448" s="37">
        <f>G449</f>
        <v>50</v>
      </c>
      <c r="H448" s="37">
        <f t="shared" si="85"/>
        <v>50</v>
      </c>
      <c r="I448" s="37">
        <f t="shared" si="85"/>
        <v>50</v>
      </c>
    </row>
    <row r="449" spans="1:9" s="41" customFormat="1" ht="26.25" x14ac:dyDescent="0.25">
      <c r="A449" s="38" t="s">
        <v>120</v>
      </c>
      <c r="B449" s="35" t="s">
        <v>549</v>
      </c>
      <c r="C449" s="35" t="s">
        <v>145</v>
      </c>
      <c r="D449" s="35" t="s">
        <v>243</v>
      </c>
      <c r="E449" s="35" t="s">
        <v>378</v>
      </c>
      <c r="F449" s="35" t="s">
        <v>121</v>
      </c>
      <c r="G449" s="37">
        <f>G450</f>
        <v>50</v>
      </c>
      <c r="H449" s="37">
        <f t="shared" si="85"/>
        <v>50</v>
      </c>
      <c r="I449" s="37">
        <f t="shared" si="85"/>
        <v>50</v>
      </c>
    </row>
    <row r="450" spans="1:9" s="41" customFormat="1" ht="32.25" customHeight="1" x14ac:dyDescent="0.25">
      <c r="A450" s="38" t="s">
        <v>122</v>
      </c>
      <c r="B450" s="35" t="s">
        <v>549</v>
      </c>
      <c r="C450" s="35" t="s">
        <v>145</v>
      </c>
      <c r="D450" s="35" t="s">
        <v>243</v>
      </c>
      <c r="E450" s="35" t="s">
        <v>378</v>
      </c>
      <c r="F450" s="35" t="s">
        <v>123</v>
      </c>
      <c r="G450" s="37">
        <v>50</v>
      </c>
      <c r="H450" s="37">
        <v>50</v>
      </c>
      <c r="I450" s="37">
        <v>50</v>
      </c>
    </row>
    <row r="451" spans="1:9" s="41" customFormat="1" ht="26.25" hidden="1" x14ac:dyDescent="0.25">
      <c r="A451" s="38" t="s">
        <v>379</v>
      </c>
      <c r="B451" s="35" t="s">
        <v>549</v>
      </c>
      <c r="C451" s="35" t="s">
        <v>145</v>
      </c>
      <c r="D451" s="35" t="s">
        <v>243</v>
      </c>
      <c r="E451" s="35" t="s">
        <v>380</v>
      </c>
      <c r="F451" s="35" t="s">
        <v>101</v>
      </c>
      <c r="G451" s="37">
        <f>G452</f>
        <v>0</v>
      </c>
    </row>
    <row r="452" spans="1:9" s="41" customFormat="1" ht="15" hidden="1" x14ac:dyDescent="0.25">
      <c r="A452" s="38" t="s">
        <v>179</v>
      </c>
      <c r="B452" s="35" t="s">
        <v>549</v>
      </c>
      <c r="C452" s="35" t="s">
        <v>145</v>
      </c>
      <c r="D452" s="35" t="s">
        <v>243</v>
      </c>
      <c r="E452" s="35" t="s">
        <v>381</v>
      </c>
      <c r="F452" s="35" t="s">
        <v>101</v>
      </c>
      <c r="G452" s="37">
        <f>G453</f>
        <v>0</v>
      </c>
    </row>
    <row r="453" spans="1:9" s="41" customFormat="1" ht="26.25" hidden="1" x14ac:dyDescent="0.25">
      <c r="A453" s="38" t="s">
        <v>120</v>
      </c>
      <c r="B453" s="35" t="s">
        <v>549</v>
      </c>
      <c r="C453" s="35" t="s">
        <v>145</v>
      </c>
      <c r="D453" s="35" t="s">
        <v>243</v>
      </c>
      <c r="E453" s="35" t="s">
        <v>381</v>
      </c>
      <c r="F453" s="35" t="s">
        <v>121</v>
      </c>
      <c r="G453" s="37">
        <f>G454</f>
        <v>0</v>
      </c>
    </row>
    <row r="454" spans="1:9" s="41" customFormat="1" ht="26.25" hidden="1" x14ac:dyDescent="0.25">
      <c r="A454" s="38" t="s">
        <v>122</v>
      </c>
      <c r="B454" s="35" t="s">
        <v>549</v>
      </c>
      <c r="C454" s="35" t="s">
        <v>145</v>
      </c>
      <c r="D454" s="35" t="s">
        <v>243</v>
      </c>
      <c r="E454" s="35" t="s">
        <v>381</v>
      </c>
      <c r="F454" s="35" t="s">
        <v>123</v>
      </c>
      <c r="G454" s="37">
        <f>50-8.6-41.4</f>
        <v>0</v>
      </c>
    </row>
    <row r="455" spans="1:9" s="41" customFormat="1" ht="26.25" hidden="1" x14ac:dyDescent="0.25">
      <c r="A455" s="38" t="s">
        <v>359</v>
      </c>
      <c r="B455" s="35" t="s">
        <v>549</v>
      </c>
      <c r="C455" s="35" t="s">
        <v>145</v>
      </c>
      <c r="D455" s="35" t="s">
        <v>243</v>
      </c>
      <c r="E455" s="35" t="s">
        <v>211</v>
      </c>
      <c r="F455" s="35" t="s">
        <v>101</v>
      </c>
      <c r="G455" s="37">
        <f>G456</f>
        <v>0</v>
      </c>
    </row>
    <row r="456" spans="1:9" s="41" customFormat="1" ht="15" hidden="1" x14ac:dyDescent="0.25">
      <c r="A456" s="38" t="s">
        <v>220</v>
      </c>
      <c r="B456" s="35" t="s">
        <v>549</v>
      </c>
      <c r="C456" s="35" t="s">
        <v>145</v>
      </c>
      <c r="D456" s="35" t="s">
        <v>243</v>
      </c>
      <c r="E456" s="35" t="s">
        <v>221</v>
      </c>
      <c r="F456" s="35" t="s">
        <v>101</v>
      </c>
      <c r="G456" s="37">
        <f>G457</f>
        <v>0</v>
      </c>
    </row>
    <row r="457" spans="1:9" s="41" customFormat="1" ht="15" hidden="1" x14ac:dyDescent="0.25">
      <c r="A457" s="38" t="s">
        <v>179</v>
      </c>
      <c r="B457" s="35" t="s">
        <v>549</v>
      </c>
      <c r="C457" s="35" t="s">
        <v>145</v>
      </c>
      <c r="D457" s="35" t="s">
        <v>243</v>
      </c>
      <c r="E457" s="35" t="s">
        <v>222</v>
      </c>
      <c r="F457" s="35" t="s">
        <v>101</v>
      </c>
      <c r="G457" s="37">
        <f>G458</f>
        <v>0</v>
      </c>
    </row>
    <row r="458" spans="1:9" s="41" customFormat="1" ht="26.25" hidden="1" x14ac:dyDescent="0.25">
      <c r="A458" s="38" t="s">
        <v>120</v>
      </c>
      <c r="B458" s="35" t="s">
        <v>549</v>
      </c>
      <c r="C458" s="35" t="s">
        <v>145</v>
      </c>
      <c r="D458" s="35" t="s">
        <v>243</v>
      </c>
      <c r="E458" s="35" t="s">
        <v>222</v>
      </c>
      <c r="F458" s="35" t="s">
        <v>121</v>
      </c>
      <c r="G458" s="37">
        <f>G459</f>
        <v>0</v>
      </c>
    </row>
    <row r="459" spans="1:9" s="41" customFormat="1" ht="26.25" hidden="1" x14ac:dyDescent="0.25">
      <c r="A459" s="38" t="s">
        <v>122</v>
      </c>
      <c r="B459" s="35" t="s">
        <v>549</v>
      </c>
      <c r="C459" s="35" t="s">
        <v>145</v>
      </c>
      <c r="D459" s="35" t="s">
        <v>243</v>
      </c>
      <c r="E459" s="35" t="s">
        <v>222</v>
      </c>
      <c r="F459" s="35" t="s">
        <v>123</v>
      </c>
      <c r="G459" s="37">
        <v>0</v>
      </c>
    </row>
    <row r="460" spans="1:9" s="41" customFormat="1" ht="26.25" hidden="1" x14ac:dyDescent="0.25">
      <c r="A460" s="38" t="s">
        <v>385</v>
      </c>
      <c r="B460" s="35" t="s">
        <v>549</v>
      </c>
      <c r="C460" s="35" t="s">
        <v>145</v>
      </c>
      <c r="D460" s="35" t="s">
        <v>145</v>
      </c>
      <c r="E460" s="35" t="s">
        <v>100</v>
      </c>
      <c r="F460" s="35" t="s">
        <v>101</v>
      </c>
      <c r="G460" s="37">
        <f>G461</f>
        <v>0</v>
      </c>
    </row>
    <row r="461" spans="1:9" s="41" customFormat="1" ht="26.25" hidden="1" x14ac:dyDescent="0.25">
      <c r="A461" s="38" t="s">
        <v>386</v>
      </c>
      <c r="B461" s="35" t="s">
        <v>549</v>
      </c>
      <c r="C461" s="35" t="s">
        <v>145</v>
      </c>
      <c r="D461" s="35" t="s">
        <v>145</v>
      </c>
      <c r="E461" s="35" t="s">
        <v>211</v>
      </c>
      <c r="F461" s="35" t="s">
        <v>101</v>
      </c>
      <c r="G461" s="37">
        <f>G462</f>
        <v>0</v>
      </c>
    </row>
    <row r="462" spans="1:9" s="41" customFormat="1" ht="15" hidden="1" x14ac:dyDescent="0.25">
      <c r="A462" s="38" t="s">
        <v>220</v>
      </c>
      <c r="B462" s="35" t="s">
        <v>549</v>
      </c>
      <c r="C462" s="35" t="s">
        <v>145</v>
      </c>
      <c r="D462" s="35" t="s">
        <v>145</v>
      </c>
      <c r="E462" s="35" t="s">
        <v>221</v>
      </c>
      <c r="F462" s="35" t="s">
        <v>101</v>
      </c>
      <c r="G462" s="37">
        <f>G463</f>
        <v>0</v>
      </c>
    </row>
    <row r="463" spans="1:9" s="41" customFormat="1" ht="15" hidden="1" x14ac:dyDescent="0.25">
      <c r="A463" s="38" t="s">
        <v>179</v>
      </c>
      <c r="B463" s="35" t="s">
        <v>549</v>
      </c>
      <c r="C463" s="35" t="s">
        <v>145</v>
      </c>
      <c r="D463" s="35" t="s">
        <v>145</v>
      </c>
      <c r="E463" s="35" t="s">
        <v>222</v>
      </c>
      <c r="F463" s="35" t="s">
        <v>101</v>
      </c>
      <c r="G463" s="37">
        <f>G464</f>
        <v>0</v>
      </c>
    </row>
    <row r="464" spans="1:9" s="41" customFormat="1" ht="26.25" hidden="1" x14ac:dyDescent="0.25">
      <c r="A464" s="38" t="s">
        <v>120</v>
      </c>
      <c r="B464" s="35" t="s">
        <v>549</v>
      </c>
      <c r="C464" s="35" t="s">
        <v>145</v>
      </c>
      <c r="D464" s="35" t="s">
        <v>145</v>
      </c>
      <c r="E464" s="35" t="s">
        <v>222</v>
      </c>
      <c r="F464" s="35" t="s">
        <v>121</v>
      </c>
      <c r="G464" s="37">
        <f>G465</f>
        <v>0</v>
      </c>
    </row>
    <row r="465" spans="1:9" s="41" customFormat="1" ht="16.5" hidden="1" customHeight="1" x14ac:dyDescent="0.25">
      <c r="A465" s="38" t="s">
        <v>122</v>
      </c>
      <c r="B465" s="35" t="s">
        <v>549</v>
      </c>
      <c r="C465" s="35" t="s">
        <v>145</v>
      </c>
      <c r="D465" s="35" t="s">
        <v>145</v>
      </c>
      <c r="E465" s="35" t="s">
        <v>222</v>
      </c>
      <c r="F465" s="35" t="s">
        <v>123</v>
      </c>
      <c r="G465" s="37"/>
    </row>
    <row r="466" spans="1:9" s="40" customFormat="1" ht="15" x14ac:dyDescent="0.25">
      <c r="A466" s="38" t="s">
        <v>387</v>
      </c>
      <c r="B466" s="35" t="s">
        <v>549</v>
      </c>
      <c r="C466" s="35" t="s">
        <v>158</v>
      </c>
      <c r="D466" s="35" t="s">
        <v>99</v>
      </c>
      <c r="E466" s="35" t="s">
        <v>100</v>
      </c>
      <c r="F466" s="35" t="s">
        <v>101</v>
      </c>
      <c r="G466" s="37">
        <f>G467+G493+G516+G521</f>
        <v>43978.5</v>
      </c>
      <c r="H466" s="37">
        <f>H467+H493+H516+H521</f>
        <v>41235.300000000003</v>
      </c>
      <c r="I466" s="37">
        <f>I467+I493+I516+I521</f>
        <v>42580.7</v>
      </c>
    </row>
    <row r="467" spans="1:9" s="40" customFormat="1" ht="15" x14ac:dyDescent="0.25">
      <c r="A467" s="38" t="s">
        <v>388</v>
      </c>
      <c r="B467" s="35" t="s">
        <v>549</v>
      </c>
      <c r="C467" s="35" t="s">
        <v>158</v>
      </c>
      <c r="D467" s="35" t="s">
        <v>98</v>
      </c>
      <c r="E467" s="35" t="s">
        <v>100</v>
      </c>
      <c r="F467" s="35" t="s">
        <v>101</v>
      </c>
      <c r="G467" s="37">
        <f>G468+G473</f>
        <v>19904.400000000001</v>
      </c>
      <c r="H467" s="37">
        <f>H468+H473</f>
        <v>18186</v>
      </c>
      <c r="I467" s="37">
        <f>I468+I473</f>
        <v>18886.100000000002</v>
      </c>
    </row>
    <row r="468" spans="1:9" s="40" customFormat="1" ht="26.25" hidden="1" x14ac:dyDescent="0.25">
      <c r="A468" s="38" t="s">
        <v>389</v>
      </c>
      <c r="B468" s="35" t="s">
        <v>549</v>
      </c>
      <c r="C468" s="35" t="s">
        <v>158</v>
      </c>
      <c r="D468" s="35" t="s">
        <v>98</v>
      </c>
      <c r="E468" s="35" t="s">
        <v>390</v>
      </c>
      <c r="F468" s="35" t="s">
        <v>101</v>
      </c>
      <c r="G468" s="37">
        <f>G469</f>
        <v>0</v>
      </c>
      <c r="H468" s="37">
        <f t="shared" ref="H468:I471" si="86">H469</f>
        <v>0</v>
      </c>
      <c r="I468" s="37">
        <f t="shared" si="86"/>
        <v>0</v>
      </c>
    </row>
    <row r="469" spans="1:9" s="40" customFormat="1" ht="51.75" hidden="1" x14ac:dyDescent="0.25">
      <c r="A469" s="61" t="s">
        <v>391</v>
      </c>
      <c r="B469" s="42" t="s">
        <v>549</v>
      </c>
      <c r="C469" s="42" t="s">
        <v>158</v>
      </c>
      <c r="D469" s="42" t="s">
        <v>98</v>
      </c>
      <c r="E469" s="42" t="s">
        <v>392</v>
      </c>
      <c r="F469" s="42" t="s">
        <v>101</v>
      </c>
      <c r="G469" s="43">
        <f>G470</f>
        <v>0</v>
      </c>
      <c r="H469" s="43">
        <f t="shared" si="86"/>
        <v>0</v>
      </c>
      <c r="I469" s="43">
        <f t="shared" si="86"/>
        <v>0</v>
      </c>
    </row>
    <row r="470" spans="1:9" s="40" customFormat="1" ht="15" hidden="1" x14ac:dyDescent="0.25">
      <c r="A470" s="61" t="s">
        <v>179</v>
      </c>
      <c r="B470" s="42" t="s">
        <v>549</v>
      </c>
      <c r="C470" s="42" t="s">
        <v>158</v>
      </c>
      <c r="D470" s="42" t="s">
        <v>98</v>
      </c>
      <c r="E470" s="42" t="s">
        <v>393</v>
      </c>
      <c r="F470" s="42" t="s">
        <v>101</v>
      </c>
      <c r="G470" s="43">
        <f>G471</f>
        <v>0</v>
      </c>
      <c r="H470" s="43">
        <f t="shared" si="86"/>
        <v>0</v>
      </c>
      <c r="I470" s="43">
        <f t="shared" si="86"/>
        <v>0</v>
      </c>
    </row>
    <row r="471" spans="1:9" s="40" customFormat="1" ht="26.25" hidden="1" x14ac:dyDescent="0.25">
      <c r="A471" s="61" t="s">
        <v>394</v>
      </c>
      <c r="B471" s="42" t="s">
        <v>549</v>
      </c>
      <c r="C471" s="42" t="s">
        <v>158</v>
      </c>
      <c r="D471" s="42" t="s">
        <v>98</v>
      </c>
      <c r="E471" s="42" t="s">
        <v>393</v>
      </c>
      <c r="F471" s="42" t="s">
        <v>395</v>
      </c>
      <c r="G471" s="43">
        <f>G472</f>
        <v>0</v>
      </c>
      <c r="H471" s="43">
        <f t="shared" si="86"/>
        <v>0</v>
      </c>
      <c r="I471" s="43">
        <f t="shared" si="86"/>
        <v>0</v>
      </c>
    </row>
    <row r="472" spans="1:9" s="40" customFormat="1" ht="15" hidden="1" x14ac:dyDescent="0.25">
      <c r="A472" s="61" t="s">
        <v>396</v>
      </c>
      <c r="B472" s="42" t="s">
        <v>549</v>
      </c>
      <c r="C472" s="42" t="s">
        <v>158</v>
      </c>
      <c r="D472" s="42" t="s">
        <v>98</v>
      </c>
      <c r="E472" s="42" t="s">
        <v>393</v>
      </c>
      <c r="F472" s="42" t="s">
        <v>397</v>
      </c>
      <c r="G472" s="43">
        <f>63.1-63.1</f>
        <v>0</v>
      </c>
      <c r="H472" s="43">
        <f>63.1-63.1</f>
        <v>0</v>
      </c>
      <c r="I472" s="43">
        <f>63.1-63.1</f>
        <v>0</v>
      </c>
    </row>
    <row r="473" spans="1:9" s="40" customFormat="1" ht="39" x14ac:dyDescent="0.25">
      <c r="A473" s="38" t="s">
        <v>398</v>
      </c>
      <c r="B473" s="35" t="s">
        <v>549</v>
      </c>
      <c r="C473" s="35" t="s">
        <v>158</v>
      </c>
      <c r="D473" s="35" t="s">
        <v>98</v>
      </c>
      <c r="E473" s="35" t="s">
        <v>399</v>
      </c>
      <c r="F473" s="35" t="s">
        <v>101</v>
      </c>
      <c r="G473" s="37">
        <f>G474+G484+G487+G490</f>
        <v>19904.400000000001</v>
      </c>
      <c r="H473" s="37">
        <f>H474+H484+H487+H490</f>
        <v>18186</v>
      </c>
      <c r="I473" s="37">
        <f>I474+I484+I487+I490</f>
        <v>18886.100000000002</v>
      </c>
    </row>
    <row r="474" spans="1:9" s="40" customFormat="1" ht="51.75" x14ac:dyDescent="0.25">
      <c r="A474" s="38" t="s">
        <v>400</v>
      </c>
      <c r="B474" s="35" t="s">
        <v>549</v>
      </c>
      <c r="C474" s="35" t="s">
        <v>158</v>
      </c>
      <c r="D474" s="35" t="s">
        <v>98</v>
      </c>
      <c r="E474" s="35" t="s">
        <v>401</v>
      </c>
      <c r="F474" s="35" t="s">
        <v>101</v>
      </c>
      <c r="G474" s="37">
        <f>G475+G478+G481</f>
        <v>10092.9</v>
      </c>
      <c r="H474" s="37">
        <f t="shared" ref="H474:I474" si="87">H475+H478+H481</f>
        <v>10349.1</v>
      </c>
      <c r="I474" s="37">
        <f t="shared" si="87"/>
        <v>10643.7</v>
      </c>
    </row>
    <row r="475" spans="1:9" s="40" customFormat="1" ht="39" x14ac:dyDescent="0.25">
      <c r="A475" s="38" t="s">
        <v>402</v>
      </c>
      <c r="B475" s="35" t="s">
        <v>549</v>
      </c>
      <c r="C475" s="35" t="s">
        <v>158</v>
      </c>
      <c r="D475" s="35" t="s">
        <v>98</v>
      </c>
      <c r="E475" s="35" t="s">
        <v>403</v>
      </c>
      <c r="F475" s="35" t="s">
        <v>101</v>
      </c>
      <c r="G475" s="37">
        <f>G476</f>
        <v>9783.7000000000007</v>
      </c>
      <c r="H475" s="37">
        <f t="shared" ref="H475:I476" si="88">H476</f>
        <v>10349.1</v>
      </c>
      <c r="I475" s="37">
        <f t="shared" si="88"/>
        <v>10643.7</v>
      </c>
    </row>
    <row r="476" spans="1:9" s="40" customFormat="1" ht="26.25" x14ac:dyDescent="0.25">
      <c r="A476" s="38" t="s">
        <v>394</v>
      </c>
      <c r="B476" s="35" t="s">
        <v>549</v>
      </c>
      <c r="C476" s="35" t="s">
        <v>158</v>
      </c>
      <c r="D476" s="35" t="s">
        <v>98</v>
      </c>
      <c r="E476" s="35" t="s">
        <v>403</v>
      </c>
      <c r="F476" s="35" t="s">
        <v>395</v>
      </c>
      <c r="G476" s="37">
        <f>G477</f>
        <v>9783.7000000000007</v>
      </c>
      <c r="H476" s="37">
        <f t="shared" si="88"/>
        <v>10349.1</v>
      </c>
      <c r="I476" s="37">
        <f t="shared" si="88"/>
        <v>10643.7</v>
      </c>
    </row>
    <row r="477" spans="1:9" s="40" customFormat="1" ht="15" x14ac:dyDescent="0.25">
      <c r="A477" s="38" t="s">
        <v>396</v>
      </c>
      <c r="B477" s="35" t="s">
        <v>549</v>
      </c>
      <c r="C477" s="35" t="s">
        <v>158</v>
      </c>
      <c r="D477" s="35" t="s">
        <v>98</v>
      </c>
      <c r="E477" s="35" t="s">
        <v>403</v>
      </c>
      <c r="F477" s="35" t="s">
        <v>397</v>
      </c>
      <c r="G477" s="37">
        <f>9800-16.3</f>
        <v>9783.7000000000007</v>
      </c>
      <c r="H477" s="37">
        <v>10349.1</v>
      </c>
      <c r="I477" s="37">
        <v>10643.7</v>
      </c>
    </row>
    <row r="478" spans="1:9" s="40" customFormat="1" ht="26.25" x14ac:dyDescent="0.25">
      <c r="A478" s="38" t="s">
        <v>593</v>
      </c>
      <c r="B478" s="35" t="s">
        <v>549</v>
      </c>
      <c r="C478" s="35" t="s">
        <v>158</v>
      </c>
      <c r="D478" s="35" t="s">
        <v>98</v>
      </c>
      <c r="E478" s="35" t="s">
        <v>596</v>
      </c>
      <c r="F478" s="35" t="s">
        <v>101</v>
      </c>
      <c r="G478" s="37">
        <f>G479</f>
        <v>292.89999999999998</v>
      </c>
      <c r="H478" s="37">
        <f t="shared" ref="H478:I478" si="89">H479</f>
        <v>0</v>
      </c>
      <c r="I478" s="37">
        <f t="shared" si="89"/>
        <v>0</v>
      </c>
    </row>
    <row r="479" spans="1:9" s="40" customFormat="1" ht="26.25" x14ac:dyDescent="0.25">
      <c r="A479" s="38" t="s">
        <v>394</v>
      </c>
      <c r="B479" s="35" t="s">
        <v>549</v>
      </c>
      <c r="C479" s="35" t="s">
        <v>158</v>
      </c>
      <c r="D479" s="35" t="s">
        <v>98</v>
      </c>
      <c r="E479" s="35" t="s">
        <v>596</v>
      </c>
      <c r="F479" s="35" t="s">
        <v>395</v>
      </c>
      <c r="G479" s="37">
        <f>G480</f>
        <v>292.89999999999998</v>
      </c>
      <c r="H479" s="37">
        <f t="shared" ref="H479:I479" si="90">H480</f>
        <v>0</v>
      </c>
      <c r="I479" s="37">
        <f t="shared" si="90"/>
        <v>0</v>
      </c>
    </row>
    <row r="480" spans="1:9" s="40" customFormat="1" ht="15" x14ac:dyDescent="0.25">
      <c r="A480" s="38" t="s">
        <v>396</v>
      </c>
      <c r="B480" s="35" t="s">
        <v>549</v>
      </c>
      <c r="C480" s="35" t="s">
        <v>158</v>
      </c>
      <c r="D480" s="35" t="s">
        <v>98</v>
      </c>
      <c r="E480" s="35" t="s">
        <v>596</v>
      </c>
      <c r="F480" s="35" t="s">
        <v>397</v>
      </c>
      <c r="G480" s="37">
        <v>292.89999999999998</v>
      </c>
      <c r="H480" s="37">
        <v>0</v>
      </c>
      <c r="I480" s="37">
        <v>0</v>
      </c>
    </row>
    <row r="481" spans="1:9" s="40" customFormat="1" ht="39" x14ac:dyDescent="0.25">
      <c r="A481" s="38" t="s">
        <v>591</v>
      </c>
      <c r="B481" s="35" t="s">
        <v>549</v>
      </c>
      <c r="C481" s="35" t="s">
        <v>158</v>
      </c>
      <c r="D481" s="35" t="s">
        <v>98</v>
      </c>
      <c r="E481" s="35" t="s">
        <v>602</v>
      </c>
      <c r="F481" s="35" t="s">
        <v>101</v>
      </c>
      <c r="G481" s="37">
        <f>G482</f>
        <v>16.3</v>
      </c>
      <c r="H481" s="37">
        <f t="shared" ref="H481:I481" si="91">H482</f>
        <v>0</v>
      </c>
      <c r="I481" s="37">
        <f t="shared" si="91"/>
        <v>0</v>
      </c>
    </row>
    <row r="482" spans="1:9" s="40" customFormat="1" ht="26.25" x14ac:dyDescent="0.25">
      <c r="A482" s="38" t="s">
        <v>394</v>
      </c>
      <c r="B482" s="35" t="s">
        <v>549</v>
      </c>
      <c r="C482" s="35" t="s">
        <v>158</v>
      </c>
      <c r="D482" s="35" t="s">
        <v>98</v>
      </c>
      <c r="E482" s="35" t="s">
        <v>602</v>
      </c>
      <c r="F482" s="35" t="s">
        <v>395</v>
      </c>
      <c r="G482" s="37">
        <f>G483</f>
        <v>16.3</v>
      </c>
      <c r="H482" s="37">
        <f t="shared" ref="H482:I482" si="92">H483</f>
        <v>0</v>
      </c>
      <c r="I482" s="37">
        <f t="shared" si="92"/>
        <v>0</v>
      </c>
    </row>
    <row r="483" spans="1:9" s="40" customFormat="1" ht="15" x14ac:dyDescent="0.25">
      <c r="A483" s="38" t="s">
        <v>396</v>
      </c>
      <c r="B483" s="35" t="s">
        <v>549</v>
      </c>
      <c r="C483" s="35" t="s">
        <v>158</v>
      </c>
      <c r="D483" s="35" t="s">
        <v>98</v>
      </c>
      <c r="E483" s="35" t="s">
        <v>602</v>
      </c>
      <c r="F483" s="35" t="s">
        <v>397</v>
      </c>
      <c r="G483" s="37">
        <v>16.3</v>
      </c>
      <c r="H483" s="37">
        <v>0</v>
      </c>
      <c r="I483" s="37">
        <v>0</v>
      </c>
    </row>
    <row r="484" spans="1:9" s="40" customFormat="1" ht="51.75" x14ac:dyDescent="0.25">
      <c r="A484" s="38" t="s">
        <v>404</v>
      </c>
      <c r="B484" s="35" t="s">
        <v>549</v>
      </c>
      <c r="C484" s="35" t="s">
        <v>158</v>
      </c>
      <c r="D484" s="35" t="s">
        <v>98</v>
      </c>
      <c r="E484" s="35" t="s">
        <v>405</v>
      </c>
      <c r="F484" s="35" t="s">
        <v>101</v>
      </c>
      <c r="G484" s="37">
        <f t="shared" ref="G484:I485" si="93">G485</f>
        <v>88</v>
      </c>
      <c r="H484" s="37">
        <f t="shared" si="93"/>
        <v>88</v>
      </c>
      <c r="I484" s="37">
        <f t="shared" si="93"/>
        <v>88</v>
      </c>
    </row>
    <row r="485" spans="1:9" s="40" customFormat="1" ht="30" customHeight="1" x14ac:dyDescent="0.25">
      <c r="A485" s="38" t="s">
        <v>394</v>
      </c>
      <c r="B485" s="35" t="s">
        <v>549</v>
      </c>
      <c r="C485" s="35" t="s">
        <v>158</v>
      </c>
      <c r="D485" s="35" t="s">
        <v>98</v>
      </c>
      <c r="E485" s="35" t="s">
        <v>405</v>
      </c>
      <c r="F485" s="35" t="s">
        <v>395</v>
      </c>
      <c r="G485" s="37">
        <f t="shared" si="93"/>
        <v>88</v>
      </c>
      <c r="H485" s="37">
        <f t="shared" si="93"/>
        <v>88</v>
      </c>
      <c r="I485" s="37">
        <f t="shared" si="93"/>
        <v>88</v>
      </c>
    </row>
    <row r="486" spans="1:9" s="40" customFormat="1" ht="18.75" customHeight="1" x14ac:dyDescent="0.25">
      <c r="A486" s="38" t="s">
        <v>396</v>
      </c>
      <c r="B486" s="35" t="s">
        <v>549</v>
      </c>
      <c r="C486" s="35" t="s">
        <v>158</v>
      </c>
      <c r="D486" s="35" t="s">
        <v>98</v>
      </c>
      <c r="E486" s="35" t="s">
        <v>405</v>
      </c>
      <c r="F486" s="35" t="s">
        <v>397</v>
      </c>
      <c r="G486" s="37">
        <v>88</v>
      </c>
      <c r="H486" s="37">
        <v>88</v>
      </c>
      <c r="I486" s="37">
        <v>88</v>
      </c>
    </row>
    <row r="487" spans="1:9" s="40" customFormat="1" ht="132" customHeight="1" x14ac:dyDescent="0.25">
      <c r="A487" s="38" t="s">
        <v>406</v>
      </c>
      <c r="B487" s="35" t="s">
        <v>549</v>
      </c>
      <c r="C487" s="35" t="s">
        <v>158</v>
      </c>
      <c r="D487" s="35" t="s">
        <v>98</v>
      </c>
      <c r="E487" s="35" t="s">
        <v>407</v>
      </c>
      <c r="F487" s="35" t="s">
        <v>101</v>
      </c>
      <c r="G487" s="37">
        <f t="shared" ref="G487:I488" si="94">G488</f>
        <v>46.4</v>
      </c>
      <c r="H487" s="37">
        <f t="shared" si="94"/>
        <v>48</v>
      </c>
      <c r="I487" s="37">
        <f t="shared" si="94"/>
        <v>49.6</v>
      </c>
    </row>
    <row r="488" spans="1:9" s="40" customFormat="1" ht="30" customHeight="1" x14ac:dyDescent="0.25">
      <c r="A488" s="38" t="s">
        <v>394</v>
      </c>
      <c r="B488" s="35" t="s">
        <v>549</v>
      </c>
      <c r="C488" s="35" t="s">
        <v>158</v>
      </c>
      <c r="D488" s="35" t="s">
        <v>98</v>
      </c>
      <c r="E488" s="35" t="s">
        <v>407</v>
      </c>
      <c r="F488" s="35" t="s">
        <v>395</v>
      </c>
      <c r="G488" s="37">
        <f t="shared" si="94"/>
        <v>46.4</v>
      </c>
      <c r="H488" s="37">
        <f t="shared" si="94"/>
        <v>48</v>
      </c>
      <c r="I488" s="37">
        <f t="shared" si="94"/>
        <v>49.6</v>
      </c>
    </row>
    <row r="489" spans="1:9" s="40" customFormat="1" ht="19.5" customHeight="1" x14ac:dyDescent="0.25">
      <c r="A489" s="38" t="s">
        <v>396</v>
      </c>
      <c r="B489" s="35" t="s">
        <v>549</v>
      </c>
      <c r="C489" s="35" t="s">
        <v>158</v>
      </c>
      <c r="D489" s="35" t="s">
        <v>98</v>
      </c>
      <c r="E489" s="35" t="s">
        <v>407</v>
      </c>
      <c r="F489" s="35" t="s">
        <v>397</v>
      </c>
      <c r="G489" s="37">
        <v>46.4</v>
      </c>
      <c r="H489" s="37">
        <v>48</v>
      </c>
      <c r="I489" s="37">
        <v>49.6</v>
      </c>
    </row>
    <row r="490" spans="1:9" s="40" customFormat="1" ht="39" x14ac:dyDescent="0.25">
      <c r="A490" s="38" t="s">
        <v>408</v>
      </c>
      <c r="B490" s="35" t="s">
        <v>549</v>
      </c>
      <c r="C490" s="35" t="s">
        <v>158</v>
      </c>
      <c r="D490" s="35" t="s">
        <v>98</v>
      </c>
      <c r="E490" s="35" t="s">
        <v>409</v>
      </c>
      <c r="F490" s="35" t="s">
        <v>101</v>
      </c>
      <c r="G490" s="37">
        <f t="shared" ref="G490:I491" si="95">G491</f>
        <v>9677.1</v>
      </c>
      <c r="H490" s="37">
        <f t="shared" si="95"/>
        <v>7700.9</v>
      </c>
      <c r="I490" s="37">
        <f t="shared" si="95"/>
        <v>8104.8</v>
      </c>
    </row>
    <row r="491" spans="1:9" s="40" customFormat="1" ht="27" customHeight="1" x14ac:dyDescent="0.25">
      <c r="A491" s="38" t="s">
        <v>394</v>
      </c>
      <c r="B491" s="35" t="s">
        <v>549</v>
      </c>
      <c r="C491" s="35" t="s">
        <v>158</v>
      </c>
      <c r="D491" s="35" t="s">
        <v>98</v>
      </c>
      <c r="E491" s="35" t="s">
        <v>409</v>
      </c>
      <c r="F491" s="35" t="s">
        <v>395</v>
      </c>
      <c r="G491" s="37">
        <f t="shared" si="95"/>
        <v>9677.1</v>
      </c>
      <c r="H491" s="37">
        <f t="shared" si="95"/>
        <v>7700.9</v>
      </c>
      <c r="I491" s="37">
        <f t="shared" si="95"/>
        <v>8104.8</v>
      </c>
    </row>
    <row r="492" spans="1:9" s="40" customFormat="1" ht="15" x14ac:dyDescent="0.25">
      <c r="A492" s="38" t="s">
        <v>396</v>
      </c>
      <c r="B492" s="35" t="s">
        <v>549</v>
      </c>
      <c r="C492" s="35" t="s">
        <v>158</v>
      </c>
      <c r="D492" s="35" t="s">
        <v>98</v>
      </c>
      <c r="E492" s="35" t="s">
        <v>409</v>
      </c>
      <c r="F492" s="35" t="s">
        <v>397</v>
      </c>
      <c r="G492" s="37">
        <f>7617.1+2060</f>
        <v>9677.1</v>
      </c>
      <c r="H492" s="37">
        <v>7700.9</v>
      </c>
      <c r="I492" s="37">
        <v>8104.8</v>
      </c>
    </row>
    <row r="493" spans="1:9" s="40" customFormat="1" ht="15" x14ac:dyDescent="0.25">
      <c r="A493" s="38" t="s">
        <v>410</v>
      </c>
      <c r="B493" s="35" t="s">
        <v>549</v>
      </c>
      <c r="C493" s="35" t="s">
        <v>158</v>
      </c>
      <c r="D493" s="35" t="s">
        <v>103</v>
      </c>
      <c r="E493" s="35" t="s">
        <v>100</v>
      </c>
      <c r="F493" s="35" t="s">
        <v>101</v>
      </c>
      <c r="G493" s="37">
        <f>G494+G511</f>
        <v>23570.6</v>
      </c>
      <c r="H493" s="37">
        <f>H494+H511</f>
        <v>22545.8</v>
      </c>
      <c r="I493" s="37">
        <f>I494+I511</f>
        <v>23191.1</v>
      </c>
    </row>
    <row r="494" spans="1:9" s="40" customFormat="1" ht="90" x14ac:dyDescent="0.25">
      <c r="A494" s="38" t="s">
        <v>428</v>
      </c>
      <c r="B494" s="35" t="s">
        <v>549</v>
      </c>
      <c r="C494" s="35" t="s">
        <v>158</v>
      </c>
      <c r="D494" s="35" t="s">
        <v>103</v>
      </c>
      <c r="E494" s="35" t="s">
        <v>429</v>
      </c>
      <c r="F494" s="35" t="s">
        <v>101</v>
      </c>
      <c r="G494" s="37">
        <f>G495</f>
        <v>23570.6</v>
      </c>
      <c r="H494" s="37">
        <f>H495</f>
        <v>22545.8</v>
      </c>
      <c r="I494" s="37">
        <f>I495</f>
        <v>23191.1</v>
      </c>
    </row>
    <row r="495" spans="1:9" s="40" customFormat="1" ht="55.5" customHeight="1" x14ac:dyDescent="0.25">
      <c r="A495" s="38" t="s">
        <v>430</v>
      </c>
      <c r="B495" s="35" t="s">
        <v>549</v>
      </c>
      <c r="C495" s="35" t="s">
        <v>158</v>
      </c>
      <c r="D495" s="35" t="s">
        <v>103</v>
      </c>
      <c r="E495" s="35" t="s">
        <v>431</v>
      </c>
      <c r="F495" s="35" t="s">
        <v>101</v>
      </c>
      <c r="G495" s="37">
        <f>G502+G505+G508+G496+G499</f>
        <v>23570.6</v>
      </c>
      <c r="H495" s="37">
        <f t="shared" ref="H495:I495" si="96">H502+H505+H508+H496</f>
        <v>22545.8</v>
      </c>
      <c r="I495" s="37">
        <f t="shared" si="96"/>
        <v>23191.1</v>
      </c>
    </row>
    <row r="496" spans="1:9" s="40" customFormat="1" ht="28.5" customHeight="1" x14ac:dyDescent="0.25">
      <c r="A496" s="38" t="s">
        <v>593</v>
      </c>
      <c r="B496" s="35" t="s">
        <v>549</v>
      </c>
      <c r="C496" s="35" t="s">
        <v>158</v>
      </c>
      <c r="D496" s="35" t="s">
        <v>103</v>
      </c>
      <c r="E496" s="35" t="s">
        <v>597</v>
      </c>
      <c r="F496" s="35" t="s">
        <v>101</v>
      </c>
      <c r="G496" s="37">
        <f>G497</f>
        <v>225</v>
      </c>
      <c r="H496" s="37">
        <f t="shared" ref="H496:I496" si="97">H497</f>
        <v>0</v>
      </c>
      <c r="I496" s="37">
        <f t="shared" si="97"/>
        <v>0</v>
      </c>
    </row>
    <row r="497" spans="1:10" s="40" customFormat="1" ht="30" customHeight="1" x14ac:dyDescent="0.25">
      <c r="A497" s="38" t="s">
        <v>394</v>
      </c>
      <c r="B497" s="35" t="s">
        <v>549</v>
      </c>
      <c r="C497" s="35" t="s">
        <v>158</v>
      </c>
      <c r="D497" s="35" t="s">
        <v>103</v>
      </c>
      <c r="E497" s="35" t="s">
        <v>597</v>
      </c>
      <c r="F497" s="35" t="s">
        <v>395</v>
      </c>
      <c r="G497" s="37">
        <f>G498</f>
        <v>225</v>
      </c>
      <c r="H497" s="37">
        <f t="shared" ref="H497:I497" si="98">H498</f>
        <v>0</v>
      </c>
      <c r="I497" s="37">
        <f t="shared" si="98"/>
        <v>0</v>
      </c>
    </row>
    <row r="498" spans="1:10" s="40" customFormat="1" ht="24" customHeight="1" x14ac:dyDescent="0.25">
      <c r="A498" s="38" t="s">
        <v>396</v>
      </c>
      <c r="B498" s="35" t="s">
        <v>549</v>
      </c>
      <c r="C498" s="35" t="s">
        <v>158</v>
      </c>
      <c r="D498" s="35" t="s">
        <v>103</v>
      </c>
      <c r="E498" s="35" t="s">
        <v>597</v>
      </c>
      <c r="F498" s="35" t="s">
        <v>397</v>
      </c>
      <c r="G498" s="37">
        <v>225</v>
      </c>
      <c r="H498" s="37">
        <v>0</v>
      </c>
      <c r="I498" s="37">
        <v>0</v>
      </c>
    </row>
    <row r="499" spans="1:10" s="40" customFormat="1" ht="42.75" customHeight="1" x14ac:dyDescent="0.25">
      <c r="A499" s="38" t="s">
        <v>591</v>
      </c>
      <c r="B499" s="35" t="s">
        <v>549</v>
      </c>
      <c r="C499" s="35" t="s">
        <v>158</v>
      </c>
      <c r="D499" s="35" t="s">
        <v>103</v>
      </c>
      <c r="E499" s="35" t="s">
        <v>603</v>
      </c>
      <c r="F499" s="35" t="s">
        <v>101</v>
      </c>
      <c r="G499" s="37">
        <f>G500</f>
        <v>12.5</v>
      </c>
      <c r="H499" s="37">
        <f t="shared" ref="H499:I499" si="99">H500</f>
        <v>0</v>
      </c>
      <c r="I499" s="37">
        <f t="shared" si="99"/>
        <v>0</v>
      </c>
    </row>
    <row r="500" spans="1:10" s="40" customFormat="1" ht="33.75" customHeight="1" x14ac:dyDescent="0.25">
      <c r="A500" s="38" t="s">
        <v>394</v>
      </c>
      <c r="B500" s="35" t="s">
        <v>549</v>
      </c>
      <c r="C500" s="35" t="s">
        <v>158</v>
      </c>
      <c r="D500" s="35" t="s">
        <v>103</v>
      </c>
      <c r="E500" s="35" t="s">
        <v>603</v>
      </c>
      <c r="F500" s="35" t="s">
        <v>395</v>
      </c>
      <c r="G500" s="37">
        <f>G501</f>
        <v>12.5</v>
      </c>
      <c r="H500" s="37">
        <f t="shared" ref="H500:I500" si="100">H501</f>
        <v>0</v>
      </c>
      <c r="I500" s="37">
        <f t="shared" si="100"/>
        <v>0</v>
      </c>
    </row>
    <row r="501" spans="1:10" s="40" customFormat="1" ht="24" customHeight="1" x14ac:dyDescent="0.25">
      <c r="A501" s="38" t="s">
        <v>396</v>
      </c>
      <c r="B501" s="35" t="s">
        <v>549</v>
      </c>
      <c r="C501" s="35" t="s">
        <v>158</v>
      </c>
      <c r="D501" s="35" t="s">
        <v>103</v>
      </c>
      <c r="E501" s="35" t="s">
        <v>603</v>
      </c>
      <c r="F501" s="35" t="s">
        <v>397</v>
      </c>
      <c r="G501" s="37">
        <v>12.5</v>
      </c>
      <c r="H501" s="37">
        <v>0</v>
      </c>
      <c r="I501" s="37">
        <v>0</v>
      </c>
    </row>
    <row r="502" spans="1:10" s="40" customFormat="1" ht="67.5" customHeight="1" x14ac:dyDescent="0.25">
      <c r="A502" s="38" t="s">
        <v>432</v>
      </c>
      <c r="B502" s="35" t="s">
        <v>549</v>
      </c>
      <c r="C502" s="35" t="s">
        <v>158</v>
      </c>
      <c r="D502" s="35" t="s">
        <v>103</v>
      </c>
      <c r="E502" s="35" t="s">
        <v>433</v>
      </c>
      <c r="F502" s="35" t="s">
        <v>101</v>
      </c>
      <c r="G502" s="37">
        <f t="shared" ref="G502:I503" si="101">G503</f>
        <v>294.39999999999998</v>
      </c>
      <c r="H502" s="37">
        <f t="shared" si="101"/>
        <v>294.39999999999998</v>
      </c>
      <c r="I502" s="37">
        <f t="shared" si="101"/>
        <v>304.5</v>
      </c>
    </row>
    <row r="503" spans="1:10" s="40" customFormat="1" ht="29.25" customHeight="1" x14ac:dyDescent="0.25">
      <c r="A503" s="38" t="s">
        <v>394</v>
      </c>
      <c r="B503" s="35" t="s">
        <v>549</v>
      </c>
      <c r="C503" s="35" t="s">
        <v>158</v>
      </c>
      <c r="D503" s="35" t="s">
        <v>103</v>
      </c>
      <c r="E503" s="35" t="s">
        <v>433</v>
      </c>
      <c r="F503" s="35" t="s">
        <v>395</v>
      </c>
      <c r="G503" s="37">
        <f t="shared" si="101"/>
        <v>294.39999999999998</v>
      </c>
      <c r="H503" s="37">
        <f t="shared" si="101"/>
        <v>294.39999999999998</v>
      </c>
      <c r="I503" s="37">
        <f t="shared" si="101"/>
        <v>304.5</v>
      </c>
    </row>
    <row r="504" spans="1:10" s="40" customFormat="1" ht="20.25" customHeight="1" x14ac:dyDescent="0.25">
      <c r="A504" s="38" t="s">
        <v>396</v>
      </c>
      <c r="B504" s="35" t="s">
        <v>549</v>
      </c>
      <c r="C504" s="35" t="s">
        <v>158</v>
      </c>
      <c r="D504" s="35" t="s">
        <v>103</v>
      </c>
      <c r="E504" s="35" t="s">
        <v>433</v>
      </c>
      <c r="F504" s="35" t="s">
        <v>397</v>
      </c>
      <c r="G504" s="37">
        <v>294.39999999999998</v>
      </c>
      <c r="H504" s="37">
        <v>294.39999999999998</v>
      </c>
      <c r="I504" s="37">
        <v>304.5</v>
      </c>
    </row>
    <row r="505" spans="1:10" s="40" customFormat="1" ht="39" x14ac:dyDescent="0.25">
      <c r="A505" s="38" t="s">
        <v>402</v>
      </c>
      <c r="B505" s="35" t="s">
        <v>549</v>
      </c>
      <c r="C505" s="35" t="s">
        <v>158</v>
      </c>
      <c r="D505" s="35" t="s">
        <v>103</v>
      </c>
      <c r="E505" s="35" t="s">
        <v>434</v>
      </c>
      <c r="F505" s="35" t="s">
        <v>101</v>
      </c>
      <c r="G505" s="37">
        <f t="shared" ref="G505:I506" si="102">G506</f>
        <v>8873</v>
      </c>
      <c r="H505" s="37">
        <f t="shared" si="102"/>
        <v>10332.5</v>
      </c>
      <c r="I505" s="37">
        <f t="shared" si="102"/>
        <v>10562.3</v>
      </c>
    </row>
    <row r="506" spans="1:10" s="40" customFormat="1" ht="26.25" x14ac:dyDescent="0.25">
      <c r="A506" s="38" t="s">
        <v>394</v>
      </c>
      <c r="B506" s="35" t="s">
        <v>549</v>
      </c>
      <c r="C506" s="35" t="s">
        <v>158</v>
      </c>
      <c r="D506" s="35" t="s">
        <v>103</v>
      </c>
      <c r="E506" s="35" t="s">
        <v>434</v>
      </c>
      <c r="F506" s="35" t="s">
        <v>395</v>
      </c>
      <c r="G506" s="37">
        <f t="shared" si="102"/>
        <v>8873</v>
      </c>
      <c r="H506" s="37">
        <f t="shared" si="102"/>
        <v>10332.5</v>
      </c>
      <c r="I506" s="37">
        <f t="shared" si="102"/>
        <v>10562.3</v>
      </c>
    </row>
    <row r="507" spans="1:10" s="40" customFormat="1" ht="15" x14ac:dyDescent="0.25">
      <c r="A507" s="38" t="s">
        <v>396</v>
      </c>
      <c r="B507" s="35" t="s">
        <v>549</v>
      </c>
      <c r="C507" s="35" t="s">
        <v>158</v>
      </c>
      <c r="D507" s="35" t="s">
        <v>103</v>
      </c>
      <c r="E507" s="35" t="s">
        <v>434</v>
      </c>
      <c r="F507" s="35" t="s">
        <v>397</v>
      </c>
      <c r="G507" s="37">
        <f>8885.5-12.5</f>
        <v>8873</v>
      </c>
      <c r="H507" s="37">
        <v>10332.5</v>
      </c>
      <c r="I507" s="37">
        <v>10562.3</v>
      </c>
      <c r="J507" s="62"/>
    </row>
    <row r="508" spans="1:10" s="40" customFormat="1" ht="26.25" x14ac:dyDescent="0.25">
      <c r="A508" s="38" t="s">
        <v>435</v>
      </c>
      <c r="B508" s="35" t="s">
        <v>549</v>
      </c>
      <c r="C508" s="35" t="s">
        <v>158</v>
      </c>
      <c r="D508" s="35" t="s">
        <v>103</v>
      </c>
      <c r="E508" s="35" t="s">
        <v>436</v>
      </c>
      <c r="F508" s="35" t="s">
        <v>101</v>
      </c>
      <c r="G508" s="37">
        <f t="shared" ref="G508:I509" si="103">G509</f>
        <v>14165.7</v>
      </c>
      <c r="H508" s="37">
        <f t="shared" si="103"/>
        <v>11918.9</v>
      </c>
      <c r="I508" s="37">
        <f t="shared" si="103"/>
        <v>12324.3</v>
      </c>
    </row>
    <row r="509" spans="1:10" s="40" customFormat="1" ht="26.25" x14ac:dyDescent="0.25">
      <c r="A509" s="38" t="s">
        <v>394</v>
      </c>
      <c r="B509" s="35" t="s">
        <v>549</v>
      </c>
      <c r="C509" s="35" t="s">
        <v>158</v>
      </c>
      <c r="D509" s="35" t="s">
        <v>103</v>
      </c>
      <c r="E509" s="35" t="s">
        <v>436</v>
      </c>
      <c r="F509" s="35" t="s">
        <v>395</v>
      </c>
      <c r="G509" s="37">
        <f t="shared" si="103"/>
        <v>14165.7</v>
      </c>
      <c r="H509" s="37">
        <f t="shared" si="103"/>
        <v>11918.9</v>
      </c>
      <c r="I509" s="37">
        <f t="shared" si="103"/>
        <v>12324.3</v>
      </c>
    </row>
    <row r="510" spans="1:10" s="40" customFormat="1" ht="15" x14ac:dyDescent="0.25">
      <c r="A510" s="38" t="s">
        <v>396</v>
      </c>
      <c r="B510" s="35" t="s">
        <v>549</v>
      </c>
      <c r="C510" s="35" t="s">
        <v>158</v>
      </c>
      <c r="D510" s="35" t="s">
        <v>103</v>
      </c>
      <c r="E510" s="35" t="s">
        <v>436</v>
      </c>
      <c r="F510" s="35" t="s">
        <v>397</v>
      </c>
      <c r="G510" s="37">
        <f>11524.7+2641</f>
        <v>14165.7</v>
      </c>
      <c r="H510" s="37">
        <v>11918.9</v>
      </c>
      <c r="I510" s="37">
        <v>12324.3</v>
      </c>
    </row>
    <row r="511" spans="1:10" s="40" customFormat="1" ht="26.25" hidden="1" x14ac:dyDescent="0.25">
      <c r="A511" s="38" t="s">
        <v>389</v>
      </c>
      <c r="B511" s="35" t="s">
        <v>549</v>
      </c>
      <c r="C511" s="35" t="s">
        <v>158</v>
      </c>
      <c r="D511" s="35" t="s">
        <v>103</v>
      </c>
      <c r="E511" s="35" t="s">
        <v>390</v>
      </c>
      <c r="F511" s="35" t="s">
        <v>101</v>
      </c>
      <c r="G511" s="37">
        <f>G512</f>
        <v>0</v>
      </c>
    </row>
    <row r="512" spans="1:10" s="40" customFormat="1" ht="51.75" hidden="1" x14ac:dyDescent="0.25">
      <c r="A512" s="38" t="s">
        <v>391</v>
      </c>
      <c r="B512" s="35" t="s">
        <v>549</v>
      </c>
      <c r="C512" s="35" t="s">
        <v>158</v>
      </c>
      <c r="D512" s="35" t="s">
        <v>103</v>
      </c>
      <c r="E512" s="35" t="s">
        <v>392</v>
      </c>
      <c r="F512" s="35" t="s">
        <v>101</v>
      </c>
      <c r="G512" s="37">
        <f>G513</f>
        <v>0</v>
      </c>
    </row>
    <row r="513" spans="1:9" s="40" customFormat="1" ht="15" hidden="1" x14ac:dyDescent="0.25">
      <c r="A513" s="38" t="s">
        <v>179</v>
      </c>
      <c r="B513" s="35" t="s">
        <v>549</v>
      </c>
      <c r="C513" s="35" t="s">
        <v>158</v>
      </c>
      <c r="D513" s="35" t="s">
        <v>103</v>
      </c>
      <c r="E513" s="35" t="s">
        <v>393</v>
      </c>
      <c r="F513" s="35" t="s">
        <v>101</v>
      </c>
      <c r="G513" s="37">
        <f>G514</f>
        <v>0</v>
      </c>
    </row>
    <row r="514" spans="1:9" s="40" customFormat="1" ht="26.25" hidden="1" x14ac:dyDescent="0.25">
      <c r="A514" s="38" t="s">
        <v>394</v>
      </c>
      <c r="B514" s="35" t="s">
        <v>549</v>
      </c>
      <c r="C514" s="35" t="s">
        <v>158</v>
      </c>
      <c r="D514" s="35" t="s">
        <v>103</v>
      </c>
      <c r="E514" s="35" t="s">
        <v>393</v>
      </c>
      <c r="F514" s="35" t="s">
        <v>395</v>
      </c>
      <c r="G514" s="37">
        <f>G515</f>
        <v>0</v>
      </c>
    </row>
    <row r="515" spans="1:9" s="40" customFormat="1" ht="15" hidden="1" x14ac:dyDescent="0.25">
      <c r="A515" s="38" t="s">
        <v>396</v>
      </c>
      <c r="B515" s="35" t="s">
        <v>549</v>
      </c>
      <c r="C515" s="35" t="s">
        <v>158</v>
      </c>
      <c r="D515" s="35" t="s">
        <v>103</v>
      </c>
      <c r="E515" s="35" t="s">
        <v>393</v>
      </c>
      <c r="F515" s="35" t="s">
        <v>397</v>
      </c>
      <c r="G515" s="37">
        <f>64.2-64.2</f>
        <v>0</v>
      </c>
    </row>
    <row r="516" spans="1:9" s="40" customFormat="1" ht="31.5" customHeight="1" x14ac:dyDescent="0.25">
      <c r="A516" s="38" t="s">
        <v>443</v>
      </c>
      <c r="B516" s="35" t="s">
        <v>549</v>
      </c>
      <c r="C516" s="35" t="s">
        <v>158</v>
      </c>
      <c r="D516" s="35" t="s">
        <v>145</v>
      </c>
      <c r="E516" s="35" t="s">
        <v>100</v>
      </c>
      <c r="F516" s="35" t="s">
        <v>101</v>
      </c>
      <c r="G516" s="37">
        <f>G517</f>
        <v>187</v>
      </c>
      <c r="H516" s="37">
        <f t="shared" ref="H516:I519" si="104">H517</f>
        <v>187</v>
      </c>
      <c r="I516" s="37">
        <f t="shared" si="104"/>
        <v>187</v>
      </c>
    </row>
    <row r="517" spans="1:9" s="40" customFormat="1" ht="38.25" customHeight="1" x14ac:dyDescent="0.25">
      <c r="A517" s="38" t="s">
        <v>181</v>
      </c>
      <c r="B517" s="35" t="s">
        <v>549</v>
      </c>
      <c r="C517" s="35" t="s">
        <v>158</v>
      </c>
      <c r="D517" s="35" t="s">
        <v>145</v>
      </c>
      <c r="E517" s="35" t="s">
        <v>182</v>
      </c>
      <c r="F517" s="35" t="s">
        <v>101</v>
      </c>
      <c r="G517" s="37">
        <f>G518</f>
        <v>187</v>
      </c>
      <c r="H517" s="37">
        <f t="shared" si="104"/>
        <v>187</v>
      </c>
      <c r="I517" s="37">
        <f t="shared" si="104"/>
        <v>187</v>
      </c>
    </row>
    <row r="518" spans="1:9" s="40" customFormat="1" ht="95.25" customHeight="1" x14ac:dyDescent="0.25">
      <c r="A518" s="38" t="s">
        <v>444</v>
      </c>
      <c r="B518" s="35" t="s">
        <v>549</v>
      </c>
      <c r="C518" s="35" t="s">
        <v>158</v>
      </c>
      <c r="D518" s="35" t="s">
        <v>145</v>
      </c>
      <c r="E518" s="35" t="s">
        <v>187</v>
      </c>
      <c r="F518" s="35" t="s">
        <v>101</v>
      </c>
      <c r="G518" s="37">
        <f>G519</f>
        <v>187</v>
      </c>
      <c r="H518" s="37">
        <f t="shared" si="104"/>
        <v>187</v>
      </c>
      <c r="I518" s="37">
        <f t="shared" si="104"/>
        <v>187</v>
      </c>
    </row>
    <row r="519" spans="1:9" s="40" customFormat="1" ht="27" customHeight="1" x14ac:dyDescent="0.25">
      <c r="A519" s="38" t="s">
        <v>120</v>
      </c>
      <c r="B519" s="35" t="s">
        <v>549</v>
      </c>
      <c r="C519" s="35" t="s">
        <v>158</v>
      </c>
      <c r="D519" s="35" t="s">
        <v>145</v>
      </c>
      <c r="E519" s="35" t="s">
        <v>188</v>
      </c>
      <c r="F519" s="35" t="s">
        <v>121</v>
      </c>
      <c r="G519" s="37">
        <f>G520</f>
        <v>187</v>
      </c>
      <c r="H519" s="37">
        <f t="shared" si="104"/>
        <v>187</v>
      </c>
      <c r="I519" s="37">
        <f t="shared" si="104"/>
        <v>187</v>
      </c>
    </row>
    <row r="520" spans="1:9" s="40" customFormat="1" ht="27.75" customHeight="1" x14ac:dyDescent="0.25">
      <c r="A520" s="38" t="s">
        <v>122</v>
      </c>
      <c r="B520" s="35" t="s">
        <v>549</v>
      </c>
      <c r="C520" s="35" t="s">
        <v>158</v>
      </c>
      <c r="D520" s="35" t="s">
        <v>145</v>
      </c>
      <c r="E520" s="35" t="s">
        <v>188</v>
      </c>
      <c r="F520" s="35" t="s">
        <v>123</v>
      </c>
      <c r="G520" s="37">
        <f>22+165</f>
        <v>187</v>
      </c>
      <c r="H520" s="37">
        <f>22+165</f>
        <v>187</v>
      </c>
      <c r="I520" s="37">
        <f>22+165</f>
        <v>187</v>
      </c>
    </row>
    <row r="521" spans="1:9" s="40" customFormat="1" ht="18.75" customHeight="1" x14ac:dyDescent="0.25">
      <c r="A521" s="38" t="s">
        <v>557</v>
      </c>
      <c r="B521" s="35" t="s">
        <v>549</v>
      </c>
      <c r="C521" s="35" t="s">
        <v>158</v>
      </c>
      <c r="D521" s="35" t="s">
        <v>158</v>
      </c>
      <c r="E521" s="35" t="s">
        <v>100</v>
      </c>
      <c r="F521" s="35" t="s">
        <v>101</v>
      </c>
      <c r="G521" s="37">
        <f>G522</f>
        <v>316.5</v>
      </c>
      <c r="H521" s="37">
        <f>H522</f>
        <v>316.5</v>
      </c>
      <c r="I521" s="37">
        <f>I522</f>
        <v>316.5</v>
      </c>
    </row>
    <row r="522" spans="1:9" s="40" customFormat="1" ht="28.5" customHeight="1" x14ac:dyDescent="0.25">
      <c r="A522" s="38" t="s">
        <v>446</v>
      </c>
      <c r="B522" s="35" t="s">
        <v>549</v>
      </c>
      <c r="C522" s="35" t="s">
        <v>158</v>
      </c>
      <c r="D522" s="35" t="s">
        <v>158</v>
      </c>
      <c r="E522" s="35" t="s">
        <v>447</v>
      </c>
      <c r="F522" s="35" t="s">
        <v>101</v>
      </c>
      <c r="G522" s="37">
        <f>G523+G529</f>
        <v>316.5</v>
      </c>
      <c r="H522" s="37">
        <f>H523+H529</f>
        <v>316.5</v>
      </c>
      <c r="I522" s="37">
        <f>I523+I529</f>
        <v>316.5</v>
      </c>
    </row>
    <row r="523" spans="1:9" s="40" customFormat="1" ht="28.5" customHeight="1" x14ac:dyDescent="0.25">
      <c r="A523" s="38" t="s">
        <v>448</v>
      </c>
      <c r="B523" s="35" t="s">
        <v>549</v>
      </c>
      <c r="C523" s="35" t="s">
        <v>158</v>
      </c>
      <c r="D523" s="35" t="s">
        <v>158</v>
      </c>
      <c r="E523" s="35" t="s">
        <v>449</v>
      </c>
      <c r="F523" s="35" t="s">
        <v>101</v>
      </c>
      <c r="G523" s="37">
        <f>G524</f>
        <v>272.60000000000002</v>
      </c>
      <c r="H523" s="37">
        <f t="shared" ref="H523:I525" si="105">H524</f>
        <v>272.60000000000002</v>
      </c>
      <c r="I523" s="37">
        <f t="shared" si="105"/>
        <v>272.60000000000002</v>
      </c>
    </row>
    <row r="524" spans="1:9" s="40" customFormat="1" ht="21" customHeight="1" x14ac:dyDescent="0.25">
      <c r="A524" s="38" t="s">
        <v>179</v>
      </c>
      <c r="B524" s="35" t="s">
        <v>549</v>
      </c>
      <c r="C524" s="35" t="s">
        <v>158</v>
      </c>
      <c r="D524" s="35" t="s">
        <v>158</v>
      </c>
      <c r="E524" s="35" t="s">
        <v>450</v>
      </c>
      <c r="F524" s="35" t="s">
        <v>101</v>
      </c>
      <c r="G524" s="37">
        <f>G525</f>
        <v>272.60000000000002</v>
      </c>
      <c r="H524" s="37">
        <f t="shared" si="105"/>
        <v>272.60000000000002</v>
      </c>
      <c r="I524" s="37">
        <f t="shared" si="105"/>
        <v>272.60000000000002</v>
      </c>
    </row>
    <row r="525" spans="1:9" s="40" customFormat="1" ht="30.75" customHeight="1" x14ac:dyDescent="0.25">
      <c r="A525" s="38" t="s">
        <v>394</v>
      </c>
      <c r="B525" s="35" t="s">
        <v>549</v>
      </c>
      <c r="C525" s="35" t="s">
        <v>158</v>
      </c>
      <c r="D525" s="35" t="s">
        <v>158</v>
      </c>
      <c r="E525" s="35" t="s">
        <v>450</v>
      </c>
      <c r="F525" s="35" t="s">
        <v>395</v>
      </c>
      <c r="G525" s="37">
        <f>G526</f>
        <v>272.60000000000002</v>
      </c>
      <c r="H525" s="37">
        <f t="shared" si="105"/>
        <v>272.60000000000002</v>
      </c>
      <c r="I525" s="37">
        <f t="shared" si="105"/>
        <v>272.60000000000002</v>
      </c>
    </row>
    <row r="526" spans="1:9" s="40" customFormat="1" ht="21.75" customHeight="1" x14ac:dyDescent="0.25">
      <c r="A526" s="38" t="s">
        <v>396</v>
      </c>
      <c r="B526" s="35" t="s">
        <v>549</v>
      </c>
      <c r="C526" s="35" t="s">
        <v>158</v>
      </c>
      <c r="D526" s="35" t="s">
        <v>158</v>
      </c>
      <c r="E526" s="35" t="s">
        <v>450</v>
      </c>
      <c r="F526" s="35" t="s">
        <v>397</v>
      </c>
      <c r="G526" s="37">
        <v>272.60000000000002</v>
      </c>
      <c r="H526" s="37">
        <v>272.60000000000002</v>
      </c>
      <c r="I526" s="37">
        <v>272.60000000000002</v>
      </c>
    </row>
    <row r="527" spans="1:9" s="40" customFormat="1" ht="39" hidden="1" customHeight="1" x14ac:dyDescent="0.25">
      <c r="A527" s="38" t="s">
        <v>451</v>
      </c>
      <c r="B527" s="35" t="s">
        <v>549</v>
      </c>
      <c r="C527" s="35" t="s">
        <v>158</v>
      </c>
      <c r="D527" s="35" t="s">
        <v>248</v>
      </c>
      <c r="E527" s="35" t="s">
        <v>452</v>
      </c>
      <c r="F527" s="35" t="s">
        <v>101</v>
      </c>
      <c r="G527" s="37" t="e">
        <f>#REF!/1000</f>
        <v>#REF!</v>
      </c>
    </row>
    <row r="528" spans="1:9" s="40" customFormat="1" ht="15" hidden="1" customHeight="1" x14ac:dyDescent="0.25">
      <c r="A528" s="38" t="s">
        <v>453</v>
      </c>
      <c r="B528" s="35" t="s">
        <v>549</v>
      </c>
      <c r="C528" s="35" t="s">
        <v>158</v>
      </c>
      <c r="D528" s="35" t="s">
        <v>248</v>
      </c>
      <c r="E528" s="35" t="s">
        <v>452</v>
      </c>
      <c r="F528" s="35" t="s">
        <v>454</v>
      </c>
      <c r="G528" s="37" t="e">
        <f>#REF!/1000</f>
        <v>#REF!</v>
      </c>
    </row>
    <row r="529" spans="1:10" s="40" customFormat="1" ht="30.75" customHeight="1" x14ac:dyDescent="0.25">
      <c r="A529" s="38" t="s">
        <v>455</v>
      </c>
      <c r="B529" s="35" t="s">
        <v>549</v>
      </c>
      <c r="C529" s="35" t="s">
        <v>158</v>
      </c>
      <c r="D529" s="35" t="s">
        <v>158</v>
      </c>
      <c r="E529" s="35" t="s">
        <v>456</v>
      </c>
      <c r="F529" s="35" t="s">
        <v>101</v>
      </c>
      <c r="G529" s="37">
        <f>G530</f>
        <v>43.9</v>
      </c>
      <c r="H529" s="37">
        <f t="shared" ref="H529:I531" si="106">H530</f>
        <v>43.9</v>
      </c>
      <c r="I529" s="37">
        <f t="shared" si="106"/>
        <v>43.9</v>
      </c>
    </row>
    <row r="530" spans="1:10" s="40" customFormat="1" ht="21" customHeight="1" x14ac:dyDescent="0.25">
      <c r="A530" s="38" t="s">
        <v>179</v>
      </c>
      <c r="B530" s="35" t="s">
        <v>549</v>
      </c>
      <c r="C530" s="35" t="s">
        <v>158</v>
      </c>
      <c r="D530" s="35" t="s">
        <v>158</v>
      </c>
      <c r="E530" s="35" t="s">
        <v>457</v>
      </c>
      <c r="F530" s="35" t="s">
        <v>101</v>
      </c>
      <c r="G530" s="37">
        <f>G531</f>
        <v>43.9</v>
      </c>
      <c r="H530" s="37">
        <f t="shared" si="106"/>
        <v>43.9</v>
      </c>
      <c r="I530" s="37">
        <f t="shared" si="106"/>
        <v>43.9</v>
      </c>
    </row>
    <row r="531" spans="1:10" s="40" customFormat="1" ht="34.5" customHeight="1" x14ac:dyDescent="0.25">
      <c r="A531" s="38" t="s">
        <v>394</v>
      </c>
      <c r="B531" s="35" t="s">
        <v>549</v>
      </c>
      <c r="C531" s="35" t="s">
        <v>158</v>
      </c>
      <c r="D531" s="35" t="s">
        <v>158</v>
      </c>
      <c r="E531" s="35" t="s">
        <v>457</v>
      </c>
      <c r="F531" s="35" t="s">
        <v>395</v>
      </c>
      <c r="G531" s="37">
        <f>G532</f>
        <v>43.9</v>
      </c>
      <c r="H531" s="37">
        <f t="shared" si="106"/>
        <v>43.9</v>
      </c>
      <c r="I531" s="37">
        <f t="shared" si="106"/>
        <v>43.9</v>
      </c>
    </row>
    <row r="532" spans="1:10" s="40" customFormat="1" ht="18" customHeight="1" x14ac:dyDescent="0.25">
      <c r="A532" s="38" t="s">
        <v>396</v>
      </c>
      <c r="B532" s="35" t="s">
        <v>549</v>
      </c>
      <c r="C532" s="35" t="s">
        <v>158</v>
      </c>
      <c r="D532" s="35" t="s">
        <v>158</v>
      </c>
      <c r="E532" s="35" t="s">
        <v>457</v>
      </c>
      <c r="F532" s="35" t="s">
        <v>397</v>
      </c>
      <c r="G532" s="37">
        <v>43.9</v>
      </c>
      <c r="H532" s="37">
        <v>43.9</v>
      </c>
      <c r="I532" s="37">
        <v>43.9</v>
      </c>
    </row>
    <row r="533" spans="1:10" s="40" customFormat="1" ht="19.5" customHeight="1" x14ac:dyDescent="0.25">
      <c r="A533" s="38" t="s">
        <v>480</v>
      </c>
      <c r="B533" s="35" t="s">
        <v>549</v>
      </c>
      <c r="C533" s="35" t="s">
        <v>481</v>
      </c>
      <c r="D533" s="35" t="s">
        <v>99</v>
      </c>
      <c r="E533" s="35" t="s">
        <v>100</v>
      </c>
      <c r="F533" s="35" t="s">
        <v>101</v>
      </c>
      <c r="G533" s="37">
        <f>G534+G539+G547</f>
        <v>992.49999999999989</v>
      </c>
      <c r="H533" s="37">
        <f>H534+H539+H547</f>
        <v>1013.9</v>
      </c>
      <c r="I533" s="37">
        <f>I534+I539+I547</f>
        <v>1025.4000000000001</v>
      </c>
    </row>
    <row r="534" spans="1:10" s="40" customFormat="1" ht="15" x14ac:dyDescent="0.25">
      <c r="A534" s="38" t="s">
        <v>482</v>
      </c>
      <c r="B534" s="35" t="s">
        <v>549</v>
      </c>
      <c r="C534" s="35" t="s">
        <v>481</v>
      </c>
      <c r="D534" s="35" t="s">
        <v>98</v>
      </c>
      <c r="E534" s="35" t="s">
        <v>100</v>
      </c>
      <c r="F534" s="35" t="s">
        <v>101</v>
      </c>
      <c r="G534" s="37">
        <f>G535</f>
        <v>402</v>
      </c>
      <c r="H534" s="37">
        <f t="shared" ref="H534:I537" si="107">H535</f>
        <v>402</v>
      </c>
      <c r="I534" s="37">
        <f t="shared" si="107"/>
        <v>402</v>
      </c>
    </row>
    <row r="535" spans="1:10" s="44" customFormat="1" ht="26.25" x14ac:dyDescent="0.25">
      <c r="A535" s="38" t="s">
        <v>339</v>
      </c>
      <c r="B535" s="35" t="s">
        <v>549</v>
      </c>
      <c r="C535" s="35" t="s">
        <v>481</v>
      </c>
      <c r="D535" s="35" t="s">
        <v>98</v>
      </c>
      <c r="E535" s="35" t="s">
        <v>340</v>
      </c>
      <c r="F535" s="35" t="s">
        <v>101</v>
      </c>
      <c r="G535" s="37">
        <f>G536</f>
        <v>402</v>
      </c>
      <c r="H535" s="37">
        <f t="shared" si="107"/>
        <v>402</v>
      </c>
      <c r="I535" s="37">
        <f t="shared" si="107"/>
        <v>402</v>
      </c>
    </row>
    <row r="536" spans="1:10" s="44" customFormat="1" ht="19.5" customHeight="1" x14ac:dyDescent="0.25">
      <c r="A536" s="38" t="s">
        <v>483</v>
      </c>
      <c r="B536" s="35" t="s">
        <v>549</v>
      </c>
      <c r="C536" s="35" t="s">
        <v>481</v>
      </c>
      <c r="D536" s="35" t="s">
        <v>98</v>
      </c>
      <c r="E536" s="35" t="s">
        <v>484</v>
      </c>
      <c r="F536" s="35" t="s">
        <v>101</v>
      </c>
      <c r="G536" s="37">
        <f>G537</f>
        <v>402</v>
      </c>
      <c r="H536" s="37">
        <f t="shared" si="107"/>
        <v>402</v>
      </c>
      <c r="I536" s="37">
        <f t="shared" si="107"/>
        <v>402</v>
      </c>
    </row>
    <row r="537" spans="1:10" s="41" customFormat="1" ht="18.75" customHeight="1" x14ac:dyDescent="0.25">
      <c r="A537" s="38" t="s">
        <v>485</v>
      </c>
      <c r="B537" s="35" t="s">
        <v>549</v>
      </c>
      <c r="C537" s="35" t="s">
        <v>481</v>
      </c>
      <c r="D537" s="35" t="s">
        <v>98</v>
      </c>
      <c r="E537" s="35" t="s">
        <v>484</v>
      </c>
      <c r="F537" s="35" t="s">
        <v>486</v>
      </c>
      <c r="G537" s="37">
        <f>G538</f>
        <v>402</v>
      </c>
      <c r="H537" s="37">
        <f t="shared" si="107"/>
        <v>402</v>
      </c>
      <c r="I537" s="37">
        <f t="shared" si="107"/>
        <v>402</v>
      </c>
    </row>
    <row r="538" spans="1:10" s="41" customFormat="1" ht="18.75" customHeight="1" x14ac:dyDescent="0.25">
      <c r="A538" s="38" t="s">
        <v>487</v>
      </c>
      <c r="B538" s="35" t="s">
        <v>549</v>
      </c>
      <c r="C538" s="35" t="s">
        <v>481</v>
      </c>
      <c r="D538" s="35" t="s">
        <v>98</v>
      </c>
      <c r="E538" s="35" t="s">
        <v>484</v>
      </c>
      <c r="F538" s="35" t="s">
        <v>488</v>
      </c>
      <c r="G538" s="37">
        <v>402</v>
      </c>
      <c r="H538" s="37">
        <v>402</v>
      </c>
      <c r="I538" s="37">
        <v>402</v>
      </c>
    </row>
    <row r="539" spans="1:10" s="41" customFormat="1" ht="18" customHeight="1" x14ac:dyDescent="0.25">
      <c r="A539" s="38" t="s">
        <v>489</v>
      </c>
      <c r="B539" s="35" t="s">
        <v>549</v>
      </c>
      <c r="C539" s="35" t="s">
        <v>481</v>
      </c>
      <c r="D539" s="35" t="s">
        <v>243</v>
      </c>
      <c r="E539" s="35" t="s">
        <v>100</v>
      </c>
      <c r="F539" s="35" t="s">
        <v>101</v>
      </c>
      <c r="G539" s="37">
        <f t="shared" ref="G539:I540" si="108">G540</f>
        <v>317.09999999999997</v>
      </c>
      <c r="H539" s="37">
        <f t="shared" si="108"/>
        <v>328.5</v>
      </c>
      <c r="I539" s="37">
        <f t="shared" si="108"/>
        <v>340</v>
      </c>
    </row>
    <row r="540" spans="1:10" s="40" customFormat="1" ht="28.5" customHeight="1" x14ac:dyDescent="0.25">
      <c r="A540" s="38" t="s">
        <v>339</v>
      </c>
      <c r="B540" s="35" t="s">
        <v>549</v>
      </c>
      <c r="C540" s="35" t="s">
        <v>481</v>
      </c>
      <c r="D540" s="35" t="s">
        <v>243</v>
      </c>
      <c r="E540" s="35" t="s">
        <v>340</v>
      </c>
      <c r="F540" s="35" t="s">
        <v>101</v>
      </c>
      <c r="G540" s="37">
        <f t="shared" si="108"/>
        <v>317.09999999999997</v>
      </c>
      <c r="H540" s="37">
        <f t="shared" si="108"/>
        <v>328.5</v>
      </c>
      <c r="I540" s="37">
        <f t="shared" si="108"/>
        <v>340</v>
      </c>
    </row>
    <row r="541" spans="1:10" s="44" customFormat="1" ht="54" customHeight="1" x14ac:dyDescent="0.25">
      <c r="A541" s="38" t="s">
        <v>490</v>
      </c>
      <c r="B541" s="35" t="s">
        <v>549</v>
      </c>
      <c r="C541" s="35" t="s">
        <v>481</v>
      </c>
      <c r="D541" s="35" t="s">
        <v>243</v>
      </c>
      <c r="E541" s="35" t="s">
        <v>491</v>
      </c>
      <c r="F541" s="35" t="s">
        <v>101</v>
      </c>
      <c r="G541" s="37">
        <f>G542+G544</f>
        <v>317.09999999999997</v>
      </c>
      <c r="H541" s="37">
        <f>H542+H544</f>
        <v>328.5</v>
      </c>
      <c r="I541" s="37">
        <f>I542+I544</f>
        <v>340</v>
      </c>
    </row>
    <row r="542" spans="1:10" s="44" customFormat="1" ht="32.25" customHeight="1" x14ac:dyDescent="0.25">
      <c r="A542" s="38" t="s">
        <v>120</v>
      </c>
      <c r="B542" s="35" t="s">
        <v>549</v>
      </c>
      <c r="C542" s="35" t="s">
        <v>481</v>
      </c>
      <c r="D542" s="35" t="s">
        <v>243</v>
      </c>
      <c r="E542" s="35" t="s">
        <v>491</v>
      </c>
      <c r="F542" s="35" t="s">
        <v>121</v>
      </c>
      <c r="G542" s="37">
        <f>G543</f>
        <v>5.7</v>
      </c>
      <c r="H542" s="63">
        <f>H543</f>
        <v>5.9</v>
      </c>
      <c r="I542" s="63">
        <f>I543</f>
        <v>6.1</v>
      </c>
      <c r="J542" s="64"/>
    </row>
    <row r="543" spans="1:10" s="44" customFormat="1" ht="34.5" customHeight="1" x14ac:dyDescent="0.25">
      <c r="A543" s="38" t="s">
        <v>255</v>
      </c>
      <c r="B543" s="35" t="s">
        <v>549</v>
      </c>
      <c r="C543" s="35" t="s">
        <v>481</v>
      </c>
      <c r="D543" s="35" t="s">
        <v>243</v>
      </c>
      <c r="E543" s="35" t="s">
        <v>491</v>
      </c>
      <c r="F543" s="35" t="s">
        <v>123</v>
      </c>
      <c r="G543" s="37">
        <v>5.7</v>
      </c>
      <c r="H543" s="37">
        <v>5.9</v>
      </c>
      <c r="I543" s="37">
        <v>6.1</v>
      </c>
      <c r="J543" s="64"/>
    </row>
    <row r="544" spans="1:10" s="41" customFormat="1" ht="19.5" customHeight="1" x14ac:dyDescent="0.25">
      <c r="A544" s="38" t="s">
        <v>485</v>
      </c>
      <c r="B544" s="35" t="s">
        <v>549</v>
      </c>
      <c r="C544" s="35" t="s">
        <v>481</v>
      </c>
      <c r="D544" s="35" t="s">
        <v>243</v>
      </c>
      <c r="E544" s="35" t="s">
        <v>491</v>
      </c>
      <c r="F544" s="35" t="s">
        <v>486</v>
      </c>
      <c r="G544" s="37">
        <f>G545</f>
        <v>311.39999999999998</v>
      </c>
      <c r="H544" s="63">
        <f>H545</f>
        <v>322.60000000000002</v>
      </c>
      <c r="I544" s="63">
        <f>I545</f>
        <v>333.9</v>
      </c>
    </row>
    <row r="545" spans="1:9" s="41" customFormat="1" ht="21" customHeight="1" x14ac:dyDescent="0.25">
      <c r="A545" s="38" t="s">
        <v>487</v>
      </c>
      <c r="B545" s="35" t="s">
        <v>549</v>
      </c>
      <c r="C545" s="35" t="s">
        <v>481</v>
      </c>
      <c r="D545" s="35" t="s">
        <v>243</v>
      </c>
      <c r="E545" s="35" t="s">
        <v>491</v>
      </c>
      <c r="F545" s="35" t="s">
        <v>488</v>
      </c>
      <c r="G545" s="37">
        <v>311.39999999999998</v>
      </c>
      <c r="H545" s="37">
        <v>322.60000000000002</v>
      </c>
      <c r="I545" s="37">
        <v>333.9</v>
      </c>
    </row>
    <row r="546" spans="1:9" s="41" customFormat="1" ht="2.25" hidden="1" customHeight="1" x14ac:dyDescent="0.25">
      <c r="A546" s="38"/>
      <c r="B546" s="35"/>
      <c r="C546" s="35"/>
      <c r="D546" s="35"/>
      <c r="E546" s="35"/>
      <c r="F546" s="35"/>
      <c r="G546" s="37" t="e">
        <f>#REF!/1000</f>
        <v>#REF!</v>
      </c>
    </row>
    <row r="547" spans="1:9" s="40" customFormat="1" ht="18.75" customHeight="1" x14ac:dyDescent="0.25">
      <c r="A547" s="38" t="s">
        <v>492</v>
      </c>
      <c r="B547" s="35" t="s">
        <v>549</v>
      </c>
      <c r="C547" s="35" t="s">
        <v>481</v>
      </c>
      <c r="D547" s="35" t="s">
        <v>115</v>
      </c>
      <c r="E547" s="35" t="s">
        <v>100</v>
      </c>
      <c r="F547" s="35" t="s">
        <v>101</v>
      </c>
      <c r="G547" s="37">
        <f>G548</f>
        <v>273.39999999999998</v>
      </c>
      <c r="H547" s="37">
        <f>H548</f>
        <v>283.39999999999998</v>
      </c>
      <c r="I547" s="37">
        <f>I548</f>
        <v>283.39999999999998</v>
      </c>
    </row>
    <row r="548" spans="1:9" s="40" customFormat="1" ht="29.25" customHeight="1" x14ac:dyDescent="0.25">
      <c r="A548" s="38" t="s">
        <v>339</v>
      </c>
      <c r="B548" s="35" t="s">
        <v>549</v>
      </c>
      <c r="C548" s="35" t="s">
        <v>481</v>
      </c>
      <c r="D548" s="35" t="s">
        <v>115</v>
      </c>
      <c r="E548" s="35" t="s">
        <v>340</v>
      </c>
      <c r="F548" s="35" t="s">
        <v>101</v>
      </c>
      <c r="G548" s="37">
        <f>G552+G549</f>
        <v>273.39999999999998</v>
      </c>
      <c r="H548" s="37">
        <f>H552+H549</f>
        <v>283.39999999999998</v>
      </c>
      <c r="I548" s="37">
        <f>I552+I549</f>
        <v>283.39999999999998</v>
      </c>
    </row>
    <row r="549" spans="1:9" s="40" customFormat="1" ht="77.25" hidden="1" x14ac:dyDescent="0.25">
      <c r="A549" s="38" t="s">
        <v>140</v>
      </c>
      <c r="B549" s="35" t="s">
        <v>549</v>
      </c>
      <c r="C549" s="35" t="s">
        <v>481</v>
      </c>
      <c r="D549" s="35" t="s">
        <v>115</v>
      </c>
      <c r="E549" s="35" t="s">
        <v>141</v>
      </c>
      <c r="F549" s="35" t="s">
        <v>101</v>
      </c>
      <c r="G549" s="37">
        <f t="shared" ref="G549:I550" si="109">G550</f>
        <v>0</v>
      </c>
      <c r="H549" s="37">
        <f t="shared" si="109"/>
        <v>0</v>
      </c>
      <c r="I549" s="37">
        <f t="shared" si="109"/>
        <v>0</v>
      </c>
    </row>
    <row r="550" spans="1:9" s="40" customFormat="1" ht="26.25" hidden="1" x14ac:dyDescent="0.25">
      <c r="A550" s="38" t="s">
        <v>120</v>
      </c>
      <c r="B550" s="35" t="s">
        <v>549</v>
      </c>
      <c r="C550" s="35" t="s">
        <v>481</v>
      </c>
      <c r="D550" s="35" t="s">
        <v>115</v>
      </c>
      <c r="E550" s="35" t="s">
        <v>141</v>
      </c>
      <c r="F550" s="35" t="s">
        <v>121</v>
      </c>
      <c r="G550" s="37">
        <f t="shared" si="109"/>
        <v>0</v>
      </c>
      <c r="H550" s="37">
        <f t="shared" si="109"/>
        <v>0</v>
      </c>
      <c r="I550" s="37">
        <f t="shared" si="109"/>
        <v>0</v>
      </c>
    </row>
    <row r="551" spans="1:9" s="40" customFormat="1" ht="26.25" hidden="1" x14ac:dyDescent="0.25">
      <c r="A551" s="38" t="s">
        <v>122</v>
      </c>
      <c r="B551" s="35" t="s">
        <v>549</v>
      </c>
      <c r="C551" s="35" t="s">
        <v>481</v>
      </c>
      <c r="D551" s="35" t="s">
        <v>115</v>
      </c>
      <c r="E551" s="35" t="s">
        <v>141</v>
      </c>
      <c r="F551" s="35" t="s">
        <v>123</v>
      </c>
      <c r="G551" s="37">
        <f>4.9-4.9</f>
        <v>0</v>
      </c>
      <c r="H551" s="37">
        <f>4.9-4.9</f>
        <v>0</v>
      </c>
      <c r="I551" s="37">
        <f>4.9-4.9</f>
        <v>0</v>
      </c>
    </row>
    <row r="552" spans="1:9" s="40" customFormat="1" ht="61.5" customHeight="1" x14ac:dyDescent="0.25">
      <c r="A552" s="38" t="s">
        <v>493</v>
      </c>
      <c r="B552" s="35" t="s">
        <v>549</v>
      </c>
      <c r="C552" s="35" t="s">
        <v>481</v>
      </c>
      <c r="D552" s="35" t="s">
        <v>115</v>
      </c>
      <c r="E552" s="35" t="s">
        <v>494</v>
      </c>
      <c r="F552" s="35" t="s">
        <v>101</v>
      </c>
      <c r="G552" s="37">
        <f t="shared" ref="G552:I553" si="110">G553</f>
        <v>273.39999999999998</v>
      </c>
      <c r="H552" s="37">
        <f t="shared" si="110"/>
        <v>283.39999999999998</v>
      </c>
      <c r="I552" s="37">
        <f t="shared" si="110"/>
        <v>283.39999999999998</v>
      </c>
    </row>
    <row r="553" spans="1:9" s="40" customFormat="1" ht="18" customHeight="1" x14ac:dyDescent="0.25">
      <c r="A553" s="38" t="s">
        <v>495</v>
      </c>
      <c r="B553" s="35" t="s">
        <v>549</v>
      </c>
      <c r="C553" s="35" t="s">
        <v>481</v>
      </c>
      <c r="D553" s="35" t="s">
        <v>115</v>
      </c>
      <c r="E553" s="35" t="s">
        <v>494</v>
      </c>
      <c r="F553" s="35" t="s">
        <v>486</v>
      </c>
      <c r="G553" s="37">
        <f t="shared" si="110"/>
        <v>273.39999999999998</v>
      </c>
      <c r="H553" s="37">
        <f t="shared" si="110"/>
        <v>283.39999999999998</v>
      </c>
      <c r="I553" s="37">
        <f t="shared" si="110"/>
        <v>283.39999999999998</v>
      </c>
    </row>
    <row r="554" spans="1:9" s="40" customFormat="1" ht="18" customHeight="1" x14ac:dyDescent="0.25">
      <c r="A554" s="38" t="s">
        <v>487</v>
      </c>
      <c r="B554" s="35" t="s">
        <v>549</v>
      </c>
      <c r="C554" s="35" t="s">
        <v>481</v>
      </c>
      <c r="D554" s="35" t="s">
        <v>115</v>
      </c>
      <c r="E554" s="35" t="s">
        <v>494</v>
      </c>
      <c r="F554" s="35" t="s">
        <v>488</v>
      </c>
      <c r="G554" s="37">
        <v>273.39999999999998</v>
      </c>
      <c r="H554" s="37">
        <v>283.39999999999998</v>
      </c>
      <c r="I554" s="37">
        <v>283.39999999999998</v>
      </c>
    </row>
    <row r="555" spans="1:9" s="40" customFormat="1" ht="15" hidden="1" x14ac:dyDescent="0.25">
      <c r="A555" s="38" t="s">
        <v>496</v>
      </c>
      <c r="B555" s="35" t="s">
        <v>549</v>
      </c>
      <c r="C555" s="35" t="s">
        <v>481</v>
      </c>
      <c r="D555" s="35" t="s">
        <v>154</v>
      </c>
      <c r="E555" s="35" t="s">
        <v>100</v>
      </c>
      <c r="F555" s="35" t="s">
        <v>101</v>
      </c>
      <c r="G555" s="37">
        <f>G556</f>
        <v>0</v>
      </c>
    </row>
    <row r="556" spans="1:9" s="40" customFormat="1" ht="26.25" hidden="1" x14ac:dyDescent="0.25">
      <c r="A556" s="38" t="s">
        <v>339</v>
      </c>
      <c r="B556" s="35" t="s">
        <v>549</v>
      </c>
      <c r="C556" s="35" t="s">
        <v>481</v>
      </c>
      <c r="D556" s="35" t="s">
        <v>154</v>
      </c>
      <c r="E556" s="35" t="s">
        <v>340</v>
      </c>
      <c r="F556" s="35" t="s">
        <v>101</v>
      </c>
      <c r="G556" s="37">
        <f>G557</f>
        <v>0</v>
      </c>
    </row>
    <row r="557" spans="1:9" s="40" customFormat="1" ht="26.25" hidden="1" x14ac:dyDescent="0.25">
      <c r="A557" s="38" t="s">
        <v>497</v>
      </c>
      <c r="B557" s="35" t="s">
        <v>549</v>
      </c>
      <c r="C557" s="35" t="s">
        <v>481</v>
      </c>
      <c r="D557" s="35" t="s">
        <v>154</v>
      </c>
      <c r="E557" s="35" t="s">
        <v>498</v>
      </c>
      <c r="F557" s="35" t="s">
        <v>101</v>
      </c>
      <c r="G557" s="37">
        <f>G558</f>
        <v>0</v>
      </c>
    </row>
    <row r="558" spans="1:9" s="40" customFormat="1" ht="15" hidden="1" x14ac:dyDescent="0.25">
      <c r="A558" s="38" t="s">
        <v>495</v>
      </c>
      <c r="B558" s="35" t="s">
        <v>549</v>
      </c>
      <c r="C558" s="35" t="s">
        <v>481</v>
      </c>
      <c r="D558" s="35" t="s">
        <v>154</v>
      </c>
      <c r="E558" s="35" t="s">
        <v>498</v>
      </c>
      <c r="F558" s="35" t="s">
        <v>486</v>
      </c>
      <c r="G558" s="37">
        <f>G559</f>
        <v>0</v>
      </c>
    </row>
    <row r="559" spans="1:9" s="40" customFormat="1" ht="15.75" hidden="1" customHeight="1" x14ac:dyDescent="0.25">
      <c r="A559" s="38" t="s">
        <v>487</v>
      </c>
      <c r="B559" s="35" t="s">
        <v>549</v>
      </c>
      <c r="C559" s="35" t="s">
        <v>481</v>
      </c>
      <c r="D559" s="35" t="s">
        <v>154</v>
      </c>
      <c r="E559" s="35" t="s">
        <v>498</v>
      </c>
      <c r="F559" s="35" t="s">
        <v>488</v>
      </c>
      <c r="G559" s="37">
        <v>0</v>
      </c>
    </row>
    <row r="560" spans="1:9" s="40" customFormat="1" ht="21" customHeight="1" x14ac:dyDescent="0.25">
      <c r="A560" s="38" t="s">
        <v>510</v>
      </c>
      <c r="B560" s="35" t="s">
        <v>549</v>
      </c>
      <c r="C560" s="35" t="s">
        <v>302</v>
      </c>
      <c r="D560" s="35" t="s">
        <v>99</v>
      </c>
      <c r="E560" s="35" t="s">
        <v>100</v>
      </c>
      <c r="F560" s="35" t="s">
        <v>101</v>
      </c>
      <c r="G560" s="37">
        <f>G561</f>
        <v>1550.8</v>
      </c>
      <c r="H560" s="37">
        <f>H561</f>
        <v>1442.1</v>
      </c>
      <c r="I560" s="37">
        <f>I561</f>
        <v>1442.1</v>
      </c>
    </row>
    <row r="561" spans="1:9" s="40" customFormat="1" ht="21" customHeight="1" x14ac:dyDescent="0.25">
      <c r="A561" s="38" t="s">
        <v>511</v>
      </c>
      <c r="B561" s="35" t="s">
        <v>549</v>
      </c>
      <c r="C561" s="35" t="s">
        <v>302</v>
      </c>
      <c r="D561" s="35" t="s">
        <v>103</v>
      </c>
      <c r="E561" s="35" t="s">
        <v>100</v>
      </c>
      <c r="F561" s="35" t="s">
        <v>101</v>
      </c>
      <c r="G561" s="37">
        <f>G562+G567</f>
        <v>1550.8</v>
      </c>
      <c r="H561" s="37">
        <f>H562+H567</f>
        <v>1442.1</v>
      </c>
      <c r="I561" s="37">
        <f>I562+I567</f>
        <v>1442.1</v>
      </c>
    </row>
    <row r="562" spans="1:9" s="40" customFormat="1" ht="85.5" customHeight="1" x14ac:dyDescent="0.25">
      <c r="A562" s="38" t="s">
        <v>558</v>
      </c>
      <c r="B562" s="35" t="s">
        <v>549</v>
      </c>
      <c r="C562" s="35" t="s">
        <v>302</v>
      </c>
      <c r="D562" s="35" t="s">
        <v>103</v>
      </c>
      <c r="E562" s="35" t="s">
        <v>516</v>
      </c>
      <c r="F562" s="35" t="s">
        <v>101</v>
      </c>
      <c r="G562" s="37">
        <f>G563</f>
        <v>1550.8</v>
      </c>
      <c r="H562" s="37">
        <f t="shared" ref="H562:I565" si="111">H563</f>
        <v>1442.1</v>
      </c>
      <c r="I562" s="37">
        <f t="shared" si="111"/>
        <v>1442.1</v>
      </c>
    </row>
    <row r="563" spans="1:9" s="40" customFormat="1" ht="54" customHeight="1" x14ac:dyDescent="0.25">
      <c r="A563" s="38" t="s">
        <v>517</v>
      </c>
      <c r="B563" s="35" t="s">
        <v>549</v>
      </c>
      <c r="C563" s="35" t="s">
        <v>302</v>
      </c>
      <c r="D563" s="35" t="s">
        <v>103</v>
      </c>
      <c r="E563" s="35" t="s">
        <v>518</v>
      </c>
      <c r="F563" s="35" t="s">
        <v>101</v>
      </c>
      <c r="G563" s="37">
        <f>G564+G609+G606</f>
        <v>1550.8</v>
      </c>
      <c r="H563" s="37">
        <f t="shared" ref="H563:I563" si="112">H564+H609</f>
        <v>1442.1</v>
      </c>
      <c r="I563" s="37">
        <f t="shared" si="112"/>
        <v>1442.1</v>
      </c>
    </row>
    <row r="564" spans="1:9" s="40" customFormat="1" ht="47.25" customHeight="1" x14ac:dyDescent="0.25">
      <c r="A564" s="38" t="s">
        <v>402</v>
      </c>
      <c r="B564" s="35" t="s">
        <v>549</v>
      </c>
      <c r="C564" s="35" t="s">
        <v>302</v>
      </c>
      <c r="D564" s="35" t="s">
        <v>103</v>
      </c>
      <c r="E564" s="35" t="s">
        <v>519</v>
      </c>
      <c r="F564" s="35" t="s">
        <v>101</v>
      </c>
      <c r="G564" s="37">
        <f>G565</f>
        <v>1520.6</v>
      </c>
      <c r="H564" s="37">
        <f t="shared" si="111"/>
        <v>1442.1</v>
      </c>
      <c r="I564" s="37">
        <f t="shared" si="111"/>
        <v>1442.1</v>
      </c>
    </row>
    <row r="565" spans="1:9" s="40" customFormat="1" ht="28.5" customHeight="1" x14ac:dyDescent="0.25">
      <c r="A565" s="38" t="s">
        <v>394</v>
      </c>
      <c r="B565" s="35" t="s">
        <v>549</v>
      </c>
      <c r="C565" s="35" t="s">
        <v>302</v>
      </c>
      <c r="D565" s="35" t="s">
        <v>103</v>
      </c>
      <c r="E565" s="35" t="s">
        <v>519</v>
      </c>
      <c r="F565" s="35" t="s">
        <v>395</v>
      </c>
      <c r="G565" s="37">
        <f>G566</f>
        <v>1520.6</v>
      </c>
      <c r="H565" s="37">
        <f t="shared" si="111"/>
        <v>1442.1</v>
      </c>
      <c r="I565" s="37">
        <f t="shared" si="111"/>
        <v>1442.1</v>
      </c>
    </row>
    <row r="566" spans="1:9" s="40" customFormat="1" ht="19.5" customHeight="1" x14ac:dyDescent="0.25">
      <c r="A566" s="38" t="s">
        <v>396</v>
      </c>
      <c r="B566" s="35" t="s">
        <v>549</v>
      </c>
      <c r="C566" s="35" t="s">
        <v>302</v>
      </c>
      <c r="D566" s="35" t="s">
        <v>103</v>
      </c>
      <c r="E566" s="35" t="s">
        <v>519</v>
      </c>
      <c r="F566" s="35" t="s">
        <v>397</v>
      </c>
      <c r="G566" s="37">
        <f>1336.1+6+100+80-1.5</f>
        <v>1520.6</v>
      </c>
      <c r="H566" s="37">
        <f>1336.1+6+100</f>
        <v>1442.1</v>
      </c>
      <c r="I566" s="37">
        <f>1336.1+6+100</f>
        <v>1442.1</v>
      </c>
    </row>
    <row r="567" spans="1:9" s="40" customFormat="1" ht="31.5" hidden="1" customHeight="1" x14ac:dyDescent="0.25">
      <c r="A567" s="38" t="s">
        <v>389</v>
      </c>
      <c r="B567" s="35" t="s">
        <v>549</v>
      </c>
      <c r="C567" s="35" t="s">
        <v>302</v>
      </c>
      <c r="D567" s="35" t="s">
        <v>103</v>
      </c>
      <c r="E567" s="35" t="s">
        <v>390</v>
      </c>
      <c r="F567" s="35" t="s">
        <v>101</v>
      </c>
      <c r="G567" s="37">
        <f>G568</f>
        <v>0</v>
      </c>
    </row>
    <row r="568" spans="1:9" s="40" customFormat="1" ht="30.75" hidden="1" customHeight="1" x14ac:dyDescent="0.25">
      <c r="A568" s="38" t="s">
        <v>512</v>
      </c>
      <c r="B568" s="35" t="s">
        <v>549</v>
      </c>
      <c r="C568" s="35" t="s">
        <v>302</v>
      </c>
      <c r="D568" s="35" t="s">
        <v>103</v>
      </c>
      <c r="E568" s="35" t="s">
        <v>513</v>
      </c>
      <c r="F568" s="35" t="s">
        <v>101</v>
      </c>
      <c r="G568" s="37">
        <f>G569</f>
        <v>0</v>
      </c>
    </row>
    <row r="569" spans="1:9" s="40" customFormat="1" ht="15" hidden="1" x14ac:dyDescent="0.25">
      <c r="A569" s="38" t="s">
        <v>179</v>
      </c>
      <c r="B569" s="35" t="s">
        <v>549</v>
      </c>
      <c r="C569" s="35" t="s">
        <v>302</v>
      </c>
      <c r="D569" s="35" t="s">
        <v>103</v>
      </c>
      <c r="E569" s="35" t="s">
        <v>514</v>
      </c>
      <c r="F569" s="35" t="s">
        <v>101</v>
      </c>
      <c r="G569" s="37">
        <f>G571</f>
        <v>0</v>
      </c>
    </row>
    <row r="570" spans="1:9" s="40" customFormat="1" ht="24.75" hidden="1" customHeight="1" x14ac:dyDescent="0.25">
      <c r="A570" s="38" t="s">
        <v>394</v>
      </c>
      <c r="B570" s="35" t="s">
        <v>549</v>
      </c>
      <c r="C570" s="35" t="s">
        <v>302</v>
      </c>
      <c r="D570" s="35" t="s">
        <v>103</v>
      </c>
      <c r="E570" s="35" t="s">
        <v>559</v>
      </c>
      <c r="F570" s="35" t="s">
        <v>395</v>
      </c>
      <c r="G570" s="37">
        <f>G571</f>
        <v>0</v>
      </c>
    </row>
    <row r="571" spans="1:9" s="40" customFormat="1" ht="21.75" hidden="1" customHeight="1" x14ac:dyDescent="0.25">
      <c r="A571" s="38" t="s">
        <v>396</v>
      </c>
      <c r="B571" s="35" t="s">
        <v>549</v>
      </c>
      <c r="C571" s="35" t="s">
        <v>302</v>
      </c>
      <c r="D571" s="35" t="s">
        <v>103</v>
      </c>
      <c r="E571" s="35" t="s">
        <v>514</v>
      </c>
      <c r="F571" s="35" t="s">
        <v>397</v>
      </c>
      <c r="G571" s="37">
        <f>6-6</f>
        <v>0</v>
      </c>
    </row>
    <row r="572" spans="1:9" s="40" customFormat="1" ht="30.75" hidden="1" customHeight="1" x14ac:dyDescent="0.25">
      <c r="A572" s="60" t="s">
        <v>520</v>
      </c>
      <c r="B572" s="35" t="s">
        <v>549</v>
      </c>
      <c r="C572" s="35" t="s">
        <v>302</v>
      </c>
      <c r="D572" s="35" t="s">
        <v>103</v>
      </c>
      <c r="E572" s="35" t="s">
        <v>521</v>
      </c>
      <c r="F572" s="35" t="s">
        <v>101</v>
      </c>
      <c r="G572" s="37">
        <f>G573</f>
        <v>0</v>
      </c>
    </row>
    <row r="573" spans="1:9" s="40" customFormat="1" ht="26.25" hidden="1" x14ac:dyDescent="0.25">
      <c r="A573" s="38" t="s">
        <v>522</v>
      </c>
      <c r="B573" s="35" t="s">
        <v>549</v>
      </c>
      <c r="C573" s="35" t="s">
        <v>302</v>
      </c>
      <c r="D573" s="35" t="s">
        <v>103</v>
      </c>
      <c r="E573" s="35" t="s">
        <v>521</v>
      </c>
      <c r="F573" s="35" t="s">
        <v>121</v>
      </c>
      <c r="G573" s="37">
        <f>G574</f>
        <v>0</v>
      </c>
    </row>
    <row r="574" spans="1:9" s="40" customFormat="1" ht="26.25" hidden="1" x14ac:dyDescent="0.25">
      <c r="A574" s="38" t="s">
        <v>255</v>
      </c>
      <c r="B574" s="35" t="s">
        <v>549</v>
      </c>
      <c r="C574" s="35" t="s">
        <v>302</v>
      </c>
      <c r="D574" s="35" t="s">
        <v>103</v>
      </c>
      <c r="E574" s="35" t="s">
        <v>521</v>
      </c>
      <c r="F574" s="35" t="s">
        <v>123</v>
      </c>
      <c r="G574" s="37">
        <v>0</v>
      </c>
    </row>
    <row r="575" spans="1:9" s="44" customFormat="1" ht="12" hidden="1" customHeight="1" x14ac:dyDescent="0.2">
      <c r="A575" s="54" t="s">
        <v>560</v>
      </c>
      <c r="B575" s="33" t="s">
        <v>549</v>
      </c>
      <c r="C575" s="33" t="s">
        <v>99</v>
      </c>
      <c r="D575" s="33" t="s">
        <v>99</v>
      </c>
      <c r="E575" s="33" t="s">
        <v>100</v>
      </c>
      <c r="F575" s="33" t="s">
        <v>101</v>
      </c>
      <c r="G575" s="34">
        <f>G576</f>
        <v>6649</v>
      </c>
    </row>
    <row r="576" spans="1:9" s="40" customFormat="1" ht="15" hidden="1" x14ac:dyDescent="0.25">
      <c r="A576" s="38" t="s">
        <v>97</v>
      </c>
      <c r="B576" s="35" t="s">
        <v>549</v>
      </c>
      <c r="C576" s="35" t="s">
        <v>98</v>
      </c>
      <c r="D576" s="35" t="s">
        <v>99</v>
      </c>
      <c r="E576" s="35" t="s">
        <v>100</v>
      </c>
      <c r="F576" s="35" t="s">
        <v>101</v>
      </c>
      <c r="G576" s="37">
        <f>G577</f>
        <v>6649</v>
      </c>
    </row>
    <row r="577" spans="1:7" s="40" customFormat="1" ht="15" hidden="1" x14ac:dyDescent="0.25">
      <c r="A577" s="38" t="s">
        <v>173</v>
      </c>
      <c r="B577" s="35" t="s">
        <v>549</v>
      </c>
      <c r="C577" s="35" t="s">
        <v>98</v>
      </c>
      <c r="D577" s="35" t="s">
        <v>174</v>
      </c>
      <c r="E577" s="35" t="s">
        <v>100</v>
      </c>
      <c r="F577" s="35" t="s">
        <v>101</v>
      </c>
      <c r="G577" s="37">
        <f>G578+G587+G600</f>
        <v>6649</v>
      </c>
    </row>
    <row r="578" spans="1:7" s="40" customFormat="1" ht="26.25" hidden="1" x14ac:dyDescent="0.25">
      <c r="A578" s="38" t="s">
        <v>561</v>
      </c>
      <c r="B578" s="35" t="s">
        <v>549</v>
      </c>
      <c r="C578" s="35" t="s">
        <v>98</v>
      </c>
      <c r="D578" s="35" t="s">
        <v>174</v>
      </c>
      <c r="E578" s="35" t="s">
        <v>234</v>
      </c>
      <c r="F578" s="35" t="s">
        <v>101</v>
      </c>
      <c r="G578" s="37">
        <f>G579+G582</f>
        <v>5936.4</v>
      </c>
    </row>
    <row r="579" spans="1:7" s="40" customFormat="1" ht="43.5" hidden="1" customHeight="1" x14ac:dyDescent="0.25">
      <c r="A579" s="38" t="s">
        <v>235</v>
      </c>
      <c r="B579" s="35" t="s">
        <v>549</v>
      </c>
      <c r="C579" s="35" t="s">
        <v>98</v>
      </c>
      <c r="D579" s="35" t="s">
        <v>174</v>
      </c>
      <c r="E579" s="35" t="s">
        <v>236</v>
      </c>
      <c r="F579" s="35" t="s">
        <v>101</v>
      </c>
      <c r="G579" s="37">
        <f>G580</f>
        <v>548.4</v>
      </c>
    </row>
    <row r="580" spans="1:7" s="40" customFormat="1" ht="17.25" hidden="1" customHeight="1" x14ac:dyDescent="0.25">
      <c r="A580" s="38" t="s">
        <v>124</v>
      </c>
      <c r="B580" s="35" t="s">
        <v>549</v>
      </c>
      <c r="C580" s="35" t="s">
        <v>98</v>
      </c>
      <c r="D580" s="35" t="s">
        <v>174</v>
      </c>
      <c r="E580" s="35" t="s">
        <v>236</v>
      </c>
      <c r="F580" s="35" t="s">
        <v>125</v>
      </c>
      <c r="G580" s="37">
        <f>G581</f>
        <v>548.4</v>
      </c>
    </row>
    <row r="581" spans="1:7" s="40" customFormat="1" ht="15" hidden="1" x14ac:dyDescent="0.25">
      <c r="A581" s="38" t="s">
        <v>126</v>
      </c>
      <c r="B581" s="35" t="s">
        <v>549</v>
      </c>
      <c r="C581" s="35" t="s">
        <v>98</v>
      </c>
      <c r="D581" s="35" t="s">
        <v>174</v>
      </c>
      <c r="E581" s="35" t="s">
        <v>236</v>
      </c>
      <c r="F581" s="35" t="s">
        <v>127</v>
      </c>
      <c r="G581" s="37">
        <v>548.4</v>
      </c>
    </row>
    <row r="582" spans="1:7" s="40" customFormat="1" ht="26.25" hidden="1" customHeight="1" x14ac:dyDescent="0.25">
      <c r="A582" s="38" t="s">
        <v>237</v>
      </c>
      <c r="B582" s="35" t="s">
        <v>549</v>
      </c>
      <c r="C582" s="35" t="s">
        <v>98</v>
      </c>
      <c r="D582" s="35" t="s">
        <v>174</v>
      </c>
      <c r="E582" s="35" t="s">
        <v>238</v>
      </c>
      <c r="F582" s="35" t="s">
        <v>101</v>
      </c>
      <c r="G582" s="37">
        <f>G583+G585</f>
        <v>5388</v>
      </c>
    </row>
    <row r="583" spans="1:7" s="40" customFormat="1" ht="64.5" hidden="1" x14ac:dyDescent="0.25">
      <c r="A583" s="38" t="s">
        <v>110</v>
      </c>
      <c r="B583" s="35" t="s">
        <v>549</v>
      </c>
      <c r="C583" s="35" t="s">
        <v>98</v>
      </c>
      <c r="D583" s="35" t="s">
        <v>174</v>
      </c>
      <c r="E583" s="35" t="s">
        <v>238</v>
      </c>
      <c r="F583" s="35" t="s">
        <v>111</v>
      </c>
      <c r="G583" s="37">
        <f>G584</f>
        <v>2959.1</v>
      </c>
    </row>
    <row r="584" spans="1:7" s="40" customFormat="1" ht="15" hidden="1" x14ac:dyDescent="0.25">
      <c r="A584" s="38" t="s">
        <v>239</v>
      </c>
      <c r="B584" s="35" t="s">
        <v>549</v>
      </c>
      <c r="C584" s="35" t="s">
        <v>98</v>
      </c>
      <c r="D584" s="35" t="s">
        <v>174</v>
      </c>
      <c r="E584" s="35" t="s">
        <v>238</v>
      </c>
      <c r="F584" s="35" t="s">
        <v>240</v>
      </c>
      <c r="G584" s="37">
        <v>2959.1</v>
      </c>
    </row>
    <row r="585" spans="1:7" s="40" customFormat="1" ht="26.25" hidden="1" x14ac:dyDescent="0.25">
      <c r="A585" s="38" t="s">
        <v>120</v>
      </c>
      <c r="B585" s="35" t="s">
        <v>549</v>
      </c>
      <c r="C585" s="35" t="s">
        <v>98</v>
      </c>
      <c r="D585" s="35" t="s">
        <v>174</v>
      </c>
      <c r="E585" s="35" t="s">
        <v>238</v>
      </c>
      <c r="F585" s="35" t="s">
        <v>121</v>
      </c>
      <c r="G585" s="37">
        <f>G586</f>
        <v>2428.9</v>
      </c>
    </row>
    <row r="586" spans="1:7" s="40" customFormat="1" ht="26.25" hidden="1" x14ac:dyDescent="0.25">
      <c r="A586" s="38" t="s">
        <v>122</v>
      </c>
      <c r="B586" s="35" t="s">
        <v>549</v>
      </c>
      <c r="C586" s="35" t="s">
        <v>98</v>
      </c>
      <c r="D586" s="35" t="s">
        <v>174</v>
      </c>
      <c r="E586" s="35" t="s">
        <v>238</v>
      </c>
      <c r="F586" s="35" t="s">
        <v>123</v>
      </c>
      <c r="G586" s="37">
        <v>2428.9</v>
      </c>
    </row>
    <row r="587" spans="1:7" s="40" customFormat="1" ht="26.25" hidden="1" customHeight="1" x14ac:dyDescent="0.25">
      <c r="A587" s="60" t="s">
        <v>544</v>
      </c>
      <c r="B587" s="35" t="s">
        <v>549</v>
      </c>
      <c r="C587" s="35" t="s">
        <v>98</v>
      </c>
      <c r="D587" s="35" t="s">
        <v>174</v>
      </c>
      <c r="E587" s="35" t="s">
        <v>182</v>
      </c>
      <c r="F587" s="35" t="s">
        <v>101</v>
      </c>
      <c r="G587" s="37">
        <f>G588+G592+G596</f>
        <v>625</v>
      </c>
    </row>
    <row r="588" spans="1:7" s="40" customFormat="1" ht="69" hidden="1" customHeight="1" x14ac:dyDescent="0.25">
      <c r="A588" s="60" t="s">
        <v>189</v>
      </c>
      <c r="B588" s="35" t="s">
        <v>549</v>
      </c>
      <c r="C588" s="35" t="s">
        <v>98</v>
      </c>
      <c r="D588" s="35" t="s">
        <v>174</v>
      </c>
      <c r="E588" s="35" t="s">
        <v>190</v>
      </c>
      <c r="F588" s="35" t="s">
        <v>101</v>
      </c>
      <c r="G588" s="37">
        <f>G589</f>
        <v>7</v>
      </c>
    </row>
    <row r="589" spans="1:7" s="40" customFormat="1" ht="18.75" hidden="1" customHeight="1" x14ac:dyDescent="0.25">
      <c r="A589" s="60" t="s">
        <v>179</v>
      </c>
      <c r="B589" s="35" t="s">
        <v>549</v>
      </c>
      <c r="C589" s="35" t="s">
        <v>98</v>
      </c>
      <c r="D589" s="35" t="s">
        <v>174</v>
      </c>
      <c r="E589" s="35" t="s">
        <v>191</v>
      </c>
      <c r="F589" s="35" t="s">
        <v>101</v>
      </c>
      <c r="G589" s="37">
        <f>G590</f>
        <v>7</v>
      </c>
    </row>
    <row r="590" spans="1:7" s="40" customFormat="1" ht="26.25" hidden="1" customHeight="1" x14ac:dyDescent="0.25">
      <c r="A590" s="38" t="s">
        <v>120</v>
      </c>
      <c r="B590" s="35" t="s">
        <v>549</v>
      </c>
      <c r="C590" s="35" t="s">
        <v>98</v>
      </c>
      <c r="D590" s="35" t="s">
        <v>174</v>
      </c>
      <c r="E590" s="35" t="s">
        <v>191</v>
      </c>
      <c r="F590" s="35" t="s">
        <v>121</v>
      </c>
      <c r="G590" s="37">
        <f>G591</f>
        <v>7</v>
      </c>
    </row>
    <row r="591" spans="1:7" s="40" customFormat="1" ht="26.25" hidden="1" customHeight="1" x14ac:dyDescent="0.25">
      <c r="A591" s="38" t="s">
        <v>122</v>
      </c>
      <c r="B591" s="35" t="s">
        <v>549</v>
      </c>
      <c r="C591" s="35" t="s">
        <v>98</v>
      </c>
      <c r="D591" s="35" t="s">
        <v>174</v>
      </c>
      <c r="E591" s="35" t="s">
        <v>191</v>
      </c>
      <c r="F591" s="35" t="s">
        <v>123</v>
      </c>
      <c r="G591" s="37">
        <f>5+2</f>
        <v>7</v>
      </c>
    </row>
    <row r="592" spans="1:7" s="40" customFormat="1" ht="26.25" hidden="1" customHeight="1" x14ac:dyDescent="0.25">
      <c r="A592" s="38" t="s">
        <v>192</v>
      </c>
      <c r="B592" s="35" t="s">
        <v>549</v>
      </c>
      <c r="C592" s="35" t="s">
        <v>98</v>
      </c>
      <c r="D592" s="35" t="s">
        <v>174</v>
      </c>
      <c r="E592" s="35" t="s">
        <v>193</v>
      </c>
      <c r="F592" s="35" t="s">
        <v>101</v>
      </c>
      <c r="G592" s="37">
        <f>G593</f>
        <v>28</v>
      </c>
    </row>
    <row r="593" spans="1:9" s="40" customFormat="1" ht="20.25" hidden="1" customHeight="1" x14ac:dyDescent="0.25">
      <c r="A593" s="60" t="s">
        <v>179</v>
      </c>
      <c r="B593" s="35" t="s">
        <v>549</v>
      </c>
      <c r="C593" s="35" t="s">
        <v>98</v>
      </c>
      <c r="D593" s="35" t="s">
        <v>174</v>
      </c>
      <c r="E593" s="35" t="s">
        <v>194</v>
      </c>
      <c r="F593" s="35" t="s">
        <v>101</v>
      </c>
      <c r="G593" s="37">
        <f>G594</f>
        <v>28</v>
      </c>
    </row>
    <row r="594" spans="1:9" s="40" customFormat="1" ht="26.25" hidden="1" customHeight="1" x14ac:dyDescent="0.25">
      <c r="A594" s="38" t="s">
        <v>120</v>
      </c>
      <c r="B594" s="35" t="s">
        <v>549</v>
      </c>
      <c r="C594" s="35" t="s">
        <v>98</v>
      </c>
      <c r="D594" s="35" t="s">
        <v>174</v>
      </c>
      <c r="E594" s="35" t="s">
        <v>194</v>
      </c>
      <c r="F594" s="35" t="s">
        <v>121</v>
      </c>
      <c r="G594" s="37">
        <f>G595</f>
        <v>28</v>
      </c>
    </row>
    <row r="595" spans="1:9" s="40" customFormat="1" ht="26.25" hidden="1" x14ac:dyDescent="0.25">
      <c r="A595" s="38" t="s">
        <v>122</v>
      </c>
      <c r="B595" s="35" t="s">
        <v>549</v>
      </c>
      <c r="C595" s="35" t="s">
        <v>98</v>
      </c>
      <c r="D595" s="35" t="s">
        <v>174</v>
      </c>
      <c r="E595" s="35" t="s">
        <v>194</v>
      </c>
      <c r="F595" s="35" t="s">
        <v>123</v>
      </c>
      <c r="G595" s="37">
        <v>28</v>
      </c>
    </row>
    <row r="596" spans="1:9" s="40" customFormat="1" ht="42.75" hidden="1" customHeight="1" x14ac:dyDescent="0.25">
      <c r="A596" s="38" t="s">
        <v>195</v>
      </c>
      <c r="B596" s="35" t="s">
        <v>549</v>
      </c>
      <c r="C596" s="35" t="s">
        <v>98</v>
      </c>
      <c r="D596" s="35" t="s">
        <v>174</v>
      </c>
      <c r="E596" s="35" t="s">
        <v>196</v>
      </c>
      <c r="F596" s="35" t="s">
        <v>101</v>
      </c>
      <c r="G596" s="37">
        <f>G597</f>
        <v>590</v>
      </c>
    </row>
    <row r="597" spans="1:9" s="40" customFormat="1" ht="20.25" hidden="1" customHeight="1" x14ac:dyDescent="0.25">
      <c r="A597" s="60" t="s">
        <v>179</v>
      </c>
      <c r="B597" s="35" t="s">
        <v>549</v>
      </c>
      <c r="C597" s="35" t="s">
        <v>98</v>
      </c>
      <c r="D597" s="35" t="s">
        <v>174</v>
      </c>
      <c r="E597" s="35" t="s">
        <v>197</v>
      </c>
      <c r="F597" s="35" t="s">
        <v>101</v>
      </c>
      <c r="G597" s="37">
        <f>G598</f>
        <v>590</v>
      </c>
    </row>
    <row r="598" spans="1:9" s="40" customFormat="1" ht="25.5" hidden="1" customHeight="1" x14ac:dyDescent="0.25">
      <c r="A598" s="38" t="s">
        <v>120</v>
      </c>
      <c r="B598" s="35" t="s">
        <v>549</v>
      </c>
      <c r="C598" s="35" t="s">
        <v>98</v>
      </c>
      <c r="D598" s="35" t="s">
        <v>174</v>
      </c>
      <c r="E598" s="35" t="s">
        <v>197</v>
      </c>
      <c r="F598" s="35" t="s">
        <v>121</v>
      </c>
      <c r="G598" s="37">
        <f>G599</f>
        <v>590</v>
      </c>
    </row>
    <row r="599" spans="1:9" s="40" customFormat="1" ht="32.25" hidden="1" customHeight="1" x14ac:dyDescent="0.25">
      <c r="A599" s="38" t="s">
        <v>122</v>
      </c>
      <c r="B599" s="35" t="s">
        <v>549</v>
      </c>
      <c r="C599" s="35" t="s">
        <v>98</v>
      </c>
      <c r="D599" s="35" t="s">
        <v>174</v>
      </c>
      <c r="E599" s="35" t="s">
        <v>197</v>
      </c>
      <c r="F599" s="35" t="s">
        <v>123</v>
      </c>
      <c r="G599" s="37">
        <v>590</v>
      </c>
    </row>
    <row r="600" spans="1:9" s="40" customFormat="1" ht="45" hidden="1" customHeight="1" x14ac:dyDescent="0.25">
      <c r="A600" s="38" t="s">
        <v>203</v>
      </c>
      <c r="B600" s="35" t="s">
        <v>549</v>
      </c>
      <c r="C600" s="35" t="s">
        <v>98</v>
      </c>
      <c r="D600" s="35" t="s">
        <v>174</v>
      </c>
      <c r="E600" s="35" t="s">
        <v>204</v>
      </c>
      <c r="F600" s="35" t="s">
        <v>101</v>
      </c>
      <c r="G600" s="37">
        <f>G601</f>
        <v>87.6</v>
      </c>
    </row>
    <row r="601" spans="1:9" s="40" customFormat="1" ht="42" hidden="1" customHeight="1" x14ac:dyDescent="0.25">
      <c r="A601" s="38" t="s">
        <v>205</v>
      </c>
      <c r="B601" s="35" t="s">
        <v>549</v>
      </c>
      <c r="C601" s="35" t="s">
        <v>98</v>
      </c>
      <c r="D601" s="35" t="s">
        <v>174</v>
      </c>
      <c r="E601" s="35" t="s">
        <v>206</v>
      </c>
      <c r="F601" s="35" t="s">
        <v>101</v>
      </c>
      <c r="G601" s="37">
        <f>G602</f>
        <v>87.6</v>
      </c>
    </row>
    <row r="602" spans="1:9" s="40" customFormat="1" ht="43.5" hidden="1" customHeight="1" x14ac:dyDescent="0.25">
      <c r="A602" s="38" t="s">
        <v>207</v>
      </c>
      <c r="B602" s="35" t="s">
        <v>549</v>
      </c>
      <c r="C602" s="35" t="s">
        <v>98</v>
      </c>
      <c r="D602" s="35" t="s">
        <v>174</v>
      </c>
      <c r="E602" s="35" t="s">
        <v>208</v>
      </c>
      <c r="F602" s="35" t="s">
        <v>101</v>
      </c>
      <c r="G602" s="37">
        <f>G603</f>
        <v>87.6</v>
      </c>
    </row>
    <row r="603" spans="1:9" s="40" customFormat="1" ht="18.75" hidden="1" customHeight="1" x14ac:dyDescent="0.25">
      <c r="A603" s="38" t="s">
        <v>179</v>
      </c>
      <c r="B603" s="35" t="s">
        <v>549</v>
      </c>
      <c r="C603" s="35" t="s">
        <v>98</v>
      </c>
      <c r="D603" s="35" t="s">
        <v>174</v>
      </c>
      <c r="E603" s="35" t="s">
        <v>209</v>
      </c>
      <c r="F603" s="35" t="s">
        <v>101</v>
      </c>
      <c r="G603" s="37">
        <f>G604</f>
        <v>87.6</v>
      </c>
    </row>
    <row r="604" spans="1:9" s="40" customFormat="1" ht="32.25" hidden="1" customHeight="1" x14ac:dyDescent="0.25">
      <c r="A604" s="38" t="s">
        <v>120</v>
      </c>
      <c r="B604" s="35" t="s">
        <v>549</v>
      </c>
      <c r="C604" s="35" t="s">
        <v>98</v>
      </c>
      <c r="D604" s="35" t="s">
        <v>174</v>
      </c>
      <c r="E604" s="35" t="s">
        <v>209</v>
      </c>
      <c r="F604" s="35" t="s">
        <v>121</v>
      </c>
      <c r="G604" s="37">
        <f>G605</f>
        <v>87.6</v>
      </c>
    </row>
    <row r="605" spans="1:9" s="40" customFormat="1" ht="32.25" hidden="1" customHeight="1" x14ac:dyDescent="0.25">
      <c r="A605" s="38" t="s">
        <v>122</v>
      </c>
      <c r="B605" s="35" t="s">
        <v>549</v>
      </c>
      <c r="C605" s="35" t="s">
        <v>98</v>
      </c>
      <c r="D605" s="35" t="s">
        <v>174</v>
      </c>
      <c r="E605" s="35" t="s">
        <v>209</v>
      </c>
      <c r="F605" s="35" t="s">
        <v>123</v>
      </c>
      <c r="G605" s="37">
        <v>87.6</v>
      </c>
    </row>
    <row r="606" spans="1:9" s="40" customFormat="1" ht="44.25" customHeight="1" x14ac:dyDescent="0.25">
      <c r="A606" s="38" t="s">
        <v>591</v>
      </c>
      <c r="B606" s="35" t="s">
        <v>549</v>
      </c>
      <c r="C606" s="35" t="s">
        <v>302</v>
      </c>
      <c r="D606" s="35" t="s">
        <v>103</v>
      </c>
      <c r="E606" s="35" t="s">
        <v>604</v>
      </c>
      <c r="F606" s="35" t="s">
        <v>101</v>
      </c>
      <c r="G606" s="37">
        <f>G607</f>
        <v>1.5</v>
      </c>
      <c r="H606" s="37">
        <f t="shared" ref="H606:I606" si="113">H607</f>
        <v>0</v>
      </c>
      <c r="I606" s="37">
        <f t="shared" si="113"/>
        <v>0</v>
      </c>
    </row>
    <row r="607" spans="1:9" s="40" customFormat="1" ht="32.25" customHeight="1" x14ac:dyDescent="0.25">
      <c r="A607" s="38" t="s">
        <v>394</v>
      </c>
      <c r="B607" s="35" t="s">
        <v>549</v>
      </c>
      <c r="C607" s="35" t="s">
        <v>302</v>
      </c>
      <c r="D607" s="35" t="s">
        <v>103</v>
      </c>
      <c r="E607" s="35" t="s">
        <v>604</v>
      </c>
      <c r="F607" s="35" t="s">
        <v>395</v>
      </c>
      <c r="G607" s="37">
        <f>G608</f>
        <v>1.5</v>
      </c>
      <c r="H607" s="37">
        <f t="shared" ref="H607:I607" si="114">H608</f>
        <v>0</v>
      </c>
      <c r="I607" s="37">
        <f t="shared" si="114"/>
        <v>0</v>
      </c>
    </row>
    <row r="608" spans="1:9" s="40" customFormat="1" ht="32.25" customHeight="1" x14ac:dyDescent="0.25">
      <c r="A608" s="38" t="s">
        <v>396</v>
      </c>
      <c r="B608" s="35" t="s">
        <v>549</v>
      </c>
      <c r="C608" s="35" t="s">
        <v>302</v>
      </c>
      <c r="D608" s="35" t="s">
        <v>103</v>
      </c>
      <c r="E608" s="35" t="s">
        <v>604</v>
      </c>
      <c r="F608" s="35" t="s">
        <v>397</v>
      </c>
      <c r="G608" s="37">
        <v>1.5</v>
      </c>
      <c r="H608" s="37">
        <v>0</v>
      </c>
      <c r="I608" s="37">
        <v>0</v>
      </c>
    </row>
    <row r="609" spans="1:9" s="40" customFormat="1" ht="32.25" customHeight="1" x14ac:dyDescent="0.25">
      <c r="A609" s="38" t="s">
        <v>593</v>
      </c>
      <c r="B609" s="35" t="s">
        <v>549</v>
      </c>
      <c r="C609" s="35" t="s">
        <v>302</v>
      </c>
      <c r="D609" s="35" t="s">
        <v>103</v>
      </c>
      <c r="E609" s="35" t="s">
        <v>598</v>
      </c>
      <c r="F609" s="35" t="s">
        <v>101</v>
      </c>
      <c r="G609" s="37">
        <f>G610</f>
        <v>28.7</v>
      </c>
      <c r="H609" s="37">
        <f t="shared" ref="H609:I609" si="115">H610</f>
        <v>0</v>
      </c>
      <c r="I609" s="37">
        <f t="shared" si="115"/>
        <v>0</v>
      </c>
    </row>
    <row r="610" spans="1:9" s="40" customFormat="1" ht="32.25" customHeight="1" x14ac:dyDescent="0.25">
      <c r="A610" s="38" t="s">
        <v>394</v>
      </c>
      <c r="B610" s="35" t="s">
        <v>549</v>
      </c>
      <c r="C610" s="35" t="s">
        <v>302</v>
      </c>
      <c r="D610" s="35" t="s">
        <v>103</v>
      </c>
      <c r="E610" s="35" t="s">
        <v>598</v>
      </c>
      <c r="F610" s="35" t="s">
        <v>395</v>
      </c>
      <c r="G610" s="37">
        <f>G611</f>
        <v>28.7</v>
      </c>
      <c r="H610" s="37">
        <f t="shared" ref="H610:I610" si="116">H611</f>
        <v>0</v>
      </c>
      <c r="I610" s="37">
        <f t="shared" si="116"/>
        <v>0</v>
      </c>
    </row>
    <row r="611" spans="1:9" s="40" customFormat="1" ht="32.25" customHeight="1" x14ac:dyDescent="0.25">
      <c r="A611" s="38" t="s">
        <v>396</v>
      </c>
      <c r="B611" s="35" t="s">
        <v>549</v>
      </c>
      <c r="C611" s="35" t="s">
        <v>302</v>
      </c>
      <c r="D611" s="35" t="s">
        <v>103</v>
      </c>
      <c r="E611" s="35" t="s">
        <v>598</v>
      </c>
      <c r="F611" s="35" t="s">
        <v>397</v>
      </c>
      <c r="G611" s="37">
        <v>28.7</v>
      </c>
      <c r="H611" s="81">
        <v>0</v>
      </c>
      <c r="I611" s="81">
        <v>0</v>
      </c>
    </row>
    <row r="612" spans="1:9" s="44" customFormat="1" ht="14.25" x14ac:dyDescent="0.2">
      <c r="A612" s="54" t="s">
        <v>562</v>
      </c>
      <c r="B612" s="33" t="s">
        <v>563</v>
      </c>
      <c r="C612" s="33" t="s">
        <v>99</v>
      </c>
      <c r="D612" s="33" t="s">
        <v>99</v>
      </c>
      <c r="E612" s="33" t="s">
        <v>100</v>
      </c>
      <c r="F612" s="33" t="s">
        <v>101</v>
      </c>
      <c r="G612" s="34">
        <f t="shared" ref="G612:I613" si="117">G613</f>
        <v>5832.9999999999991</v>
      </c>
      <c r="H612" s="34">
        <f t="shared" si="117"/>
        <v>5732.9999999999991</v>
      </c>
      <c r="I612" s="34">
        <f t="shared" si="117"/>
        <v>5732.9999999999991</v>
      </c>
    </row>
    <row r="613" spans="1:9" s="44" customFormat="1" ht="15" x14ac:dyDescent="0.25">
      <c r="A613" s="38" t="s">
        <v>458</v>
      </c>
      <c r="B613" s="35" t="s">
        <v>563</v>
      </c>
      <c r="C613" s="35" t="s">
        <v>459</v>
      </c>
      <c r="D613" s="35" t="s">
        <v>99</v>
      </c>
      <c r="E613" s="35" t="s">
        <v>100</v>
      </c>
      <c r="F613" s="35" t="s">
        <v>101</v>
      </c>
      <c r="G613" s="37">
        <f t="shared" si="117"/>
        <v>5832.9999999999991</v>
      </c>
      <c r="H613" s="37">
        <f t="shared" si="117"/>
        <v>5732.9999999999991</v>
      </c>
      <c r="I613" s="37">
        <f t="shared" si="117"/>
        <v>5732.9999999999991</v>
      </c>
    </row>
    <row r="614" spans="1:9" s="44" customFormat="1" ht="15" x14ac:dyDescent="0.25">
      <c r="A614" s="38" t="s">
        <v>460</v>
      </c>
      <c r="B614" s="35" t="s">
        <v>563</v>
      </c>
      <c r="C614" s="35" t="s">
        <v>459</v>
      </c>
      <c r="D614" s="35" t="s">
        <v>98</v>
      </c>
      <c r="E614" s="35" t="s">
        <v>100</v>
      </c>
      <c r="F614" s="35" t="s">
        <v>101</v>
      </c>
      <c r="G614" s="37">
        <f>G615+G635+G641+G646</f>
        <v>5832.9999999999991</v>
      </c>
      <c r="H614" s="37">
        <f>H615+H635+H641+H646</f>
        <v>5732.9999999999991</v>
      </c>
      <c r="I614" s="37">
        <f>I615+I635+I641+I646</f>
        <v>5732.9999999999991</v>
      </c>
    </row>
    <row r="615" spans="1:9" s="44" customFormat="1" ht="26.25" x14ac:dyDescent="0.25">
      <c r="A615" s="38" t="s">
        <v>469</v>
      </c>
      <c r="B615" s="35" t="s">
        <v>563</v>
      </c>
      <c r="C615" s="35" t="s">
        <v>459</v>
      </c>
      <c r="D615" s="35" t="s">
        <v>98</v>
      </c>
      <c r="E615" s="35" t="s">
        <v>470</v>
      </c>
      <c r="F615" s="35" t="s">
        <v>101</v>
      </c>
      <c r="G615" s="37">
        <f>G616+G631</f>
        <v>5749.9</v>
      </c>
      <c r="H615" s="37">
        <f>H616+H631</f>
        <v>5649.9</v>
      </c>
      <c r="I615" s="37">
        <f>I616+I631</f>
        <v>5649.9</v>
      </c>
    </row>
    <row r="616" spans="1:9" s="44" customFormat="1" ht="30.75" customHeight="1" x14ac:dyDescent="0.25">
      <c r="A616" s="38" t="s">
        <v>471</v>
      </c>
      <c r="B616" s="35" t="s">
        <v>563</v>
      </c>
      <c r="C616" s="35" t="s">
        <v>459</v>
      </c>
      <c r="D616" s="35" t="s">
        <v>98</v>
      </c>
      <c r="E616" s="35" t="s">
        <v>472</v>
      </c>
      <c r="F616" s="35" t="s">
        <v>101</v>
      </c>
      <c r="G616" s="37">
        <f>G617+G628+G625+G620</f>
        <v>5251.5</v>
      </c>
      <c r="H616" s="37">
        <f>H617+H628+H625+H620</f>
        <v>5251.5</v>
      </c>
      <c r="I616" s="37">
        <f>I617+I628+I625+I620</f>
        <v>5251.5</v>
      </c>
    </row>
    <row r="617" spans="1:9" s="44" customFormat="1" ht="31.5" customHeight="1" x14ac:dyDescent="0.25">
      <c r="A617" s="38" t="s">
        <v>237</v>
      </c>
      <c r="B617" s="35" t="s">
        <v>563</v>
      </c>
      <c r="C617" s="35" t="s">
        <v>459</v>
      </c>
      <c r="D617" s="35" t="s">
        <v>98</v>
      </c>
      <c r="E617" s="35" t="s">
        <v>473</v>
      </c>
      <c r="F617" s="35" t="s">
        <v>101</v>
      </c>
      <c r="G617" s="37">
        <f>G618+G623</f>
        <v>4486</v>
      </c>
      <c r="H617" s="37">
        <f>H618+H623</f>
        <v>4895.3</v>
      </c>
      <c r="I617" s="37">
        <f>I618+I623</f>
        <v>4895.3</v>
      </c>
    </row>
    <row r="618" spans="1:9" s="44" customFormat="1" ht="74.25" customHeight="1" x14ac:dyDescent="0.25">
      <c r="A618" s="38" t="s">
        <v>110</v>
      </c>
      <c r="B618" s="35" t="s">
        <v>563</v>
      </c>
      <c r="C618" s="35" t="s">
        <v>459</v>
      </c>
      <c r="D618" s="35" t="s">
        <v>98</v>
      </c>
      <c r="E618" s="35" t="s">
        <v>473</v>
      </c>
      <c r="F618" s="35" t="s">
        <v>111</v>
      </c>
      <c r="G618" s="37">
        <f>G619</f>
        <v>3931.0000000000005</v>
      </c>
      <c r="H618" s="37">
        <f>H619</f>
        <v>4340.3</v>
      </c>
      <c r="I618" s="37">
        <f>I619</f>
        <v>4340.3</v>
      </c>
    </row>
    <row r="619" spans="1:9" s="44" customFormat="1" ht="22.5" customHeight="1" x14ac:dyDescent="0.25">
      <c r="A619" s="38" t="s">
        <v>239</v>
      </c>
      <c r="B619" s="35" t="s">
        <v>563</v>
      </c>
      <c r="C619" s="35" t="s">
        <v>459</v>
      </c>
      <c r="D619" s="35" t="s">
        <v>98</v>
      </c>
      <c r="E619" s="35" t="s">
        <v>473</v>
      </c>
      <c r="F619" s="35" t="s">
        <v>240</v>
      </c>
      <c r="G619" s="37">
        <f>4340.3-307-78.6-23.7</f>
        <v>3931.0000000000005</v>
      </c>
      <c r="H619" s="37">
        <f>4340.3-307+307</f>
        <v>4340.3</v>
      </c>
      <c r="I619" s="37">
        <f>4340.3-307+307</f>
        <v>4340.3</v>
      </c>
    </row>
    <row r="620" spans="1:9" s="44" customFormat="1" ht="60.75" customHeight="1" x14ac:dyDescent="0.25">
      <c r="A620" s="38" t="s">
        <v>589</v>
      </c>
      <c r="B620" s="35" t="s">
        <v>563</v>
      </c>
      <c r="C620" s="35" t="s">
        <v>459</v>
      </c>
      <c r="D620" s="35" t="s">
        <v>98</v>
      </c>
      <c r="E620" s="35" t="s">
        <v>588</v>
      </c>
      <c r="F620" s="35" t="s">
        <v>101</v>
      </c>
      <c r="G620" s="37">
        <f>G621</f>
        <v>102.3</v>
      </c>
      <c r="H620" s="37">
        <f t="shared" ref="H620:I620" si="118">H621</f>
        <v>0</v>
      </c>
      <c r="I620" s="37">
        <f t="shared" si="118"/>
        <v>0</v>
      </c>
    </row>
    <row r="621" spans="1:9" s="44" customFormat="1" ht="69.75" customHeight="1" x14ac:dyDescent="0.25">
      <c r="A621" s="38" t="s">
        <v>110</v>
      </c>
      <c r="B621" s="35" t="s">
        <v>563</v>
      </c>
      <c r="C621" s="35" t="s">
        <v>459</v>
      </c>
      <c r="D621" s="35" t="s">
        <v>98</v>
      </c>
      <c r="E621" s="35" t="s">
        <v>588</v>
      </c>
      <c r="F621" s="35" t="s">
        <v>111</v>
      </c>
      <c r="G621" s="37">
        <f>G622</f>
        <v>102.3</v>
      </c>
      <c r="H621" s="37">
        <f t="shared" ref="H621:I621" si="119">H622</f>
        <v>0</v>
      </c>
      <c r="I621" s="37">
        <f t="shared" si="119"/>
        <v>0</v>
      </c>
    </row>
    <row r="622" spans="1:9" s="44" customFormat="1" ht="22.5" customHeight="1" x14ac:dyDescent="0.25">
      <c r="A622" s="38" t="s">
        <v>239</v>
      </c>
      <c r="B622" s="35" t="s">
        <v>563</v>
      </c>
      <c r="C622" s="35" t="s">
        <v>459</v>
      </c>
      <c r="D622" s="35" t="s">
        <v>98</v>
      </c>
      <c r="E622" s="35" t="s">
        <v>588</v>
      </c>
      <c r="F622" s="35" t="s">
        <v>240</v>
      </c>
      <c r="G622" s="37">
        <f>78.6+23.7</f>
        <v>102.3</v>
      </c>
      <c r="H622" s="37">
        <v>0</v>
      </c>
      <c r="I622" s="37">
        <v>0</v>
      </c>
    </row>
    <row r="623" spans="1:9" s="44" customFormat="1" ht="30" customHeight="1" x14ac:dyDescent="0.25">
      <c r="A623" s="38" t="s">
        <v>120</v>
      </c>
      <c r="B623" s="35" t="s">
        <v>563</v>
      </c>
      <c r="C623" s="35" t="s">
        <v>459</v>
      </c>
      <c r="D623" s="35" t="s">
        <v>98</v>
      </c>
      <c r="E623" s="35" t="s">
        <v>473</v>
      </c>
      <c r="F623" s="35" t="s">
        <v>121</v>
      </c>
      <c r="G623" s="37">
        <f>G624</f>
        <v>555</v>
      </c>
      <c r="H623" s="37">
        <f>H624</f>
        <v>555</v>
      </c>
      <c r="I623" s="37">
        <f>I624</f>
        <v>555</v>
      </c>
    </row>
    <row r="624" spans="1:9" s="44" customFormat="1" ht="26.25" x14ac:dyDescent="0.25">
      <c r="A624" s="38" t="s">
        <v>255</v>
      </c>
      <c r="B624" s="35" t="s">
        <v>563</v>
      </c>
      <c r="C624" s="35" t="s">
        <v>459</v>
      </c>
      <c r="D624" s="35" t="s">
        <v>98</v>
      </c>
      <c r="E624" s="35" t="s">
        <v>473</v>
      </c>
      <c r="F624" s="35" t="s">
        <v>123</v>
      </c>
      <c r="G624" s="37">
        <v>555</v>
      </c>
      <c r="H624" s="37">
        <v>555</v>
      </c>
      <c r="I624" s="37">
        <v>555</v>
      </c>
    </row>
    <row r="625" spans="1:9" s="44" customFormat="1" ht="26.25" x14ac:dyDescent="0.25">
      <c r="A625" s="38" t="s">
        <v>474</v>
      </c>
      <c r="B625" s="35" t="s">
        <v>563</v>
      </c>
      <c r="C625" s="35" t="s">
        <v>459</v>
      </c>
      <c r="D625" s="35" t="s">
        <v>98</v>
      </c>
      <c r="E625" s="35" t="s">
        <v>475</v>
      </c>
      <c r="F625" s="35" t="s">
        <v>101</v>
      </c>
      <c r="G625" s="37">
        <f t="shared" ref="G625:I626" si="120">G626</f>
        <v>307</v>
      </c>
      <c r="H625" s="37">
        <f t="shared" si="120"/>
        <v>0</v>
      </c>
      <c r="I625" s="37">
        <f t="shared" si="120"/>
        <v>0</v>
      </c>
    </row>
    <row r="626" spans="1:9" s="44" customFormat="1" ht="74.25" customHeight="1" x14ac:dyDescent="0.25">
      <c r="A626" s="38" t="s">
        <v>110</v>
      </c>
      <c r="B626" s="35" t="s">
        <v>563</v>
      </c>
      <c r="C626" s="35" t="s">
        <v>459</v>
      </c>
      <c r="D626" s="35" t="s">
        <v>98</v>
      </c>
      <c r="E626" s="35" t="s">
        <v>475</v>
      </c>
      <c r="F626" s="35" t="s">
        <v>111</v>
      </c>
      <c r="G626" s="37">
        <f t="shared" si="120"/>
        <v>307</v>
      </c>
      <c r="H626" s="37">
        <f t="shared" si="120"/>
        <v>0</v>
      </c>
      <c r="I626" s="37">
        <f t="shared" si="120"/>
        <v>0</v>
      </c>
    </row>
    <row r="627" spans="1:9" s="44" customFormat="1" ht="15" x14ac:dyDescent="0.25">
      <c r="A627" s="38" t="s">
        <v>239</v>
      </c>
      <c r="B627" s="35" t="s">
        <v>563</v>
      </c>
      <c r="C627" s="35" t="s">
        <v>459</v>
      </c>
      <c r="D627" s="35" t="s">
        <v>98</v>
      </c>
      <c r="E627" s="35" t="s">
        <v>475</v>
      </c>
      <c r="F627" s="35" t="s">
        <v>240</v>
      </c>
      <c r="G627" s="37">
        <v>307</v>
      </c>
      <c r="H627" s="37">
        <v>0</v>
      </c>
      <c r="I627" s="37">
        <v>0</v>
      </c>
    </row>
    <row r="628" spans="1:9" s="44" customFormat="1" ht="55.5" customHeight="1" x14ac:dyDescent="0.25">
      <c r="A628" s="38" t="s">
        <v>235</v>
      </c>
      <c r="B628" s="35" t="s">
        <v>563</v>
      </c>
      <c r="C628" s="35" t="s">
        <v>459</v>
      </c>
      <c r="D628" s="35" t="s">
        <v>98</v>
      </c>
      <c r="E628" s="35" t="s">
        <v>476</v>
      </c>
      <c r="F628" s="35" t="s">
        <v>101</v>
      </c>
      <c r="G628" s="37">
        <f t="shared" ref="G628:I629" si="121">G629</f>
        <v>356.2</v>
      </c>
      <c r="H628" s="37">
        <f t="shared" si="121"/>
        <v>356.2</v>
      </c>
      <c r="I628" s="37">
        <f t="shared" si="121"/>
        <v>356.2</v>
      </c>
    </row>
    <row r="629" spans="1:9" s="44" customFormat="1" ht="15" x14ac:dyDescent="0.25">
      <c r="A629" s="38" t="s">
        <v>124</v>
      </c>
      <c r="B629" s="35" t="s">
        <v>563</v>
      </c>
      <c r="C629" s="35" t="s">
        <v>459</v>
      </c>
      <c r="D629" s="35" t="s">
        <v>98</v>
      </c>
      <c r="E629" s="35" t="s">
        <v>476</v>
      </c>
      <c r="F629" s="35" t="s">
        <v>125</v>
      </c>
      <c r="G629" s="37">
        <f t="shared" si="121"/>
        <v>356.2</v>
      </c>
      <c r="H629" s="37">
        <f t="shared" si="121"/>
        <v>356.2</v>
      </c>
      <c r="I629" s="37">
        <f t="shared" si="121"/>
        <v>356.2</v>
      </c>
    </row>
    <row r="630" spans="1:9" s="44" customFormat="1" ht="15" x14ac:dyDescent="0.25">
      <c r="A630" s="38" t="s">
        <v>126</v>
      </c>
      <c r="B630" s="35" t="s">
        <v>563</v>
      </c>
      <c r="C630" s="35" t="s">
        <v>459</v>
      </c>
      <c r="D630" s="35" t="s">
        <v>98</v>
      </c>
      <c r="E630" s="35" t="s">
        <v>476</v>
      </c>
      <c r="F630" s="35" t="s">
        <v>127</v>
      </c>
      <c r="G630" s="37">
        <v>356.2</v>
      </c>
      <c r="H630" s="37">
        <v>356.2</v>
      </c>
      <c r="I630" s="37">
        <v>356.2</v>
      </c>
    </row>
    <row r="631" spans="1:9" s="44" customFormat="1" ht="39" customHeight="1" x14ac:dyDescent="0.25">
      <c r="A631" s="38" t="s">
        <v>477</v>
      </c>
      <c r="B631" s="35" t="s">
        <v>563</v>
      </c>
      <c r="C631" s="35" t="s">
        <v>459</v>
      </c>
      <c r="D631" s="35" t="s">
        <v>98</v>
      </c>
      <c r="E631" s="35" t="s">
        <v>478</v>
      </c>
      <c r="F631" s="35" t="s">
        <v>101</v>
      </c>
      <c r="G631" s="37">
        <f>G632</f>
        <v>498.4</v>
      </c>
      <c r="H631" s="37">
        <f t="shared" ref="H631:I633" si="122">H632</f>
        <v>398.4</v>
      </c>
      <c r="I631" s="37">
        <f t="shared" si="122"/>
        <v>398.4</v>
      </c>
    </row>
    <row r="632" spans="1:9" s="44" customFormat="1" ht="26.25" x14ac:dyDescent="0.25">
      <c r="A632" s="38" t="s">
        <v>237</v>
      </c>
      <c r="B632" s="35" t="s">
        <v>563</v>
      </c>
      <c r="C632" s="35" t="s">
        <v>459</v>
      </c>
      <c r="D632" s="35" t="s">
        <v>98</v>
      </c>
      <c r="E632" s="35" t="s">
        <v>479</v>
      </c>
      <c r="F632" s="35" t="s">
        <v>101</v>
      </c>
      <c r="G632" s="37">
        <f>G633</f>
        <v>498.4</v>
      </c>
      <c r="H632" s="37">
        <f t="shared" si="122"/>
        <v>398.4</v>
      </c>
      <c r="I632" s="37">
        <f t="shared" si="122"/>
        <v>398.4</v>
      </c>
    </row>
    <row r="633" spans="1:9" s="40" customFormat="1" ht="26.25" x14ac:dyDescent="0.25">
      <c r="A633" s="38" t="s">
        <v>120</v>
      </c>
      <c r="B633" s="35" t="s">
        <v>563</v>
      </c>
      <c r="C633" s="35" t="s">
        <v>459</v>
      </c>
      <c r="D633" s="35" t="s">
        <v>98</v>
      </c>
      <c r="E633" s="35" t="s">
        <v>479</v>
      </c>
      <c r="F633" s="35" t="s">
        <v>121</v>
      </c>
      <c r="G633" s="37">
        <f>G634</f>
        <v>498.4</v>
      </c>
      <c r="H633" s="37">
        <f t="shared" si="122"/>
        <v>398.4</v>
      </c>
      <c r="I633" s="37">
        <f t="shared" si="122"/>
        <v>398.4</v>
      </c>
    </row>
    <row r="634" spans="1:9" s="40" customFormat="1" ht="26.25" x14ac:dyDescent="0.25">
      <c r="A634" s="38" t="s">
        <v>255</v>
      </c>
      <c r="B634" s="35" t="s">
        <v>563</v>
      </c>
      <c r="C634" s="35" t="s">
        <v>459</v>
      </c>
      <c r="D634" s="35" t="s">
        <v>98</v>
      </c>
      <c r="E634" s="35" t="s">
        <v>479</v>
      </c>
      <c r="F634" s="35" t="s">
        <v>123</v>
      </c>
      <c r="G634" s="37">
        <f>398.4+100</f>
        <v>498.4</v>
      </c>
      <c r="H634" s="37">
        <v>398.4</v>
      </c>
      <c r="I634" s="37">
        <v>398.4</v>
      </c>
    </row>
    <row r="635" spans="1:9" s="40" customFormat="1" ht="57" customHeight="1" x14ac:dyDescent="0.25">
      <c r="A635" s="38" t="s">
        <v>203</v>
      </c>
      <c r="B635" s="35" t="s">
        <v>563</v>
      </c>
      <c r="C635" s="35" t="s">
        <v>459</v>
      </c>
      <c r="D635" s="35" t="s">
        <v>98</v>
      </c>
      <c r="E635" s="35" t="s">
        <v>204</v>
      </c>
      <c r="F635" s="35" t="s">
        <v>101</v>
      </c>
      <c r="G635" s="37">
        <f>G636</f>
        <v>77.2</v>
      </c>
      <c r="H635" s="37">
        <f t="shared" ref="H635:I639" si="123">H636</f>
        <v>77.2</v>
      </c>
      <c r="I635" s="37">
        <f t="shared" si="123"/>
        <v>77.2</v>
      </c>
    </row>
    <row r="636" spans="1:9" s="40" customFormat="1" ht="43.5" customHeight="1" x14ac:dyDescent="0.25">
      <c r="A636" s="38" t="s">
        <v>205</v>
      </c>
      <c r="B636" s="35" t="s">
        <v>563</v>
      </c>
      <c r="C636" s="35" t="s">
        <v>459</v>
      </c>
      <c r="D636" s="35" t="s">
        <v>98</v>
      </c>
      <c r="E636" s="35" t="s">
        <v>206</v>
      </c>
      <c r="F636" s="35" t="s">
        <v>101</v>
      </c>
      <c r="G636" s="37">
        <f>G637</f>
        <v>77.2</v>
      </c>
      <c r="H636" s="37">
        <f t="shared" si="123"/>
        <v>77.2</v>
      </c>
      <c r="I636" s="37">
        <f t="shared" si="123"/>
        <v>77.2</v>
      </c>
    </row>
    <row r="637" spans="1:9" s="40" customFormat="1" ht="42.75" customHeight="1" x14ac:dyDescent="0.25">
      <c r="A637" s="38" t="s">
        <v>207</v>
      </c>
      <c r="B637" s="35" t="s">
        <v>563</v>
      </c>
      <c r="C637" s="35" t="s">
        <v>459</v>
      </c>
      <c r="D637" s="35" t="s">
        <v>98</v>
      </c>
      <c r="E637" s="35" t="s">
        <v>208</v>
      </c>
      <c r="F637" s="35" t="s">
        <v>101</v>
      </c>
      <c r="G637" s="37">
        <f>G638</f>
        <v>77.2</v>
      </c>
      <c r="H637" s="37">
        <f t="shared" si="123"/>
        <v>77.2</v>
      </c>
      <c r="I637" s="37">
        <f t="shared" si="123"/>
        <v>77.2</v>
      </c>
    </row>
    <row r="638" spans="1:9" s="40" customFormat="1" ht="21.75" customHeight="1" x14ac:dyDescent="0.25">
      <c r="A638" s="38" t="s">
        <v>179</v>
      </c>
      <c r="B638" s="35" t="s">
        <v>563</v>
      </c>
      <c r="C638" s="35" t="s">
        <v>459</v>
      </c>
      <c r="D638" s="35" t="s">
        <v>98</v>
      </c>
      <c r="E638" s="35" t="s">
        <v>209</v>
      </c>
      <c r="F638" s="35" t="s">
        <v>101</v>
      </c>
      <c r="G638" s="37">
        <f>G639</f>
        <v>77.2</v>
      </c>
      <c r="H638" s="37">
        <f t="shared" si="123"/>
        <v>77.2</v>
      </c>
      <c r="I638" s="37">
        <f t="shared" si="123"/>
        <v>77.2</v>
      </c>
    </row>
    <row r="639" spans="1:9" s="40" customFormat="1" ht="30.75" customHeight="1" x14ac:dyDescent="0.25">
      <c r="A639" s="38" t="s">
        <v>120</v>
      </c>
      <c r="B639" s="35" t="s">
        <v>563</v>
      </c>
      <c r="C639" s="35" t="s">
        <v>459</v>
      </c>
      <c r="D639" s="35" t="s">
        <v>98</v>
      </c>
      <c r="E639" s="35" t="s">
        <v>209</v>
      </c>
      <c r="F639" s="35" t="s">
        <v>121</v>
      </c>
      <c r="G639" s="37">
        <f>G640</f>
        <v>77.2</v>
      </c>
      <c r="H639" s="37">
        <f t="shared" si="123"/>
        <v>77.2</v>
      </c>
      <c r="I639" s="37">
        <f t="shared" si="123"/>
        <v>77.2</v>
      </c>
    </row>
    <row r="640" spans="1:9" s="40" customFormat="1" ht="32.25" customHeight="1" x14ac:dyDescent="0.25">
      <c r="A640" s="38" t="s">
        <v>122</v>
      </c>
      <c r="B640" s="35" t="s">
        <v>563</v>
      </c>
      <c r="C640" s="35" t="s">
        <v>459</v>
      </c>
      <c r="D640" s="35" t="s">
        <v>98</v>
      </c>
      <c r="E640" s="35" t="s">
        <v>209</v>
      </c>
      <c r="F640" s="35" t="s">
        <v>123</v>
      </c>
      <c r="G640" s="37">
        <v>77.2</v>
      </c>
      <c r="H640" s="37">
        <v>77.2</v>
      </c>
      <c r="I640" s="37">
        <v>77.2</v>
      </c>
    </row>
    <row r="641" spans="1:250" s="65" customFormat="1" ht="30" customHeight="1" x14ac:dyDescent="0.25">
      <c r="A641" s="38" t="s">
        <v>175</v>
      </c>
      <c r="B641" s="35" t="s">
        <v>563</v>
      </c>
      <c r="C641" s="35" t="s">
        <v>459</v>
      </c>
      <c r="D641" s="35" t="s">
        <v>98</v>
      </c>
      <c r="E641" s="35" t="s">
        <v>176</v>
      </c>
      <c r="F641" s="35" t="s">
        <v>101</v>
      </c>
      <c r="G641" s="37">
        <f>G642</f>
        <v>5.9</v>
      </c>
      <c r="H641" s="37">
        <f t="shared" ref="H641:I644" si="124">H642</f>
        <v>5.9</v>
      </c>
      <c r="I641" s="37">
        <f t="shared" si="124"/>
        <v>5.9</v>
      </c>
    </row>
    <row r="642" spans="1:250" s="65" customFormat="1" ht="50.25" customHeight="1" x14ac:dyDescent="0.25">
      <c r="A642" s="38" t="s">
        <v>461</v>
      </c>
      <c r="B642" s="35" t="s">
        <v>563</v>
      </c>
      <c r="C642" s="35" t="s">
        <v>459</v>
      </c>
      <c r="D642" s="35" t="s">
        <v>98</v>
      </c>
      <c r="E642" s="35" t="s">
        <v>462</v>
      </c>
      <c r="F642" s="35" t="s">
        <v>101</v>
      </c>
      <c r="G642" s="37">
        <f>G643</f>
        <v>5.9</v>
      </c>
      <c r="H642" s="37">
        <f t="shared" si="124"/>
        <v>5.9</v>
      </c>
      <c r="I642" s="37">
        <f t="shared" si="124"/>
        <v>5.9</v>
      </c>
      <c r="J642" s="66"/>
      <c r="K642" s="66"/>
      <c r="L642" s="66"/>
      <c r="M642" s="66"/>
      <c r="N642" s="66"/>
      <c r="O642" s="66"/>
      <c r="P642" s="66"/>
      <c r="Q642" s="66"/>
      <c r="R642" s="66"/>
      <c r="S642" s="66"/>
      <c r="T642" s="66"/>
      <c r="U642" s="66"/>
      <c r="V642" s="66"/>
      <c r="W642" s="66"/>
      <c r="X642" s="66"/>
      <c r="Y642" s="66"/>
      <c r="Z642" s="66"/>
      <c r="AA642" s="66"/>
      <c r="AB642" s="66"/>
      <c r="AC642" s="66"/>
      <c r="AD642" s="66"/>
      <c r="AE642" s="66"/>
      <c r="AF642" s="66"/>
      <c r="AG642" s="66"/>
      <c r="AH642" s="66"/>
      <c r="AI642" s="66"/>
      <c r="AJ642" s="66"/>
      <c r="AK642" s="66"/>
      <c r="AL642" s="66"/>
      <c r="AM642" s="66"/>
      <c r="AN642" s="66"/>
      <c r="AO642" s="66"/>
      <c r="AP642" s="66"/>
      <c r="AQ642" s="66"/>
      <c r="AR642" s="66"/>
      <c r="AS642" s="66"/>
      <c r="AT642" s="66"/>
      <c r="AU642" s="66"/>
      <c r="AV642" s="66"/>
      <c r="AW642" s="66"/>
      <c r="AX642" s="66"/>
      <c r="AY642" s="66"/>
      <c r="AZ642" s="66"/>
      <c r="BA642" s="66"/>
      <c r="BB642" s="66"/>
      <c r="BC642" s="66"/>
      <c r="BD642" s="66"/>
      <c r="BE642" s="66"/>
      <c r="BF642" s="66"/>
      <c r="BG642" s="66"/>
      <c r="BH642" s="66"/>
      <c r="BI642" s="66"/>
      <c r="BJ642" s="66"/>
      <c r="BK642" s="66"/>
      <c r="BL642" s="66"/>
      <c r="BM642" s="66"/>
      <c r="BN642" s="66"/>
      <c r="BO642" s="66"/>
      <c r="BP642" s="66"/>
      <c r="BQ642" s="66"/>
      <c r="BR642" s="66"/>
      <c r="BS642" s="66"/>
      <c r="BT642" s="66"/>
      <c r="BU642" s="66"/>
      <c r="BV642" s="66"/>
      <c r="BW642" s="66"/>
      <c r="BX642" s="66"/>
      <c r="BY642" s="66"/>
      <c r="BZ642" s="66"/>
      <c r="CA642" s="66"/>
      <c r="CB642" s="66"/>
      <c r="CC642" s="66"/>
      <c r="CD642" s="66"/>
      <c r="CE642" s="66"/>
      <c r="CF642" s="66"/>
      <c r="CG642" s="66"/>
      <c r="CH642" s="66"/>
      <c r="CI642" s="66"/>
      <c r="CJ642" s="66"/>
      <c r="CK642" s="66"/>
      <c r="CL642" s="66"/>
      <c r="CM642" s="66"/>
      <c r="CN642" s="66"/>
      <c r="CO642" s="66"/>
      <c r="CP642" s="66"/>
      <c r="CQ642" s="66"/>
      <c r="CR642" s="66"/>
      <c r="CS642" s="66"/>
      <c r="CT642" s="66"/>
      <c r="CU642" s="66"/>
      <c r="CV642" s="66"/>
      <c r="CW642" s="66"/>
      <c r="CX642" s="66"/>
      <c r="CY642" s="66"/>
      <c r="CZ642" s="66"/>
      <c r="DA642" s="66"/>
      <c r="DB642" s="66"/>
      <c r="DC642" s="66"/>
      <c r="DD642" s="66"/>
      <c r="DE642" s="66"/>
      <c r="DF642" s="66"/>
      <c r="DG642" s="66"/>
      <c r="DH642" s="66"/>
      <c r="DI642" s="66"/>
      <c r="DJ642" s="66"/>
      <c r="DK642" s="66"/>
      <c r="DL642" s="66"/>
      <c r="DM642" s="66"/>
      <c r="DN642" s="66"/>
      <c r="DO642" s="66"/>
      <c r="DP642" s="66"/>
      <c r="DQ642" s="66"/>
      <c r="DR642" s="66"/>
      <c r="DS642" s="66"/>
      <c r="DT642" s="66"/>
      <c r="DU642" s="66"/>
      <c r="DV642" s="66"/>
      <c r="DW642" s="66"/>
      <c r="DX642" s="66"/>
      <c r="DY642" s="66"/>
      <c r="DZ642" s="66"/>
      <c r="EA642" s="66"/>
      <c r="EB642" s="66"/>
      <c r="EC642" s="66"/>
      <c r="ED642" s="66"/>
      <c r="EE642" s="66"/>
      <c r="EF642" s="66"/>
      <c r="EG642" s="66"/>
      <c r="EH642" s="66"/>
      <c r="EI642" s="66"/>
      <c r="EJ642" s="66"/>
      <c r="EK642" s="66"/>
      <c r="EL642" s="66"/>
      <c r="EM642" s="66"/>
      <c r="EN642" s="66"/>
      <c r="EO642" s="66"/>
      <c r="EP642" s="66"/>
      <c r="EQ642" s="66"/>
      <c r="ER642" s="66"/>
      <c r="ES642" s="66"/>
      <c r="ET642" s="66"/>
      <c r="EU642" s="66"/>
      <c r="EV642" s="66"/>
      <c r="EW642" s="66"/>
      <c r="EX642" s="66"/>
      <c r="EY642" s="66"/>
      <c r="EZ642" s="66"/>
      <c r="FA642" s="66"/>
      <c r="FB642" s="66"/>
      <c r="FC642" s="66"/>
      <c r="FD642" s="66"/>
      <c r="FE642" s="66"/>
      <c r="FF642" s="66"/>
      <c r="FG642" s="66"/>
      <c r="FH642" s="66"/>
      <c r="FI642" s="66"/>
      <c r="FJ642" s="66"/>
      <c r="FK642" s="66"/>
      <c r="FL642" s="66"/>
      <c r="FM642" s="66"/>
      <c r="FN642" s="66"/>
      <c r="FO642" s="66"/>
      <c r="FP642" s="66"/>
      <c r="FQ642" s="66"/>
      <c r="FR642" s="66"/>
      <c r="FS642" s="66"/>
      <c r="FT642" s="66"/>
      <c r="FU642" s="66"/>
      <c r="FV642" s="66"/>
      <c r="FW642" s="66"/>
      <c r="FX642" s="66"/>
      <c r="FY642" s="66"/>
      <c r="FZ642" s="66"/>
      <c r="GA642" s="66"/>
      <c r="GB642" s="66"/>
      <c r="GC642" s="66"/>
      <c r="GD642" s="66"/>
      <c r="GE642" s="66"/>
      <c r="GF642" s="66"/>
      <c r="GG642" s="66"/>
      <c r="GH642" s="66"/>
      <c r="GI642" s="66"/>
      <c r="GJ642" s="66"/>
      <c r="GK642" s="66"/>
      <c r="GL642" s="66"/>
      <c r="GM642" s="66"/>
      <c r="GN642" s="66"/>
      <c r="GO642" s="66"/>
      <c r="GP642" s="66"/>
      <c r="GQ642" s="66"/>
      <c r="GR642" s="66"/>
      <c r="GS642" s="66"/>
      <c r="GT642" s="66"/>
      <c r="GU642" s="66"/>
      <c r="GV642" s="66"/>
      <c r="GW642" s="66"/>
      <c r="GX642" s="66"/>
      <c r="GY642" s="66"/>
      <c r="GZ642" s="66"/>
      <c r="HA642" s="66"/>
      <c r="HB642" s="66"/>
      <c r="HC642" s="66"/>
      <c r="HD642" s="66"/>
      <c r="HE642" s="66"/>
      <c r="HF642" s="66"/>
      <c r="HG642" s="66"/>
      <c r="HH642" s="66"/>
      <c r="HI642" s="66"/>
      <c r="HJ642" s="66"/>
      <c r="HK642" s="66"/>
      <c r="HL642" s="66"/>
      <c r="HM642" s="66"/>
      <c r="HN642" s="66"/>
      <c r="HO642" s="66"/>
      <c r="HP642" s="66"/>
      <c r="HQ642" s="66"/>
      <c r="HR642" s="66"/>
      <c r="HS642" s="66"/>
      <c r="HT642" s="66"/>
      <c r="HU642" s="66"/>
      <c r="HV642" s="66"/>
      <c r="HW642" s="66"/>
      <c r="HX642" s="66"/>
      <c r="HY642" s="66"/>
      <c r="HZ642" s="66"/>
      <c r="IA642" s="66"/>
      <c r="IB642" s="66"/>
      <c r="IC642" s="66"/>
      <c r="ID642" s="66"/>
      <c r="IE642" s="66"/>
      <c r="IF642" s="66"/>
      <c r="IG642" s="66"/>
      <c r="IH642" s="66"/>
      <c r="II642" s="66"/>
      <c r="IJ642" s="66"/>
      <c r="IK642" s="66"/>
      <c r="IL642" s="66"/>
      <c r="IM642" s="66"/>
      <c r="IN642" s="66"/>
      <c r="IO642" s="66"/>
      <c r="IP642" s="66"/>
    </row>
    <row r="643" spans="1:250" s="65" customFormat="1" ht="28.5" customHeight="1" x14ac:dyDescent="0.25">
      <c r="A643" s="38" t="s">
        <v>179</v>
      </c>
      <c r="B643" s="35" t="s">
        <v>563</v>
      </c>
      <c r="C643" s="35" t="s">
        <v>459</v>
      </c>
      <c r="D643" s="35" t="s">
        <v>98</v>
      </c>
      <c r="E643" s="35" t="s">
        <v>463</v>
      </c>
      <c r="F643" s="35" t="s">
        <v>101</v>
      </c>
      <c r="G643" s="37">
        <f>G644</f>
        <v>5.9</v>
      </c>
      <c r="H643" s="37">
        <f t="shared" si="124"/>
        <v>5.9</v>
      </c>
      <c r="I643" s="37">
        <f t="shared" si="124"/>
        <v>5.9</v>
      </c>
      <c r="J643" s="66"/>
      <c r="K643" s="66"/>
      <c r="L643" s="66"/>
      <c r="M643" s="66"/>
      <c r="N643" s="66"/>
      <c r="O643" s="66"/>
      <c r="P643" s="66"/>
      <c r="Q643" s="66"/>
      <c r="R643" s="66"/>
      <c r="S643" s="66"/>
      <c r="T643" s="66"/>
      <c r="U643" s="66"/>
      <c r="V643" s="66"/>
      <c r="W643" s="66"/>
      <c r="X643" s="66"/>
      <c r="Y643" s="66"/>
      <c r="Z643" s="66"/>
      <c r="AA643" s="66"/>
      <c r="AB643" s="66"/>
      <c r="AC643" s="66"/>
      <c r="AD643" s="66"/>
      <c r="AE643" s="66"/>
      <c r="AF643" s="66"/>
      <c r="AG643" s="66"/>
      <c r="AH643" s="66"/>
      <c r="AI643" s="66"/>
      <c r="AJ643" s="66"/>
      <c r="AK643" s="66"/>
      <c r="AL643" s="66"/>
      <c r="AM643" s="66"/>
      <c r="AN643" s="66"/>
      <c r="AO643" s="66"/>
      <c r="AP643" s="66"/>
      <c r="AQ643" s="66"/>
      <c r="AR643" s="66"/>
      <c r="AS643" s="66"/>
      <c r="AT643" s="66"/>
      <c r="AU643" s="66"/>
      <c r="AV643" s="66"/>
      <c r="AW643" s="66"/>
      <c r="AX643" s="66"/>
      <c r="AY643" s="66"/>
      <c r="AZ643" s="66"/>
      <c r="BA643" s="66"/>
      <c r="BB643" s="66"/>
      <c r="BC643" s="66"/>
      <c r="BD643" s="66"/>
      <c r="BE643" s="66"/>
      <c r="BF643" s="66"/>
      <c r="BG643" s="66"/>
      <c r="BH643" s="66"/>
      <c r="BI643" s="66"/>
      <c r="BJ643" s="66"/>
      <c r="BK643" s="66"/>
      <c r="BL643" s="66"/>
      <c r="BM643" s="66"/>
      <c r="BN643" s="66"/>
      <c r="BO643" s="66"/>
      <c r="BP643" s="66"/>
      <c r="BQ643" s="66"/>
      <c r="BR643" s="66"/>
      <c r="BS643" s="66"/>
      <c r="BT643" s="66"/>
      <c r="BU643" s="66"/>
      <c r="BV643" s="66"/>
      <c r="BW643" s="66"/>
      <c r="BX643" s="66"/>
      <c r="BY643" s="66"/>
      <c r="BZ643" s="66"/>
      <c r="CA643" s="66"/>
      <c r="CB643" s="66"/>
      <c r="CC643" s="66"/>
      <c r="CD643" s="66"/>
      <c r="CE643" s="66"/>
      <c r="CF643" s="66"/>
      <c r="CG643" s="66"/>
      <c r="CH643" s="66"/>
      <c r="CI643" s="66"/>
      <c r="CJ643" s="66"/>
      <c r="CK643" s="66"/>
      <c r="CL643" s="66"/>
      <c r="CM643" s="66"/>
      <c r="CN643" s="66"/>
      <c r="CO643" s="66"/>
      <c r="CP643" s="66"/>
      <c r="CQ643" s="66"/>
      <c r="CR643" s="66"/>
      <c r="CS643" s="66"/>
      <c r="CT643" s="66"/>
      <c r="CU643" s="66"/>
      <c r="CV643" s="66"/>
      <c r="CW643" s="66"/>
      <c r="CX643" s="66"/>
      <c r="CY643" s="66"/>
      <c r="CZ643" s="66"/>
      <c r="DA643" s="66"/>
      <c r="DB643" s="66"/>
      <c r="DC643" s="66"/>
      <c r="DD643" s="66"/>
      <c r="DE643" s="66"/>
      <c r="DF643" s="66"/>
      <c r="DG643" s="66"/>
      <c r="DH643" s="66"/>
      <c r="DI643" s="66"/>
      <c r="DJ643" s="66"/>
      <c r="DK643" s="66"/>
      <c r="DL643" s="66"/>
      <c r="DM643" s="66"/>
      <c r="DN643" s="66"/>
      <c r="DO643" s="66"/>
      <c r="DP643" s="66"/>
      <c r="DQ643" s="66"/>
      <c r="DR643" s="66"/>
      <c r="DS643" s="66"/>
      <c r="DT643" s="66"/>
      <c r="DU643" s="66"/>
      <c r="DV643" s="66"/>
      <c r="DW643" s="66"/>
      <c r="DX643" s="66"/>
      <c r="DY643" s="66"/>
      <c r="DZ643" s="66"/>
      <c r="EA643" s="66"/>
      <c r="EB643" s="66"/>
      <c r="EC643" s="66"/>
      <c r="ED643" s="66"/>
      <c r="EE643" s="66"/>
      <c r="EF643" s="66"/>
      <c r="EG643" s="66"/>
      <c r="EH643" s="66"/>
      <c r="EI643" s="66"/>
      <c r="EJ643" s="66"/>
      <c r="EK643" s="66"/>
      <c r="EL643" s="66"/>
      <c r="EM643" s="66"/>
      <c r="EN643" s="66"/>
      <c r="EO643" s="66"/>
      <c r="EP643" s="66"/>
      <c r="EQ643" s="66"/>
      <c r="ER643" s="66"/>
      <c r="ES643" s="66"/>
      <c r="ET643" s="66"/>
      <c r="EU643" s="66"/>
      <c r="EV643" s="66"/>
      <c r="EW643" s="66"/>
      <c r="EX643" s="66"/>
      <c r="EY643" s="66"/>
      <c r="EZ643" s="66"/>
      <c r="FA643" s="66"/>
      <c r="FB643" s="66"/>
      <c r="FC643" s="66"/>
      <c r="FD643" s="66"/>
      <c r="FE643" s="66"/>
      <c r="FF643" s="66"/>
      <c r="FG643" s="66"/>
      <c r="FH643" s="66"/>
      <c r="FI643" s="66"/>
      <c r="FJ643" s="66"/>
      <c r="FK643" s="66"/>
      <c r="FL643" s="66"/>
      <c r="FM643" s="66"/>
      <c r="FN643" s="66"/>
      <c r="FO643" s="66"/>
      <c r="FP643" s="66"/>
      <c r="FQ643" s="66"/>
      <c r="FR643" s="66"/>
      <c r="FS643" s="66"/>
      <c r="FT643" s="66"/>
      <c r="FU643" s="66"/>
      <c r="FV643" s="66"/>
      <c r="FW643" s="66"/>
      <c r="FX643" s="66"/>
      <c r="FY643" s="66"/>
      <c r="FZ643" s="66"/>
      <c r="GA643" s="66"/>
      <c r="GB643" s="66"/>
      <c r="GC643" s="66"/>
      <c r="GD643" s="66"/>
      <c r="GE643" s="66"/>
      <c r="GF643" s="66"/>
      <c r="GG643" s="66"/>
      <c r="GH643" s="66"/>
      <c r="GI643" s="66"/>
      <c r="GJ643" s="66"/>
      <c r="GK643" s="66"/>
      <c r="GL643" s="66"/>
      <c r="GM643" s="66"/>
      <c r="GN643" s="66"/>
      <c r="GO643" s="66"/>
      <c r="GP643" s="66"/>
      <c r="GQ643" s="66"/>
      <c r="GR643" s="66"/>
      <c r="GS643" s="66"/>
      <c r="GT643" s="66"/>
      <c r="GU643" s="66"/>
      <c r="GV643" s="66"/>
      <c r="GW643" s="66"/>
      <c r="GX643" s="66"/>
      <c r="GY643" s="66"/>
      <c r="GZ643" s="66"/>
      <c r="HA643" s="66"/>
      <c r="HB643" s="66"/>
      <c r="HC643" s="66"/>
      <c r="HD643" s="66"/>
      <c r="HE643" s="66"/>
      <c r="HF643" s="66"/>
      <c r="HG643" s="66"/>
      <c r="HH643" s="66"/>
      <c r="HI643" s="66"/>
      <c r="HJ643" s="66"/>
      <c r="HK643" s="66"/>
      <c r="HL643" s="66"/>
      <c r="HM643" s="66"/>
      <c r="HN643" s="66"/>
      <c r="HO643" s="66"/>
      <c r="HP643" s="66"/>
      <c r="HQ643" s="66"/>
      <c r="HR643" s="66"/>
      <c r="HS643" s="66"/>
      <c r="HT643" s="66"/>
      <c r="HU643" s="66"/>
      <c r="HV643" s="66"/>
      <c r="HW643" s="66"/>
      <c r="HX643" s="66"/>
      <c r="HY643" s="66"/>
      <c r="HZ643" s="66"/>
      <c r="IA643" s="66"/>
      <c r="IB643" s="66"/>
      <c r="IC643" s="66"/>
      <c r="ID643" s="66"/>
      <c r="IE643" s="66"/>
      <c r="IF643" s="66"/>
      <c r="IG643" s="66"/>
      <c r="IH643" s="66"/>
      <c r="II643" s="66"/>
      <c r="IJ643" s="66"/>
      <c r="IK643" s="66"/>
      <c r="IL643" s="66"/>
      <c r="IM643" s="66"/>
      <c r="IN643" s="66"/>
      <c r="IO643" s="66"/>
      <c r="IP643" s="66"/>
    </row>
    <row r="644" spans="1:250" s="65" customFormat="1" ht="37.5" customHeight="1" x14ac:dyDescent="0.25">
      <c r="A644" s="38" t="s">
        <v>120</v>
      </c>
      <c r="B644" s="35" t="s">
        <v>563</v>
      </c>
      <c r="C644" s="35" t="s">
        <v>459</v>
      </c>
      <c r="D644" s="35" t="s">
        <v>98</v>
      </c>
      <c r="E644" s="35" t="s">
        <v>463</v>
      </c>
      <c r="F644" s="35" t="s">
        <v>121</v>
      </c>
      <c r="G644" s="37">
        <f>G645</f>
        <v>5.9</v>
      </c>
      <c r="H644" s="37">
        <f t="shared" si="124"/>
        <v>5.9</v>
      </c>
      <c r="I644" s="37">
        <f t="shared" si="124"/>
        <v>5.9</v>
      </c>
      <c r="J644" s="66"/>
      <c r="K644" s="66"/>
      <c r="L644" s="66"/>
      <c r="M644" s="66"/>
      <c r="N644" s="66"/>
      <c r="O644" s="66"/>
      <c r="P644" s="66"/>
      <c r="Q644" s="66"/>
      <c r="R644" s="66"/>
      <c r="S644" s="66"/>
      <c r="T644" s="66"/>
      <c r="U644" s="66"/>
      <c r="V644" s="66"/>
      <c r="W644" s="66"/>
      <c r="X644" s="66"/>
      <c r="Y644" s="66"/>
      <c r="Z644" s="66"/>
      <c r="AA644" s="66"/>
      <c r="AB644" s="66"/>
      <c r="AC644" s="66"/>
      <c r="AD644" s="66"/>
      <c r="AE644" s="66"/>
      <c r="AF644" s="66"/>
      <c r="AG644" s="66"/>
      <c r="AH644" s="66"/>
      <c r="AI644" s="66"/>
      <c r="AJ644" s="66"/>
      <c r="AK644" s="66"/>
      <c r="AL644" s="66"/>
      <c r="AM644" s="66"/>
      <c r="AN644" s="66"/>
      <c r="AO644" s="66"/>
      <c r="AP644" s="66"/>
      <c r="AQ644" s="66"/>
      <c r="AR644" s="66"/>
      <c r="AS644" s="66"/>
      <c r="AT644" s="66"/>
      <c r="AU644" s="66"/>
      <c r="AV644" s="66"/>
      <c r="AW644" s="66"/>
      <c r="AX644" s="66"/>
      <c r="AY644" s="66"/>
      <c r="AZ644" s="66"/>
      <c r="BA644" s="66"/>
      <c r="BB644" s="66"/>
      <c r="BC644" s="66"/>
      <c r="BD644" s="66"/>
      <c r="BE644" s="66"/>
      <c r="BF644" s="66"/>
      <c r="BG644" s="66"/>
      <c r="BH644" s="66"/>
      <c r="BI644" s="66"/>
      <c r="BJ644" s="66"/>
      <c r="BK644" s="66"/>
      <c r="BL644" s="66"/>
      <c r="BM644" s="66"/>
      <c r="BN644" s="66"/>
      <c r="BO644" s="66"/>
      <c r="BP644" s="66"/>
      <c r="BQ644" s="66"/>
      <c r="BR644" s="66"/>
      <c r="BS644" s="66"/>
      <c r="BT644" s="66"/>
      <c r="BU644" s="66"/>
      <c r="BV644" s="66"/>
      <c r="BW644" s="66"/>
      <c r="BX644" s="66"/>
      <c r="BY644" s="66"/>
      <c r="BZ644" s="66"/>
      <c r="CA644" s="66"/>
      <c r="CB644" s="66"/>
      <c r="CC644" s="66"/>
      <c r="CD644" s="66"/>
      <c r="CE644" s="66"/>
      <c r="CF644" s="66"/>
      <c r="CG644" s="66"/>
      <c r="CH644" s="66"/>
      <c r="CI644" s="66"/>
      <c r="CJ644" s="66"/>
      <c r="CK644" s="66"/>
      <c r="CL644" s="66"/>
      <c r="CM644" s="66"/>
      <c r="CN644" s="66"/>
      <c r="CO644" s="66"/>
      <c r="CP644" s="66"/>
      <c r="CQ644" s="66"/>
      <c r="CR644" s="66"/>
      <c r="CS644" s="66"/>
      <c r="CT644" s="66"/>
      <c r="CU644" s="66"/>
      <c r="CV644" s="66"/>
      <c r="CW644" s="66"/>
      <c r="CX644" s="66"/>
      <c r="CY644" s="66"/>
      <c r="CZ644" s="66"/>
      <c r="DA644" s="66"/>
      <c r="DB644" s="66"/>
      <c r="DC644" s="66"/>
      <c r="DD644" s="66"/>
      <c r="DE644" s="66"/>
      <c r="DF644" s="66"/>
      <c r="DG644" s="66"/>
      <c r="DH644" s="66"/>
      <c r="DI644" s="66"/>
      <c r="DJ644" s="66"/>
      <c r="DK644" s="66"/>
      <c r="DL644" s="66"/>
      <c r="DM644" s="66"/>
      <c r="DN644" s="66"/>
      <c r="DO644" s="66"/>
      <c r="DP644" s="66"/>
      <c r="DQ644" s="66"/>
      <c r="DR644" s="66"/>
      <c r="DS644" s="66"/>
      <c r="DT644" s="66"/>
      <c r="DU644" s="66"/>
      <c r="DV644" s="66"/>
      <c r="DW644" s="66"/>
      <c r="DX644" s="66"/>
      <c r="DY644" s="66"/>
      <c r="DZ644" s="66"/>
      <c r="EA644" s="66"/>
      <c r="EB644" s="66"/>
      <c r="EC644" s="66"/>
      <c r="ED644" s="66"/>
      <c r="EE644" s="66"/>
      <c r="EF644" s="66"/>
      <c r="EG644" s="66"/>
      <c r="EH644" s="66"/>
      <c r="EI644" s="66"/>
      <c r="EJ644" s="66"/>
      <c r="EK644" s="66"/>
      <c r="EL644" s="66"/>
      <c r="EM644" s="66"/>
      <c r="EN644" s="66"/>
      <c r="EO644" s="66"/>
      <c r="EP644" s="66"/>
      <c r="EQ644" s="66"/>
      <c r="ER644" s="66"/>
      <c r="ES644" s="66"/>
      <c r="ET644" s="66"/>
      <c r="EU644" s="66"/>
      <c r="EV644" s="66"/>
      <c r="EW644" s="66"/>
      <c r="EX644" s="66"/>
      <c r="EY644" s="66"/>
      <c r="EZ644" s="66"/>
      <c r="FA644" s="66"/>
      <c r="FB644" s="66"/>
      <c r="FC644" s="66"/>
      <c r="FD644" s="66"/>
      <c r="FE644" s="66"/>
      <c r="FF644" s="66"/>
      <c r="FG644" s="66"/>
      <c r="FH644" s="66"/>
      <c r="FI644" s="66"/>
      <c r="FJ644" s="66"/>
      <c r="FK644" s="66"/>
      <c r="FL644" s="66"/>
      <c r="FM644" s="66"/>
      <c r="FN644" s="66"/>
      <c r="FO644" s="66"/>
      <c r="FP644" s="66"/>
      <c r="FQ644" s="66"/>
      <c r="FR644" s="66"/>
      <c r="FS644" s="66"/>
      <c r="FT644" s="66"/>
      <c r="FU644" s="66"/>
      <c r="FV644" s="66"/>
      <c r="FW644" s="66"/>
      <c r="FX644" s="66"/>
      <c r="FY644" s="66"/>
      <c r="FZ644" s="66"/>
      <c r="GA644" s="66"/>
      <c r="GB644" s="66"/>
      <c r="GC644" s="66"/>
      <c r="GD644" s="66"/>
      <c r="GE644" s="66"/>
      <c r="GF644" s="66"/>
      <c r="GG644" s="66"/>
      <c r="GH644" s="66"/>
      <c r="GI644" s="66"/>
      <c r="GJ644" s="66"/>
      <c r="GK644" s="66"/>
      <c r="GL644" s="66"/>
      <c r="GM644" s="66"/>
      <c r="GN644" s="66"/>
      <c r="GO644" s="66"/>
      <c r="GP644" s="66"/>
      <c r="GQ644" s="66"/>
      <c r="GR644" s="66"/>
      <c r="GS644" s="66"/>
      <c r="GT644" s="66"/>
      <c r="GU644" s="66"/>
      <c r="GV644" s="66"/>
      <c r="GW644" s="66"/>
      <c r="GX644" s="66"/>
      <c r="GY644" s="66"/>
      <c r="GZ644" s="66"/>
      <c r="HA644" s="66"/>
      <c r="HB644" s="66"/>
      <c r="HC644" s="66"/>
      <c r="HD644" s="66"/>
      <c r="HE644" s="66"/>
      <c r="HF644" s="66"/>
      <c r="HG644" s="66"/>
      <c r="HH644" s="66"/>
      <c r="HI644" s="66"/>
      <c r="HJ644" s="66"/>
      <c r="HK644" s="66"/>
      <c r="HL644" s="66"/>
      <c r="HM644" s="66"/>
      <c r="HN644" s="66"/>
      <c r="HO644" s="66"/>
      <c r="HP644" s="66"/>
      <c r="HQ644" s="66"/>
      <c r="HR644" s="66"/>
      <c r="HS644" s="66"/>
      <c r="HT644" s="66"/>
      <c r="HU644" s="66"/>
      <c r="HV644" s="66"/>
      <c r="HW644" s="66"/>
      <c r="HX644" s="66"/>
      <c r="HY644" s="66"/>
      <c r="HZ644" s="66"/>
      <c r="IA644" s="66"/>
      <c r="IB644" s="66"/>
      <c r="IC644" s="66"/>
      <c r="ID644" s="66"/>
      <c r="IE644" s="66"/>
      <c r="IF644" s="66"/>
      <c r="IG644" s="66"/>
      <c r="IH644" s="66"/>
      <c r="II644" s="66"/>
      <c r="IJ644" s="66"/>
      <c r="IK644" s="66"/>
      <c r="IL644" s="66"/>
      <c r="IM644" s="66"/>
      <c r="IN644" s="66"/>
      <c r="IO644" s="66"/>
      <c r="IP644" s="66"/>
    </row>
    <row r="645" spans="1:250" s="65" customFormat="1" ht="24" customHeight="1" x14ac:dyDescent="0.25">
      <c r="A645" s="38" t="s">
        <v>122</v>
      </c>
      <c r="B645" s="35" t="s">
        <v>563</v>
      </c>
      <c r="C645" s="35" t="s">
        <v>459</v>
      </c>
      <c r="D645" s="35" t="s">
        <v>98</v>
      </c>
      <c r="E645" s="35" t="s">
        <v>463</v>
      </c>
      <c r="F645" s="35" t="s">
        <v>123</v>
      </c>
      <c r="G645" s="37">
        <f>5.9+5.9-5.9</f>
        <v>5.9</v>
      </c>
      <c r="H645" s="37">
        <f>5.9+5.9-5.9</f>
        <v>5.9</v>
      </c>
      <c r="I645" s="37">
        <f>5.9+5.9-5.9</f>
        <v>5.9</v>
      </c>
      <c r="J645" s="66"/>
      <c r="K645" s="66"/>
      <c r="L645" s="66"/>
      <c r="M645" s="66"/>
      <c r="N645" s="66"/>
      <c r="O645" s="66"/>
      <c r="P645" s="66"/>
      <c r="Q645" s="66"/>
      <c r="R645" s="66"/>
      <c r="S645" s="66"/>
      <c r="T645" s="66"/>
      <c r="U645" s="66"/>
      <c r="V645" s="66"/>
      <c r="W645" s="66"/>
      <c r="X645" s="66"/>
      <c r="Y645" s="66"/>
      <c r="Z645" s="66"/>
      <c r="AA645" s="66"/>
      <c r="AB645" s="66"/>
      <c r="AC645" s="66"/>
      <c r="AD645" s="66"/>
      <c r="AE645" s="66"/>
      <c r="AF645" s="66"/>
      <c r="AG645" s="66"/>
      <c r="AH645" s="66"/>
      <c r="AI645" s="66"/>
      <c r="AJ645" s="66"/>
      <c r="AK645" s="66"/>
      <c r="AL645" s="66"/>
      <c r="AM645" s="66"/>
      <c r="AN645" s="66"/>
      <c r="AO645" s="66"/>
      <c r="AP645" s="66"/>
      <c r="AQ645" s="66"/>
      <c r="AR645" s="66"/>
      <c r="AS645" s="66"/>
      <c r="AT645" s="66"/>
      <c r="AU645" s="66"/>
      <c r="AV645" s="66"/>
      <c r="AW645" s="66"/>
      <c r="AX645" s="66"/>
      <c r="AY645" s="66"/>
      <c r="AZ645" s="66"/>
      <c r="BA645" s="66"/>
      <c r="BB645" s="66"/>
      <c r="BC645" s="66"/>
      <c r="BD645" s="66"/>
      <c r="BE645" s="66"/>
      <c r="BF645" s="66"/>
      <c r="BG645" s="66"/>
      <c r="BH645" s="66"/>
      <c r="BI645" s="66"/>
      <c r="BJ645" s="66"/>
      <c r="BK645" s="66"/>
      <c r="BL645" s="66"/>
      <c r="BM645" s="66"/>
      <c r="BN645" s="66"/>
      <c r="BO645" s="66"/>
      <c r="BP645" s="66"/>
      <c r="BQ645" s="66"/>
      <c r="BR645" s="66"/>
      <c r="BS645" s="66"/>
      <c r="BT645" s="66"/>
      <c r="BU645" s="66"/>
      <c r="BV645" s="66"/>
      <c r="BW645" s="66"/>
      <c r="BX645" s="66"/>
      <c r="BY645" s="66"/>
      <c r="BZ645" s="66"/>
      <c r="CA645" s="66"/>
      <c r="CB645" s="66"/>
      <c r="CC645" s="66"/>
      <c r="CD645" s="66"/>
      <c r="CE645" s="66"/>
      <c r="CF645" s="66"/>
      <c r="CG645" s="66"/>
      <c r="CH645" s="66"/>
      <c r="CI645" s="66"/>
      <c r="CJ645" s="66"/>
      <c r="CK645" s="66"/>
      <c r="CL645" s="66"/>
      <c r="CM645" s="66"/>
      <c r="CN645" s="66"/>
      <c r="CO645" s="66"/>
      <c r="CP645" s="66"/>
      <c r="CQ645" s="66"/>
      <c r="CR645" s="66"/>
      <c r="CS645" s="66"/>
      <c r="CT645" s="66"/>
      <c r="CU645" s="66"/>
      <c r="CV645" s="66"/>
      <c r="CW645" s="66"/>
      <c r="CX645" s="66"/>
      <c r="CY645" s="66"/>
      <c r="CZ645" s="66"/>
      <c r="DA645" s="66"/>
      <c r="DB645" s="66"/>
      <c r="DC645" s="66"/>
      <c r="DD645" s="66"/>
      <c r="DE645" s="66"/>
      <c r="DF645" s="66"/>
      <c r="DG645" s="66"/>
      <c r="DH645" s="66"/>
      <c r="DI645" s="66"/>
      <c r="DJ645" s="66"/>
      <c r="DK645" s="66"/>
      <c r="DL645" s="66"/>
      <c r="DM645" s="66"/>
      <c r="DN645" s="66"/>
      <c r="DO645" s="66"/>
      <c r="DP645" s="66"/>
      <c r="DQ645" s="66"/>
      <c r="DR645" s="66"/>
      <c r="DS645" s="66"/>
      <c r="DT645" s="66"/>
      <c r="DU645" s="66"/>
      <c r="DV645" s="66"/>
      <c r="DW645" s="66"/>
      <c r="DX645" s="66"/>
      <c r="DY645" s="66"/>
      <c r="DZ645" s="66"/>
      <c r="EA645" s="66"/>
      <c r="EB645" s="66"/>
      <c r="EC645" s="66"/>
      <c r="ED645" s="66"/>
      <c r="EE645" s="66"/>
      <c r="EF645" s="66"/>
      <c r="EG645" s="66"/>
      <c r="EH645" s="66"/>
      <c r="EI645" s="66"/>
      <c r="EJ645" s="66"/>
      <c r="EK645" s="66"/>
      <c r="EL645" s="66"/>
      <c r="EM645" s="66"/>
      <c r="EN645" s="66"/>
      <c r="EO645" s="66"/>
      <c r="EP645" s="66"/>
      <c r="EQ645" s="66"/>
      <c r="ER645" s="66"/>
      <c r="ES645" s="66"/>
      <c r="ET645" s="66"/>
      <c r="EU645" s="66"/>
      <c r="EV645" s="66"/>
      <c r="EW645" s="66"/>
      <c r="EX645" s="66"/>
      <c r="EY645" s="66"/>
      <c r="EZ645" s="66"/>
      <c r="FA645" s="66"/>
      <c r="FB645" s="66"/>
      <c r="FC645" s="66"/>
      <c r="FD645" s="66"/>
      <c r="FE645" s="66"/>
      <c r="FF645" s="66"/>
      <c r="FG645" s="66"/>
      <c r="FH645" s="66"/>
      <c r="FI645" s="66"/>
      <c r="FJ645" s="66"/>
      <c r="FK645" s="66"/>
      <c r="FL645" s="66"/>
      <c r="FM645" s="66"/>
      <c r="FN645" s="66"/>
      <c r="FO645" s="66"/>
      <c r="FP645" s="66"/>
      <c r="FQ645" s="66"/>
      <c r="FR645" s="66"/>
      <c r="FS645" s="66"/>
      <c r="FT645" s="66"/>
      <c r="FU645" s="66"/>
      <c r="FV645" s="66"/>
      <c r="FW645" s="66"/>
      <c r="FX645" s="66"/>
      <c r="FY645" s="66"/>
      <c r="FZ645" s="66"/>
      <c r="GA645" s="66"/>
      <c r="GB645" s="66"/>
      <c r="GC645" s="66"/>
      <c r="GD645" s="66"/>
      <c r="GE645" s="66"/>
      <c r="GF645" s="66"/>
      <c r="GG645" s="66"/>
      <c r="GH645" s="66"/>
      <c r="GI645" s="66"/>
      <c r="GJ645" s="66"/>
      <c r="GK645" s="66"/>
      <c r="GL645" s="66"/>
      <c r="GM645" s="66"/>
      <c r="GN645" s="66"/>
      <c r="GO645" s="66"/>
      <c r="GP645" s="66"/>
      <c r="GQ645" s="66"/>
      <c r="GR645" s="66"/>
      <c r="GS645" s="66"/>
      <c r="GT645" s="66"/>
      <c r="GU645" s="66"/>
      <c r="GV645" s="66"/>
      <c r="GW645" s="66"/>
      <c r="GX645" s="66"/>
      <c r="GY645" s="66"/>
      <c r="GZ645" s="66"/>
      <c r="HA645" s="66"/>
      <c r="HB645" s="66"/>
      <c r="HC645" s="66"/>
      <c r="HD645" s="66"/>
      <c r="HE645" s="66"/>
      <c r="HF645" s="66"/>
      <c r="HG645" s="66"/>
      <c r="HH645" s="66"/>
      <c r="HI645" s="66"/>
      <c r="HJ645" s="66"/>
      <c r="HK645" s="66"/>
      <c r="HL645" s="66"/>
      <c r="HM645" s="66"/>
      <c r="HN645" s="66"/>
      <c r="HO645" s="66"/>
      <c r="HP645" s="66"/>
      <c r="HQ645" s="66"/>
      <c r="HR645" s="66"/>
      <c r="HS645" s="66"/>
      <c r="HT645" s="66"/>
      <c r="HU645" s="66"/>
      <c r="HV645" s="66"/>
      <c r="HW645" s="66"/>
      <c r="HX645" s="66"/>
      <c r="HY645" s="66"/>
      <c r="HZ645" s="66"/>
      <c r="IA645" s="66"/>
      <c r="IB645" s="66"/>
      <c r="IC645" s="66"/>
      <c r="ID645" s="66"/>
      <c r="IE645" s="66"/>
      <c r="IF645" s="66"/>
      <c r="IG645" s="66"/>
      <c r="IH645" s="66"/>
      <c r="II645" s="66"/>
      <c r="IJ645" s="66"/>
      <c r="IK645" s="66"/>
      <c r="IL645" s="66"/>
      <c r="IM645" s="66"/>
      <c r="IN645" s="66"/>
      <c r="IO645" s="66"/>
      <c r="IP645" s="66"/>
    </row>
    <row r="646" spans="1:250" s="65" customFormat="1" ht="44.25" hidden="1" customHeight="1" x14ac:dyDescent="0.25">
      <c r="A646" s="38" t="s">
        <v>464</v>
      </c>
      <c r="B646" s="35" t="s">
        <v>563</v>
      </c>
      <c r="C646" s="35" t="s">
        <v>459</v>
      </c>
      <c r="D646" s="35" t="s">
        <v>98</v>
      </c>
      <c r="E646" s="35" t="s">
        <v>465</v>
      </c>
      <c r="F646" s="35" t="s">
        <v>101</v>
      </c>
      <c r="G646" s="37">
        <f>G647</f>
        <v>0</v>
      </c>
      <c r="H646" s="66"/>
      <c r="I646" s="66"/>
      <c r="J646" s="66"/>
      <c r="K646" s="66"/>
      <c r="L646" s="66"/>
      <c r="M646" s="66"/>
      <c r="N646" s="66"/>
      <c r="O646" s="66"/>
      <c r="P646" s="66"/>
      <c r="Q646" s="66"/>
      <c r="R646" s="66"/>
      <c r="S646" s="66"/>
      <c r="T646" s="66"/>
      <c r="U646" s="66"/>
      <c r="V646" s="66"/>
      <c r="W646" s="66"/>
      <c r="X646" s="66"/>
      <c r="Y646" s="66"/>
      <c r="Z646" s="66"/>
      <c r="AA646" s="66"/>
      <c r="AB646" s="66"/>
      <c r="AC646" s="66"/>
      <c r="AD646" s="66"/>
      <c r="AE646" s="66"/>
      <c r="AF646" s="66"/>
      <c r="AG646" s="66"/>
      <c r="AH646" s="66"/>
      <c r="AI646" s="66"/>
      <c r="AJ646" s="66"/>
      <c r="AK646" s="66"/>
      <c r="AL646" s="66"/>
      <c r="AM646" s="66"/>
      <c r="AN646" s="66"/>
      <c r="AO646" s="66"/>
      <c r="AP646" s="66"/>
      <c r="AQ646" s="66"/>
      <c r="AR646" s="66"/>
      <c r="AS646" s="66"/>
      <c r="AT646" s="66"/>
      <c r="AU646" s="66"/>
      <c r="AV646" s="66"/>
      <c r="AW646" s="66"/>
      <c r="AX646" s="66"/>
      <c r="AY646" s="66"/>
      <c r="AZ646" s="66"/>
      <c r="BA646" s="66"/>
      <c r="BB646" s="66"/>
      <c r="BC646" s="66"/>
      <c r="BD646" s="66"/>
      <c r="BE646" s="66"/>
      <c r="BF646" s="66"/>
      <c r="BG646" s="66"/>
      <c r="BH646" s="66"/>
      <c r="BI646" s="66"/>
      <c r="BJ646" s="66"/>
      <c r="BK646" s="66"/>
      <c r="BL646" s="66"/>
      <c r="BM646" s="66"/>
      <c r="BN646" s="66"/>
      <c r="BO646" s="66"/>
      <c r="BP646" s="66"/>
      <c r="BQ646" s="66"/>
      <c r="BR646" s="66"/>
      <c r="BS646" s="66"/>
      <c r="BT646" s="66"/>
      <c r="BU646" s="66"/>
      <c r="BV646" s="66"/>
      <c r="BW646" s="66"/>
      <c r="BX646" s="66"/>
      <c r="BY646" s="66"/>
      <c r="BZ646" s="66"/>
      <c r="CA646" s="66"/>
      <c r="CB646" s="66"/>
      <c r="CC646" s="66"/>
      <c r="CD646" s="66"/>
      <c r="CE646" s="66"/>
      <c r="CF646" s="66"/>
      <c r="CG646" s="66"/>
      <c r="CH646" s="66"/>
      <c r="CI646" s="66"/>
      <c r="CJ646" s="66"/>
      <c r="CK646" s="66"/>
      <c r="CL646" s="66"/>
      <c r="CM646" s="66"/>
      <c r="CN646" s="66"/>
      <c r="CO646" s="66"/>
      <c r="CP646" s="66"/>
      <c r="CQ646" s="66"/>
      <c r="CR646" s="66"/>
      <c r="CS646" s="66"/>
      <c r="CT646" s="66"/>
      <c r="CU646" s="66"/>
      <c r="CV646" s="66"/>
      <c r="CW646" s="66"/>
      <c r="CX646" s="66"/>
      <c r="CY646" s="66"/>
      <c r="CZ646" s="66"/>
      <c r="DA646" s="66"/>
      <c r="DB646" s="66"/>
      <c r="DC646" s="66"/>
      <c r="DD646" s="66"/>
      <c r="DE646" s="66"/>
      <c r="DF646" s="66"/>
      <c r="DG646" s="66"/>
      <c r="DH646" s="66"/>
      <c r="DI646" s="66"/>
      <c r="DJ646" s="66"/>
      <c r="DK646" s="66"/>
      <c r="DL646" s="66"/>
      <c r="DM646" s="66"/>
      <c r="DN646" s="66"/>
      <c r="DO646" s="66"/>
      <c r="DP646" s="66"/>
      <c r="DQ646" s="66"/>
      <c r="DR646" s="66"/>
      <c r="DS646" s="66"/>
      <c r="DT646" s="66"/>
      <c r="DU646" s="66"/>
      <c r="DV646" s="66"/>
      <c r="DW646" s="66"/>
      <c r="DX646" s="66"/>
      <c r="DY646" s="66"/>
      <c r="DZ646" s="66"/>
      <c r="EA646" s="66"/>
      <c r="EB646" s="66"/>
      <c r="EC646" s="66"/>
      <c r="ED646" s="66"/>
      <c r="EE646" s="66"/>
      <c r="EF646" s="66"/>
      <c r="EG646" s="66"/>
      <c r="EH646" s="66"/>
      <c r="EI646" s="66"/>
      <c r="EJ646" s="66"/>
      <c r="EK646" s="66"/>
      <c r="EL646" s="66"/>
      <c r="EM646" s="66"/>
      <c r="EN646" s="66"/>
      <c r="EO646" s="66"/>
      <c r="EP646" s="66"/>
      <c r="EQ646" s="66"/>
      <c r="ER646" s="66"/>
      <c r="ES646" s="66"/>
      <c r="ET646" s="66"/>
      <c r="EU646" s="66"/>
      <c r="EV646" s="66"/>
      <c r="EW646" s="66"/>
      <c r="EX646" s="66"/>
      <c r="EY646" s="66"/>
      <c r="EZ646" s="66"/>
      <c r="FA646" s="66"/>
      <c r="FB646" s="66"/>
      <c r="FC646" s="66"/>
      <c r="FD646" s="66"/>
      <c r="FE646" s="66"/>
      <c r="FF646" s="66"/>
      <c r="FG646" s="66"/>
      <c r="FH646" s="66"/>
      <c r="FI646" s="66"/>
      <c r="FJ646" s="66"/>
      <c r="FK646" s="66"/>
      <c r="FL646" s="66"/>
      <c r="FM646" s="66"/>
      <c r="FN646" s="66"/>
      <c r="FO646" s="66"/>
      <c r="FP646" s="66"/>
      <c r="FQ646" s="66"/>
      <c r="FR646" s="66"/>
      <c r="FS646" s="66"/>
      <c r="FT646" s="66"/>
      <c r="FU646" s="66"/>
      <c r="FV646" s="66"/>
      <c r="FW646" s="66"/>
      <c r="FX646" s="66"/>
      <c r="FY646" s="66"/>
      <c r="FZ646" s="66"/>
      <c r="GA646" s="66"/>
      <c r="GB646" s="66"/>
      <c r="GC646" s="66"/>
      <c r="GD646" s="66"/>
      <c r="GE646" s="66"/>
      <c r="GF646" s="66"/>
      <c r="GG646" s="66"/>
      <c r="GH646" s="66"/>
      <c r="GI646" s="66"/>
      <c r="GJ646" s="66"/>
      <c r="GK646" s="66"/>
      <c r="GL646" s="66"/>
      <c r="GM646" s="66"/>
      <c r="GN646" s="66"/>
      <c r="GO646" s="66"/>
      <c r="GP646" s="66"/>
      <c r="GQ646" s="66"/>
      <c r="GR646" s="66"/>
      <c r="GS646" s="66"/>
      <c r="GT646" s="66"/>
      <c r="GU646" s="66"/>
      <c r="GV646" s="66"/>
      <c r="GW646" s="66"/>
      <c r="GX646" s="66"/>
      <c r="GY646" s="66"/>
      <c r="GZ646" s="66"/>
      <c r="HA646" s="66"/>
      <c r="HB646" s="66"/>
      <c r="HC646" s="66"/>
      <c r="HD646" s="66"/>
      <c r="HE646" s="66"/>
      <c r="HF646" s="66"/>
      <c r="HG646" s="66"/>
      <c r="HH646" s="66"/>
      <c r="HI646" s="66"/>
      <c r="HJ646" s="66"/>
      <c r="HK646" s="66"/>
      <c r="HL646" s="66"/>
      <c r="HM646" s="66"/>
      <c r="HN646" s="66"/>
      <c r="HO646" s="66"/>
      <c r="HP646" s="66"/>
      <c r="HQ646" s="66"/>
      <c r="HR646" s="66"/>
      <c r="HS646" s="66"/>
      <c r="HT646" s="66"/>
      <c r="HU646" s="66"/>
      <c r="HV646" s="66"/>
      <c r="HW646" s="66"/>
      <c r="HX646" s="66"/>
      <c r="HY646" s="66"/>
      <c r="HZ646" s="66"/>
      <c r="IA646" s="66"/>
      <c r="IB646" s="66"/>
      <c r="IC646" s="66"/>
      <c r="ID646" s="66"/>
      <c r="IE646" s="66"/>
      <c r="IF646" s="66"/>
      <c r="IG646" s="66"/>
      <c r="IH646" s="66"/>
      <c r="II646" s="66"/>
      <c r="IJ646" s="66"/>
      <c r="IK646" s="66"/>
      <c r="IL646" s="66"/>
      <c r="IM646" s="66"/>
      <c r="IN646" s="66"/>
      <c r="IO646" s="66"/>
      <c r="IP646" s="66"/>
    </row>
    <row r="647" spans="1:250" s="40" customFormat="1" ht="24.75" hidden="1" customHeight="1" x14ac:dyDescent="0.25">
      <c r="A647" s="38" t="s">
        <v>466</v>
      </c>
      <c r="B647" s="35" t="s">
        <v>563</v>
      </c>
      <c r="C647" s="35" t="s">
        <v>459</v>
      </c>
      <c r="D647" s="35" t="s">
        <v>98</v>
      </c>
      <c r="E647" s="35" t="s">
        <v>467</v>
      </c>
      <c r="F647" s="35" t="s">
        <v>101</v>
      </c>
      <c r="G647" s="37">
        <f>G648</f>
        <v>0</v>
      </c>
    </row>
    <row r="648" spans="1:250" s="40" customFormat="1" ht="16.5" hidden="1" customHeight="1" x14ac:dyDescent="0.25">
      <c r="A648" s="38" t="s">
        <v>179</v>
      </c>
      <c r="B648" s="35" t="s">
        <v>563</v>
      </c>
      <c r="C648" s="35" t="s">
        <v>459</v>
      </c>
      <c r="D648" s="35" t="s">
        <v>98</v>
      </c>
      <c r="E648" s="35" t="s">
        <v>468</v>
      </c>
      <c r="F648" s="35" t="s">
        <v>101</v>
      </c>
      <c r="G648" s="37">
        <f>G649</f>
        <v>0</v>
      </c>
    </row>
    <row r="649" spans="1:250" s="40" customFormat="1" ht="39" hidden="1" customHeight="1" x14ac:dyDescent="0.25">
      <c r="A649" s="38" t="s">
        <v>149</v>
      </c>
      <c r="B649" s="35" t="s">
        <v>563</v>
      </c>
      <c r="C649" s="35" t="s">
        <v>459</v>
      </c>
      <c r="D649" s="35" t="s">
        <v>98</v>
      </c>
      <c r="E649" s="35" t="s">
        <v>468</v>
      </c>
      <c r="F649" s="35" t="s">
        <v>121</v>
      </c>
      <c r="G649" s="37">
        <f>G650</f>
        <v>0</v>
      </c>
    </row>
    <row r="650" spans="1:250" s="40" customFormat="1" ht="4.5" hidden="1" customHeight="1" x14ac:dyDescent="0.25">
      <c r="A650" s="38" t="s">
        <v>122</v>
      </c>
      <c r="B650" s="35" t="s">
        <v>563</v>
      </c>
      <c r="C650" s="35" t="s">
        <v>459</v>
      </c>
      <c r="D650" s="35" t="s">
        <v>98</v>
      </c>
      <c r="E650" s="35" t="s">
        <v>468</v>
      </c>
      <c r="F650" s="35" t="s">
        <v>123</v>
      </c>
      <c r="G650" s="37">
        <f>5.9-5.9</f>
        <v>0</v>
      </c>
    </row>
    <row r="651" spans="1:250" s="44" customFormat="1" ht="14.25" x14ac:dyDescent="0.2">
      <c r="A651" s="54" t="s">
        <v>564</v>
      </c>
      <c r="B651" s="33" t="s">
        <v>565</v>
      </c>
      <c r="C651" s="33" t="s">
        <v>99</v>
      </c>
      <c r="D651" s="33" t="s">
        <v>99</v>
      </c>
      <c r="E651" s="33" t="s">
        <v>100</v>
      </c>
      <c r="F651" s="33" t="s">
        <v>101</v>
      </c>
      <c r="G651" s="34">
        <f>G652+G693</f>
        <v>3181.5999999999995</v>
      </c>
      <c r="H651" s="34">
        <f>H652+H693</f>
        <v>3013.5999999999995</v>
      </c>
      <c r="I651" s="34">
        <f>I652+I693</f>
        <v>3013.5999999999995</v>
      </c>
    </row>
    <row r="652" spans="1:250" s="40" customFormat="1" ht="20.25" customHeight="1" x14ac:dyDescent="0.25">
      <c r="A652" s="61" t="s">
        <v>387</v>
      </c>
      <c r="B652" s="42" t="s">
        <v>565</v>
      </c>
      <c r="C652" s="42" t="s">
        <v>158</v>
      </c>
      <c r="D652" s="42" t="s">
        <v>99</v>
      </c>
      <c r="E652" s="42" t="s">
        <v>100</v>
      </c>
      <c r="F652" s="42" t="s">
        <v>101</v>
      </c>
      <c r="G652" s="43">
        <f>G653</f>
        <v>2812.5999999999995</v>
      </c>
      <c r="H652" s="43">
        <f>H653</f>
        <v>2644.5999999999995</v>
      </c>
      <c r="I652" s="43">
        <f>I653</f>
        <v>2644.5999999999995</v>
      </c>
    </row>
    <row r="653" spans="1:250" s="40" customFormat="1" ht="20.25" customHeight="1" x14ac:dyDescent="0.25">
      <c r="A653" s="38" t="s">
        <v>439</v>
      </c>
      <c r="B653" s="42" t="s">
        <v>565</v>
      </c>
      <c r="C653" s="42" t="s">
        <v>158</v>
      </c>
      <c r="D653" s="42" t="s">
        <v>243</v>
      </c>
      <c r="E653" s="42" t="s">
        <v>100</v>
      </c>
      <c r="F653" s="42" t="s">
        <v>101</v>
      </c>
      <c r="G653" s="43">
        <f>G654+G659</f>
        <v>2812.5999999999995</v>
      </c>
      <c r="H653" s="43">
        <f>H654+H659</f>
        <v>2644.5999999999995</v>
      </c>
      <c r="I653" s="43">
        <f>I654+I659</f>
        <v>2644.5999999999995</v>
      </c>
    </row>
    <row r="654" spans="1:250" s="40" customFormat="1" ht="43.5" customHeight="1" x14ac:dyDescent="0.25">
      <c r="A654" s="38" t="s">
        <v>440</v>
      </c>
      <c r="B654" s="42" t="s">
        <v>565</v>
      </c>
      <c r="C654" s="42" t="s">
        <v>158</v>
      </c>
      <c r="D654" s="42" t="s">
        <v>243</v>
      </c>
      <c r="E654" s="42" t="s">
        <v>412</v>
      </c>
      <c r="F654" s="42" t="s">
        <v>101</v>
      </c>
      <c r="G654" s="43">
        <f>G655</f>
        <v>33.700000000000003</v>
      </c>
      <c r="H654" s="43">
        <f t="shared" ref="H654:I657" si="125">H655</f>
        <v>33.700000000000003</v>
      </c>
      <c r="I654" s="43">
        <f t="shared" si="125"/>
        <v>33.700000000000003</v>
      </c>
    </row>
    <row r="655" spans="1:250" s="40" customFormat="1" ht="64.5" x14ac:dyDescent="0.25">
      <c r="A655" s="38" t="s">
        <v>441</v>
      </c>
      <c r="B655" s="42" t="s">
        <v>565</v>
      </c>
      <c r="C655" s="42" t="s">
        <v>158</v>
      </c>
      <c r="D655" s="42" t="s">
        <v>243</v>
      </c>
      <c r="E655" s="42" t="s">
        <v>414</v>
      </c>
      <c r="F655" s="42" t="s">
        <v>101</v>
      </c>
      <c r="G655" s="43">
        <f>G656</f>
        <v>33.700000000000003</v>
      </c>
      <c r="H655" s="43">
        <f t="shared" si="125"/>
        <v>33.700000000000003</v>
      </c>
      <c r="I655" s="43">
        <f t="shared" si="125"/>
        <v>33.700000000000003</v>
      </c>
    </row>
    <row r="656" spans="1:250" s="40" customFormat="1" ht="15" x14ac:dyDescent="0.25">
      <c r="A656" s="38" t="s">
        <v>179</v>
      </c>
      <c r="B656" s="42" t="s">
        <v>565</v>
      </c>
      <c r="C656" s="42" t="s">
        <v>158</v>
      </c>
      <c r="D656" s="42" t="s">
        <v>243</v>
      </c>
      <c r="E656" s="42" t="s">
        <v>415</v>
      </c>
      <c r="F656" s="42" t="s">
        <v>101</v>
      </c>
      <c r="G656" s="43">
        <f>G657</f>
        <v>33.700000000000003</v>
      </c>
      <c r="H656" s="43">
        <f t="shared" si="125"/>
        <v>33.700000000000003</v>
      </c>
      <c r="I656" s="43">
        <f t="shared" si="125"/>
        <v>33.700000000000003</v>
      </c>
    </row>
    <row r="657" spans="1:9" s="40" customFormat="1" ht="70.5" customHeight="1" x14ac:dyDescent="0.25">
      <c r="A657" s="38" t="s">
        <v>110</v>
      </c>
      <c r="B657" s="42" t="s">
        <v>565</v>
      </c>
      <c r="C657" s="42" t="s">
        <v>158</v>
      </c>
      <c r="D657" s="42" t="s">
        <v>243</v>
      </c>
      <c r="E657" s="42" t="s">
        <v>415</v>
      </c>
      <c r="F657" s="42" t="s">
        <v>111</v>
      </c>
      <c r="G657" s="43">
        <f>G658</f>
        <v>33.700000000000003</v>
      </c>
      <c r="H657" s="43">
        <f t="shared" si="125"/>
        <v>33.700000000000003</v>
      </c>
      <c r="I657" s="43">
        <f t="shared" si="125"/>
        <v>33.700000000000003</v>
      </c>
    </row>
    <row r="658" spans="1:9" s="40" customFormat="1" ht="15" x14ac:dyDescent="0.25">
      <c r="A658" s="38" t="s">
        <v>239</v>
      </c>
      <c r="B658" s="42" t="s">
        <v>565</v>
      </c>
      <c r="C658" s="42" t="s">
        <v>158</v>
      </c>
      <c r="D658" s="42" t="s">
        <v>243</v>
      </c>
      <c r="E658" s="42" t="s">
        <v>415</v>
      </c>
      <c r="F658" s="42" t="s">
        <v>240</v>
      </c>
      <c r="G658" s="43">
        <v>33.700000000000003</v>
      </c>
      <c r="H658" s="43">
        <v>33.700000000000003</v>
      </c>
      <c r="I658" s="43">
        <v>33.700000000000003</v>
      </c>
    </row>
    <row r="659" spans="1:9" s="40" customFormat="1" ht="42.75" customHeight="1" x14ac:dyDescent="0.25">
      <c r="A659" s="61" t="s">
        <v>442</v>
      </c>
      <c r="B659" s="42" t="s">
        <v>565</v>
      </c>
      <c r="C659" s="42" t="s">
        <v>158</v>
      </c>
      <c r="D659" s="42" t="s">
        <v>243</v>
      </c>
      <c r="E659" s="42" t="s">
        <v>417</v>
      </c>
      <c r="F659" s="42" t="s">
        <v>101</v>
      </c>
      <c r="G659" s="37">
        <f>G660+G672+G676</f>
        <v>2778.8999999999996</v>
      </c>
      <c r="H659" s="37">
        <f>H660+H672+H676</f>
        <v>2610.8999999999996</v>
      </c>
      <c r="I659" s="37">
        <f>I660+I672+I676</f>
        <v>2610.8999999999996</v>
      </c>
    </row>
    <row r="660" spans="1:9" s="40" customFormat="1" ht="54" customHeight="1" x14ac:dyDescent="0.25">
      <c r="A660" s="38" t="s">
        <v>418</v>
      </c>
      <c r="B660" s="35" t="s">
        <v>565</v>
      </c>
      <c r="C660" s="35" t="s">
        <v>158</v>
      </c>
      <c r="D660" s="42" t="s">
        <v>243</v>
      </c>
      <c r="E660" s="35" t="s">
        <v>419</v>
      </c>
      <c r="F660" s="35" t="s">
        <v>101</v>
      </c>
      <c r="G660" s="37">
        <f>G661+G666+G669</f>
        <v>2298</v>
      </c>
      <c r="H660" s="37">
        <f t="shared" ref="H660:I660" si="126">H661+H666+H669</f>
        <v>2130</v>
      </c>
      <c r="I660" s="37">
        <f t="shared" si="126"/>
        <v>2130</v>
      </c>
    </row>
    <row r="661" spans="1:9" s="40" customFormat="1" ht="31.5" customHeight="1" x14ac:dyDescent="0.25">
      <c r="A661" s="38" t="s">
        <v>237</v>
      </c>
      <c r="B661" s="35" t="s">
        <v>565</v>
      </c>
      <c r="C661" s="35" t="s">
        <v>158</v>
      </c>
      <c r="D661" s="42" t="s">
        <v>243</v>
      </c>
      <c r="E661" s="35" t="s">
        <v>420</v>
      </c>
      <c r="F661" s="35" t="s">
        <v>101</v>
      </c>
      <c r="G661" s="37">
        <f>G662+G664</f>
        <v>2121.1</v>
      </c>
      <c r="H661" s="37">
        <f>H662+H664</f>
        <v>2130</v>
      </c>
      <c r="I661" s="37">
        <f>I662+I664</f>
        <v>2130</v>
      </c>
    </row>
    <row r="662" spans="1:9" ht="69.75" customHeight="1" x14ac:dyDescent="0.25">
      <c r="A662" s="38" t="s">
        <v>110</v>
      </c>
      <c r="B662" s="35" t="s">
        <v>565</v>
      </c>
      <c r="C662" s="35" t="s">
        <v>158</v>
      </c>
      <c r="D662" s="42" t="s">
        <v>243</v>
      </c>
      <c r="E662" s="35" t="s">
        <v>420</v>
      </c>
      <c r="F662" s="35" t="s">
        <v>111</v>
      </c>
      <c r="G662" s="37">
        <f>G663</f>
        <v>2121.1</v>
      </c>
      <c r="H662" s="37">
        <f>H663</f>
        <v>2130</v>
      </c>
      <c r="I662" s="37">
        <f>I663</f>
        <v>2130</v>
      </c>
    </row>
    <row r="663" spans="1:9" ht="21" customHeight="1" x14ac:dyDescent="0.25">
      <c r="A663" s="38" t="s">
        <v>239</v>
      </c>
      <c r="B663" s="35" t="s">
        <v>565</v>
      </c>
      <c r="C663" s="35" t="s">
        <v>158</v>
      </c>
      <c r="D663" s="42" t="s">
        <v>243</v>
      </c>
      <c r="E663" s="35" t="s">
        <v>420</v>
      </c>
      <c r="F663" s="35" t="s">
        <v>240</v>
      </c>
      <c r="G663" s="37">
        <f>2130-6.8-2.1</f>
        <v>2121.1</v>
      </c>
      <c r="H663" s="37">
        <v>2130</v>
      </c>
      <c r="I663" s="37">
        <v>2130</v>
      </c>
    </row>
    <row r="664" spans="1:9" ht="30" hidden="1" customHeight="1" x14ac:dyDescent="0.25">
      <c r="A664" s="38" t="s">
        <v>120</v>
      </c>
      <c r="B664" s="35" t="s">
        <v>565</v>
      </c>
      <c r="C664" s="35" t="s">
        <v>158</v>
      </c>
      <c r="D664" s="42" t="s">
        <v>243</v>
      </c>
      <c r="E664" s="35" t="s">
        <v>420</v>
      </c>
      <c r="F664" s="35" t="s">
        <v>121</v>
      </c>
      <c r="G664" s="37">
        <f>G665</f>
        <v>0</v>
      </c>
    </row>
    <row r="665" spans="1:9" ht="26.25" hidden="1" customHeight="1" x14ac:dyDescent="0.25">
      <c r="A665" s="38" t="s">
        <v>122</v>
      </c>
      <c r="B665" s="35" t="s">
        <v>565</v>
      </c>
      <c r="C665" s="35" t="s">
        <v>158</v>
      </c>
      <c r="D665" s="42" t="s">
        <v>243</v>
      </c>
      <c r="E665" s="35" t="s">
        <v>420</v>
      </c>
      <c r="F665" s="35" t="s">
        <v>123</v>
      </c>
      <c r="G665" s="37">
        <v>0</v>
      </c>
    </row>
    <row r="666" spans="1:9" ht="44.25" customHeight="1" x14ac:dyDescent="0.25">
      <c r="A666" s="38" t="s">
        <v>591</v>
      </c>
      <c r="B666" s="35" t="s">
        <v>565</v>
      </c>
      <c r="C666" s="35" t="s">
        <v>158</v>
      </c>
      <c r="D666" s="42" t="s">
        <v>243</v>
      </c>
      <c r="E666" s="35" t="s">
        <v>590</v>
      </c>
      <c r="F666" s="35" t="s">
        <v>101</v>
      </c>
      <c r="G666" s="78">
        <f>G667</f>
        <v>8.9</v>
      </c>
      <c r="H666" s="78">
        <f t="shared" ref="H666:I666" si="127">H667</f>
        <v>0</v>
      </c>
      <c r="I666" s="78">
        <f t="shared" si="127"/>
        <v>0</v>
      </c>
    </row>
    <row r="667" spans="1:9" ht="75" customHeight="1" x14ac:dyDescent="0.25">
      <c r="A667" s="38" t="s">
        <v>110</v>
      </c>
      <c r="B667" s="35" t="s">
        <v>565</v>
      </c>
      <c r="C667" s="35" t="s">
        <v>158</v>
      </c>
      <c r="D667" s="42" t="s">
        <v>243</v>
      </c>
      <c r="E667" s="35" t="s">
        <v>590</v>
      </c>
      <c r="F667" s="35" t="s">
        <v>111</v>
      </c>
      <c r="G667" s="78">
        <f>G668</f>
        <v>8.9</v>
      </c>
      <c r="H667" s="78">
        <f t="shared" ref="H667:I667" si="128">H668</f>
        <v>0</v>
      </c>
      <c r="I667" s="78">
        <f t="shared" si="128"/>
        <v>0</v>
      </c>
    </row>
    <row r="668" spans="1:9" ht="26.25" customHeight="1" x14ac:dyDescent="0.25">
      <c r="A668" s="38" t="s">
        <v>239</v>
      </c>
      <c r="B668" s="35" t="s">
        <v>565</v>
      </c>
      <c r="C668" s="35" t="s">
        <v>158</v>
      </c>
      <c r="D668" s="42" t="s">
        <v>243</v>
      </c>
      <c r="E668" s="35" t="s">
        <v>590</v>
      </c>
      <c r="F668" s="35" t="s">
        <v>240</v>
      </c>
      <c r="G668" s="37">
        <f>6.8+2.1</f>
        <v>8.9</v>
      </c>
      <c r="H668" s="80">
        <v>0</v>
      </c>
      <c r="I668" s="79">
        <v>0</v>
      </c>
    </row>
    <row r="669" spans="1:9" ht="35.25" customHeight="1" x14ac:dyDescent="0.25">
      <c r="A669" s="38" t="s">
        <v>593</v>
      </c>
      <c r="B669" s="35" t="s">
        <v>565</v>
      </c>
      <c r="C669" s="35" t="s">
        <v>158</v>
      </c>
      <c r="D669" s="42" t="s">
        <v>243</v>
      </c>
      <c r="E669" s="35" t="s">
        <v>592</v>
      </c>
      <c r="F669" s="35" t="s">
        <v>101</v>
      </c>
      <c r="G669" s="37">
        <f>G670</f>
        <v>168</v>
      </c>
      <c r="H669" s="37">
        <f t="shared" ref="H669:I669" si="129">H670</f>
        <v>0</v>
      </c>
      <c r="I669" s="37">
        <f t="shared" si="129"/>
        <v>0</v>
      </c>
    </row>
    <row r="670" spans="1:9" ht="72" customHeight="1" x14ac:dyDescent="0.25">
      <c r="A670" s="38" t="s">
        <v>110</v>
      </c>
      <c r="B670" s="35" t="s">
        <v>565</v>
      </c>
      <c r="C670" s="35" t="s">
        <v>158</v>
      </c>
      <c r="D670" s="42" t="s">
        <v>243</v>
      </c>
      <c r="E670" s="35" t="s">
        <v>592</v>
      </c>
      <c r="F670" s="35" t="s">
        <v>111</v>
      </c>
      <c r="G670" s="37">
        <f>G671</f>
        <v>168</v>
      </c>
      <c r="H670" s="37">
        <f t="shared" ref="H670:I670" si="130">H671</f>
        <v>0</v>
      </c>
      <c r="I670" s="37">
        <f t="shared" si="130"/>
        <v>0</v>
      </c>
    </row>
    <row r="671" spans="1:9" ht="25.5" customHeight="1" x14ac:dyDescent="0.25">
      <c r="A671" s="38" t="s">
        <v>239</v>
      </c>
      <c r="B671" s="35" t="s">
        <v>565</v>
      </c>
      <c r="C671" s="35" t="s">
        <v>158</v>
      </c>
      <c r="D671" s="42" t="s">
        <v>243</v>
      </c>
      <c r="E671" s="35" t="s">
        <v>592</v>
      </c>
      <c r="F671" s="35" t="s">
        <v>240</v>
      </c>
      <c r="G671" s="37">
        <v>168</v>
      </c>
      <c r="H671" s="80">
        <v>0</v>
      </c>
      <c r="I671" s="79">
        <v>0</v>
      </c>
    </row>
    <row r="672" spans="1:9" ht="45" customHeight="1" x14ac:dyDescent="0.25">
      <c r="A672" s="38" t="s">
        <v>421</v>
      </c>
      <c r="B672" s="35" t="s">
        <v>565</v>
      </c>
      <c r="C672" s="35" t="s">
        <v>158</v>
      </c>
      <c r="D672" s="42" t="s">
        <v>243</v>
      </c>
      <c r="E672" s="35" t="s">
        <v>422</v>
      </c>
      <c r="F672" s="35" t="s">
        <v>101</v>
      </c>
      <c r="G672" s="37">
        <f>G673</f>
        <v>50.2</v>
      </c>
      <c r="H672" s="37">
        <f t="shared" ref="H672:I674" si="131">H673</f>
        <v>50.2</v>
      </c>
      <c r="I672" s="37">
        <f t="shared" si="131"/>
        <v>50.2</v>
      </c>
    </row>
    <row r="673" spans="1:9" ht="31.5" customHeight="1" x14ac:dyDescent="0.25">
      <c r="A673" s="38" t="s">
        <v>237</v>
      </c>
      <c r="B673" s="35" t="s">
        <v>565</v>
      </c>
      <c r="C673" s="35" t="s">
        <v>158</v>
      </c>
      <c r="D673" s="42" t="s">
        <v>243</v>
      </c>
      <c r="E673" s="35" t="s">
        <v>423</v>
      </c>
      <c r="F673" s="35" t="s">
        <v>101</v>
      </c>
      <c r="G673" s="37">
        <f>G674</f>
        <v>50.2</v>
      </c>
      <c r="H673" s="37">
        <f t="shared" si="131"/>
        <v>50.2</v>
      </c>
      <c r="I673" s="37">
        <f t="shared" si="131"/>
        <v>50.2</v>
      </c>
    </row>
    <row r="674" spans="1:9" ht="30.75" customHeight="1" x14ac:dyDescent="0.25">
      <c r="A674" s="38" t="s">
        <v>120</v>
      </c>
      <c r="B674" s="35" t="s">
        <v>565</v>
      </c>
      <c r="C674" s="35" t="s">
        <v>158</v>
      </c>
      <c r="D674" s="42" t="s">
        <v>243</v>
      </c>
      <c r="E674" s="35" t="s">
        <v>423</v>
      </c>
      <c r="F674" s="35" t="s">
        <v>121</v>
      </c>
      <c r="G674" s="37">
        <f>G675</f>
        <v>50.2</v>
      </c>
      <c r="H674" s="37">
        <f t="shared" si="131"/>
        <v>50.2</v>
      </c>
      <c r="I674" s="37">
        <f t="shared" si="131"/>
        <v>50.2</v>
      </c>
    </row>
    <row r="675" spans="1:9" ht="26.25" customHeight="1" x14ac:dyDescent="0.25">
      <c r="A675" s="38" t="s">
        <v>122</v>
      </c>
      <c r="B675" s="35" t="s">
        <v>565</v>
      </c>
      <c r="C675" s="35" t="s">
        <v>158</v>
      </c>
      <c r="D675" s="42" t="s">
        <v>243</v>
      </c>
      <c r="E675" s="35" t="s">
        <v>423</v>
      </c>
      <c r="F675" s="35" t="s">
        <v>123</v>
      </c>
      <c r="G675" s="37">
        <v>50.2</v>
      </c>
      <c r="H675" s="37">
        <v>50.2</v>
      </c>
      <c r="I675" s="37">
        <v>50.2</v>
      </c>
    </row>
    <row r="676" spans="1:9" ht="26.25" customHeight="1" x14ac:dyDescent="0.25">
      <c r="A676" s="38" t="s">
        <v>424</v>
      </c>
      <c r="B676" s="35" t="s">
        <v>565</v>
      </c>
      <c r="C676" s="35" t="s">
        <v>158</v>
      </c>
      <c r="D676" s="42" t="s">
        <v>243</v>
      </c>
      <c r="E676" s="35" t="s">
        <v>425</v>
      </c>
      <c r="F676" s="35" t="s">
        <v>101</v>
      </c>
      <c r="G676" s="37">
        <f>G677+G680</f>
        <v>430.70000000000005</v>
      </c>
      <c r="H676" s="37">
        <f>H677+H680</f>
        <v>430.70000000000005</v>
      </c>
      <c r="I676" s="37">
        <f>I677+I680</f>
        <v>430.70000000000005</v>
      </c>
    </row>
    <row r="677" spans="1:9" ht="26.25" customHeight="1" x14ac:dyDescent="0.25">
      <c r="A677" s="38" t="s">
        <v>237</v>
      </c>
      <c r="B677" s="35" t="s">
        <v>565</v>
      </c>
      <c r="C677" s="35" t="s">
        <v>158</v>
      </c>
      <c r="D677" s="42" t="s">
        <v>243</v>
      </c>
      <c r="E677" s="35" t="s">
        <v>426</v>
      </c>
      <c r="F677" s="35" t="s">
        <v>101</v>
      </c>
      <c r="G677" s="37">
        <f t="shared" ref="G677:I678" si="132">G678</f>
        <v>384.1</v>
      </c>
      <c r="H677" s="37">
        <f t="shared" si="132"/>
        <v>384.1</v>
      </c>
      <c r="I677" s="37">
        <f t="shared" si="132"/>
        <v>384.1</v>
      </c>
    </row>
    <row r="678" spans="1:9" ht="26.25" customHeight="1" x14ac:dyDescent="0.25">
      <c r="A678" s="38" t="s">
        <v>120</v>
      </c>
      <c r="B678" s="35" t="s">
        <v>565</v>
      </c>
      <c r="C678" s="35" t="s">
        <v>158</v>
      </c>
      <c r="D678" s="42" t="s">
        <v>243</v>
      </c>
      <c r="E678" s="35" t="s">
        <v>426</v>
      </c>
      <c r="F678" s="35" t="s">
        <v>121</v>
      </c>
      <c r="G678" s="37">
        <f t="shared" si="132"/>
        <v>384.1</v>
      </c>
      <c r="H678" s="37">
        <f t="shared" si="132"/>
        <v>384.1</v>
      </c>
      <c r="I678" s="37">
        <f t="shared" si="132"/>
        <v>384.1</v>
      </c>
    </row>
    <row r="679" spans="1:9" ht="26.25" customHeight="1" x14ac:dyDescent="0.25">
      <c r="A679" s="38" t="s">
        <v>122</v>
      </c>
      <c r="B679" s="35" t="s">
        <v>565</v>
      </c>
      <c r="C679" s="35" t="s">
        <v>158</v>
      </c>
      <c r="D679" s="42" t="s">
        <v>243</v>
      </c>
      <c r="E679" s="35" t="s">
        <v>426</v>
      </c>
      <c r="F679" s="35" t="s">
        <v>123</v>
      </c>
      <c r="G679" s="37">
        <v>384.1</v>
      </c>
      <c r="H679" s="37">
        <v>384.1</v>
      </c>
      <c r="I679" s="37">
        <v>384.1</v>
      </c>
    </row>
    <row r="680" spans="1:9" ht="52.5" customHeight="1" x14ac:dyDescent="0.25">
      <c r="A680" s="38" t="s">
        <v>235</v>
      </c>
      <c r="B680" s="35" t="s">
        <v>565</v>
      </c>
      <c r="C680" s="35" t="s">
        <v>158</v>
      </c>
      <c r="D680" s="42" t="s">
        <v>243</v>
      </c>
      <c r="E680" s="35" t="s">
        <v>427</v>
      </c>
      <c r="F680" s="35" t="s">
        <v>101</v>
      </c>
      <c r="G680" s="37">
        <f t="shared" ref="G680:I681" si="133">G681</f>
        <v>46.6</v>
      </c>
      <c r="H680" s="37">
        <f t="shared" si="133"/>
        <v>46.6</v>
      </c>
      <c r="I680" s="37">
        <f t="shared" si="133"/>
        <v>46.6</v>
      </c>
    </row>
    <row r="681" spans="1:9" s="40" customFormat="1" ht="18.75" customHeight="1" x14ac:dyDescent="0.25">
      <c r="A681" s="38" t="s">
        <v>124</v>
      </c>
      <c r="B681" s="35" t="s">
        <v>565</v>
      </c>
      <c r="C681" s="35" t="s">
        <v>158</v>
      </c>
      <c r="D681" s="42" t="s">
        <v>243</v>
      </c>
      <c r="E681" s="35" t="s">
        <v>427</v>
      </c>
      <c r="F681" s="35" t="s">
        <v>125</v>
      </c>
      <c r="G681" s="37">
        <f t="shared" si="133"/>
        <v>46.6</v>
      </c>
      <c r="H681" s="37">
        <f t="shared" si="133"/>
        <v>46.6</v>
      </c>
      <c r="I681" s="37">
        <f t="shared" si="133"/>
        <v>46.6</v>
      </c>
    </row>
    <row r="682" spans="1:9" s="40" customFormat="1" ht="15" x14ac:dyDescent="0.25">
      <c r="A682" s="38" t="s">
        <v>126</v>
      </c>
      <c r="B682" s="35" t="s">
        <v>565</v>
      </c>
      <c r="C682" s="35" t="s">
        <v>158</v>
      </c>
      <c r="D682" s="42" t="s">
        <v>243</v>
      </c>
      <c r="E682" s="35" t="s">
        <v>427</v>
      </c>
      <c r="F682" s="35" t="s">
        <v>127</v>
      </c>
      <c r="G682" s="37">
        <v>46.6</v>
      </c>
      <c r="H682" s="37">
        <v>46.6</v>
      </c>
      <c r="I682" s="37">
        <v>46.6</v>
      </c>
    </row>
    <row r="683" spans="1:9" s="40" customFormat="1" ht="26.25" hidden="1" x14ac:dyDescent="0.25">
      <c r="A683" s="38" t="s">
        <v>523</v>
      </c>
      <c r="B683" s="35" t="s">
        <v>565</v>
      </c>
      <c r="C683" s="35" t="s">
        <v>158</v>
      </c>
      <c r="D683" s="35" t="s">
        <v>103</v>
      </c>
      <c r="E683" s="35" t="s">
        <v>524</v>
      </c>
      <c r="F683" s="35" t="s">
        <v>101</v>
      </c>
      <c r="G683" s="37">
        <f>G684</f>
        <v>0</v>
      </c>
    </row>
    <row r="684" spans="1:9" s="40" customFormat="1" ht="26.25" hidden="1" x14ac:dyDescent="0.25">
      <c r="A684" s="38" t="s">
        <v>522</v>
      </c>
      <c r="B684" s="35" t="s">
        <v>565</v>
      </c>
      <c r="C684" s="35" t="s">
        <v>158</v>
      </c>
      <c r="D684" s="35" t="s">
        <v>103</v>
      </c>
      <c r="E684" s="35" t="s">
        <v>524</v>
      </c>
      <c r="F684" s="35" t="s">
        <v>121</v>
      </c>
      <c r="G684" s="37">
        <f>G685</f>
        <v>0</v>
      </c>
    </row>
    <row r="685" spans="1:9" s="40" customFormat="1" ht="26.25" hidden="1" x14ac:dyDescent="0.25">
      <c r="A685" s="38" t="s">
        <v>255</v>
      </c>
      <c r="B685" s="35" t="s">
        <v>565</v>
      </c>
      <c r="C685" s="35" t="s">
        <v>158</v>
      </c>
      <c r="D685" s="35" t="s">
        <v>103</v>
      </c>
      <c r="E685" s="35" t="s">
        <v>524</v>
      </c>
      <c r="F685" s="35" t="s">
        <v>123</v>
      </c>
      <c r="G685" s="37">
        <v>0</v>
      </c>
    </row>
    <row r="686" spans="1:9" ht="39" hidden="1" x14ac:dyDescent="0.25">
      <c r="A686" s="38" t="s">
        <v>525</v>
      </c>
      <c r="B686" s="35" t="s">
        <v>565</v>
      </c>
      <c r="C686" s="35" t="s">
        <v>158</v>
      </c>
      <c r="D686" s="35" t="s">
        <v>103</v>
      </c>
      <c r="E686" s="35" t="s">
        <v>526</v>
      </c>
      <c r="F686" s="35" t="s">
        <v>101</v>
      </c>
      <c r="G686" s="37">
        <f>G687</f>
        <v>0</v>
      </c>
    </row>
    <row r="687" spans="1:9" ht="26.25" hidden="1" x14ac:dyDescent="0.25">
      <c r="A687" s="38" t="s">
        <v>527</v>
      </c>
      <c r="B687" s="35" t="s">
        <v>565</v>
      </c>
      <c r="C687" s="35" t="s">
        <v>158</v>
      </c>
      <c r="D687" s="35" t="s">
        <v>103</v>
      </c>
      <c r="E687" s="35" t="s">
        <v>526</v>
      </c>
      <c r="F687" s="35" t="s">
        <v>101</v>
      </c>
      <c r="G687" s="37">
        <f>G688</f>
        <v>0</v>
      </c>
    </row>
    <row r="688" spans="1:9" ht="64.5" hidden="1" x14ac:dyDescent="0.25">
      <c r="A688" s="38" t="s">
        <v>110</v>
      </c>
      <c r="B688" s="35" t="s">
        <v>565</v>
      </c>
      <c r="C688" s="35" t="s">
        <v>158</v>
      </c>
      <c r="D688" s="35" t="s">
        <v>103</v>
      </c>
      <c r="E688" s="35" t="s">
        <v>526</v>
      </c>
      <c r="F688" s="35" t="s">
        <v>111</v>
      </c>
      <c r="G688" s="37">
        <f>G689</f>
        <v>0</v>
      </c>
    </row>
    <row r="689" spans="1:9" ht="15" hidden="1" x14ac:dyDescent="0.25">
      <c r="A689" s="38" t="s">
        <v>528</v>
      </c>
      <c r="B689" s="35" t="s">
        <v>565</v>
      </c>
      <c r="C689" s="35" t="s">
        <v>158</v>
      </c>
      <c r="D689" s="35" t="s">
        <v>103</v>
      </c>
      <c r="E689" s="35" t="s">
        <v>526</v>
      </c>
      <c r="F689" s="35" t="s">
        <v>240</v>
      </c>
      <c r="G689" s="37">
        <f>30-30</f>
        <v>0</v>
      </c>
    </row>
    <row r="690" spans="1:9" ht="51.75" hidden="1" x14ac:dyDescent="0.25">
      <c r="A690" s="38" t="s">
        <v>529</v>
      </c>
      <c r="B690" s="35" t="s">
        <v>565</v>
      </c>
      <c r="C690" s="35" t="s">
        <v>158</v>
      </c>
      <c r="D690" s="35" t="s">
        <v>103</v>
      </c>
      <c r="E690" s="35" t="s">
        <v>438</v>
      </c>
      <c r="F690" s="35" t="s">
        <v>101</v>
      </c>
      <c r="G690" s="37">
        <f>G691</f>
        <v>0</v>
      </c>
    </row>
    <row r="691" spans="1:9" ht="26.25" hidden="1" x14ac:dyDescent="0.25">
      <c r="A691" s="38" t="s">
        <v>522</v>
      </c>
      <c r="B691" s="35" t="s">
        <v>565</v>
      </c>
      <c r="C691" s="35" t="s">
        <v>158</v>
      </c>
      <c r="D691" s="35" t="s">
        <v>103</v>
      </c>
      <c r="E691" s="35" t="s">
        <v>438</v>
      </c>
      <c r="F691" s="35" t="s">
        <v>121</v>
      </c>
      <c r="G691" s="37">
        <f>G692</f>
        <v>0</v>
      </c>
    </row>
    <row r="692" spans="1:9" ht="26.25" hidden="1" x14ac:dyDescent="0.25">
      <c r="A692" s="38" t="s">
        <v>255</v>
      </c>
      <c r="B692" s="35" t="s">
        <v>565</v>
      </c>
      <c r="C692" s="35" t="s">
        <v>158</v>
      </c>
      <c r="D692" s="35" t="s">
        <v>103</v>
      </c>
      <c r="E692" s="35" t="s">
        <v>438</v>
      </c>
      <c r="F692" s="35" t="s">
        <v>123</v>
      </c>
      <c r="G692" s="37">
        <v>0</v>
      </c>
    </row>
    <row r="693" spans="1:9" ht="15" x14ac:dyDescent="0.25">
      <c r="A693" s="38" t="s">
        <v>499</v>
      </c>
      <c r="B693" s="35" t="s">
        <v>565</v>
      </c>
      <c r="C693" s="35" t="s">
        <v>164</v>
      </c>
      <c r="D693" s="35" t="s">
        <v>99</v>
      </c>
      <c r="E693" s="35" t="s">
        <v>100</v>
      </c>
      <c r="F693" s="35" t="s">
        <v>101</v>
      </c>
      <c r="G693" s="37">
        <f>G694</f>
        <v>369</v>
      </c>
      <c r="H693" s="37">
        <f>H694</f>
        <v>369</v>
      </c>
      <c r="I693" s="37">
        <f>I694</f>
        <v>369</v>
      </c>
    </row>
    <row r="694" spans="1:9" ht="15" x14ac:dyDescent="0.25">
      <c r="A694" s="38" t="s">
        <v>500</v>
      </c>
      <c r="B694" s="35" t="s">
        <v>565</v>
      </c>
      <c r="C694" s="35" t="s">
        <v>164</v>
      </c>
      <c r="D694" s="35" t="s">
        <v>103</v>
      </c>
      <c r="E694" s="35" t="s">
        <v>100</v>
      </c>
      <c r="F694" s="35" t="s">
        <v>101</v>
      </c>
      <c r="G694" s="37">
        <f>G696</f>
        <v>369</v>
      </c>
      <c r="H694" s="37">
        <f>H696</f>
        <v>369</v>
      </c>
      <c r="I694" s="37">
        <f>I696</f>
        <v>369</v>
      </c>
    </row>
    <row r="695" spans="1:9" ht="15" hidden="1" x14ac:dyDescent="0.25">
      <c r="A695" s="38"/>
      <c r="B695" s="35"/>
      <c r="C695" s="35"/>
      <c r="D695" s="35"/>
      <c r="E695" s="35"/>
      <c r="F695" s="35"/>
      <c r="G695" s="37"/>
      <c r="H695" s="37"/>
      <c r="I695" s="37"/>
    </row>
    <row r="696" spans="1:9" ht="40.5" customHeight="1" x14ac:dyDescent="0.25">
      <c r="A696" s="38" t="s">
        <v>440</v>
      </c>
      <c r="B696" s="35" t="s">
        <v>565</v>
      </c>
      <c r="C696" s="35" t="s">
        <v>164</v>
      </c>
      <c r="D696" s="35" t="s">
        <v>103</v>
      </c>
      <c r="E696" s="35" t="s">
        <v>412</v>
      </c>
      <c r="F696" s="35" t="s">
        <v>101</v>
      </c>
      <c r="G696" s="37">
        <f>G697+G701+G711</f>
        <v>369</v>
      </c>
      <c r="H696" s="37">
        <f>H697+H701+H711</f>
        <v>369</v>
      </c>
      <c r="I696" s="37">
        <f>I697+I701+I711</f>
        <v>369</v>
      </c>
    </row>
    <row r="697" spans="1:9" ht="42.75" customHeight="1" x14ac:dyDescent="0.25">
      <c r="A697" s="38" t="s">
        <v>501</v>
      </c>
      <c r="B697" s="35" t="s">
        <v>565</v>
      </c>
      <c r="C697" s="35" t="s">
        <v>164</v>
      </c>
      <c r="D697" s="35" t="s">
        <v>103</v>
      </c>
      <c r="E697" s="35" t="s">
        <v>502</v>
      </c>
      <c r="F697" s="35" t="s">
        <v>101</v>
      </c>
      <c r="G697" s="37">
        <f>G698</f>
        <v>21</v>
      </c>
      <c r="H697" s="37">
        <f t="shared" ref="H697:I699" si="134">H698</f>
        <v>21</v>
      </c>
      <c r="I697" s="37">
        <f t="shared" si="134"/>
        <v>21</v>
      </c>
    </row>
    <row r="698" spans="1:9" ht="18.75" customHeight="1" x14ac:dyDescent="0.25">
      <c r="A698" s="38" t="s">
        <v>179</v>
      </c>
      <c r="B698" s="35" t="s">
        <v>565</v>
      </c>
      <c r="C698" s="35" t="s">
        <v>164</v>
      </c>
      <c r="D698" s="35" t="s">
        <v>103</v>
      </c>
      <c r="E698" s="35" t="s">
        <v>503</v>
      </c>
      <c r="F698" s="35" t="s">
        <v>101</v>
      </c>
      <c r="G698" s="37">
        <f>G699</f>
        <v>21</v>
      </c>
      <c r="H698" s="37">
        <f t="shared" si="134"/>
        <v>21</v>
      </c>
      <c r="I698" s="37">
        <f t="shared" si="134"/>
        <v>21</v>
      </c>
    </row>
    <row r="699" spans="1:9" ht="30.75" customHeight="1" x14ac:dyDescent="0.25">
      <c r="A699" s="38" t="s">
        <v>120</v>
      </c>
      <c r="B699" s="35" t="s">
        <v>565</v>
      </c>
      <c r="C699" s="35" t="s">
        <v>164</v>
      </c>
      <c r="D699" s="35" t="s">
        <v>103</v>
      </c>
      <c r="E699" s="35" t="s">
        <v>503</v>
      </c>
      <c r="F699" s="35" t="s">
        <v>121</v>
      </c>
      <c r="G699" s="37">
        <f>G700</f>
        <v>21</v>
      </c>
      <c r="H699" s="37">
        <f t="shared" si="134"/>
        <v>21</v>
      </c>
      <c r="I699" s="37">
        <f t="shared" si="134"/>
        <v>21</v>
      </c>
    </row>
    <row r="700" spans="1:9" ht="30" customHeight="1" x14ac:dyDescent="0.25">
      <c r="A700" s="38" t="s">
        <v>122</v>
      </c>
      <c r="B700" s="35" t="s">
        <v>565</v>
      </c>
      <c r="C700" s="35" t="s">
        <v>164</v>
      </c>
      <c r="D700" s="35" t="s">
        <v>103</v>
      </c>
      <c r="E700" s="35" t="s">
        <v>503</v>
      </c>
      <c r="F700" s="35" t="s">
        <v>123</v>
      </c>
      <c r="G700" s="37">
        <v>21</v>
      </c>
      <c r="H700" s="37">
        <v>21</v>
      </c>
      <c r="I700" s="37">
        <v>21</v>
      </c>
    </row>
    <row r="701" spans="1:9" ht="64.5" x14ac:dyDescent="0.25">
      <c r="A701" s="38" t="s">
        <v>441</v>
      </c>
      <c r="B701" s="35" t="s">
        <v>565</v>
      </c>
      <c r="C701" s="35" t="s">
        <v>164</v>
      </c>
      <c r="D701" s="35" t="s">
        <v>103</v>
      </c>
      <c r="E701" s="35" t="s">
        <v>414</v>
      </c>
      <c r="F701" s="35" t="s">
        <v>101</v>
      </c>
      <c r="G701" s="37">
        <f>G702</f>
        <v>328</v>
      </c>
      <c r="H701" s="37">
        <f>H702</f>
        <v>328</v>
      </c>
      <c r="I701" s="37">
        <f>I702</f>
        <v>328</v>
      </c>
    </row>
    <row r="702" spans="1:9" ht="20.25" customHeight="1" x14ac:dyDescent="0.25">
      <c r="A702" s="38" t="s">
        <v>179</v>
      </c>
      <c r="B702" s="35" t="s">
        <v>565</v>
      </c>
      <c r="C702" s="35" t="s">
        <v>164</v>
      </c>
      <c r="D702" s="35" t="s">
        <v>103</v>
      </c>
      <c r="E702" s="35" t="s">
        <v>415</v>
      </c>
      <c r="F702" s="35" t="s">
        <v>101</v>
      </c>
      <c r="G702" s="37">
        <f>G703+G705</f>
        <v>328</v>
      </c>
      <c r="H702" s="37">
        <f>H703+H705</f>
        <v>328</v>
      </c>
      <c r="I702" s="37">
        <f>I703+I705</f>
        <v>328</v>
      </c>
    </row>
    <row r="703" spans="1:9" ht="69.75" customHeight="1" x14ac:dyDescent="0.25">
      <c r="A703" s="38" t="s">
        <v>110</v>
      </c>
      <c r="B703" s="35" t="s">
        <v>565</v>
      </c>
      <c r="C703" s="35" t="s">
        <v>164</v>
      </c>
      <c r="D703" s="35" t="s">
        <v>103</v>
      </c>
      <c r="E703" s="35" t="s">
        <v>415</v>
      </c>
      <c r="F703" s="35" t="s">
        <v>111</v>
      </c>
      <c r="G703" s="37">
        <f>G704</f>
        <v>187.8</v>
      </c>
      <c r="H703" s="37">
        <f>H704</f>
        <v>187.8</v>
      </c>
      <c r="I703" s="37">
        <f>I704</f>
        <v>187.8</v>
      </c>
    </row>
    <row r="704" spans="1:9" ht="19.5" customHeight="1" x14ac:dyDescent="0.25">
      <c r="A704" s="38" t="s">
        <v>239</v>
      </c>
      <c r="B704" s="35" t="s">
        <v>565</v>
      </c>
      <c r="C704" s="35" t="s">
        <v>164</v>
      </c>
      <c r="D704" s="35" t="s">
        <v>103</v>
      </c>
      <c r="E704" s="35" t="s">
        <v>415</v>
      </c>
      <c r="F704" s="35" t="s">
        <v>240</v>
      </c>
      <c r="G704" s="37">
        <v>187.8</v>
      </c>
      <c r="H704" s="37">
        <v>187.8</v>
      </c>
      <c r="I704" s="37">
        <v>187.8</v>
      </c>
    </row>
    <row r="705" spans="1:9" ht="30.75" customHeight="1" x14ac:dyDescent="0.25">
      <c r="A705" s="38" t="s">
        <v>120</v>
      </c>
      <c r="B705" s="35" t="s">
        <v>565</v>
      </c>
      <c r="C705" s="35" t="s">
        <v>164</v>
      </c>
      <c r="D705" s="35" t="s">
        <v>103</v>
      </c>
      <c r="E705" s="35" t="s">
        <v>415</v>
      </c>
      <c r="F705" s="35" t="s">
        <v>121</v>
      </c>
      <c r="G705" s="37">
        <f>G706</f>
        <v>140.19999999999999</v>
      </c>
      <c r="H705" s="37">
        <f>H706</f>
        <v>140.19999999999999</v>
      </c>
      <c r="I705" s="37">
        <f>I706</f>
        <v>140.19999999999999</v>
      </c>
    </row>
    <row r="706" spans="1:9" ht="26.25" x14ac:dyDescent="0.25">
      <c r="A706" s="38" t="s">
        <v>122</v>
      </c>
      <c r="B706" s="35" t="s">
        <v>565</v>
      </c>
      <c r="C706" s="35" t="s">
        <v>164</v>
      </c>
      <c r="D706" s="35" t="s">
        <v>103</v>
      </c>
      <c r="E706" s="35" t="s">
        <v>415</v>
      </c>
      <c r="F706" s="35" t="s">
        <v>123</v>
      </c>
      <c r="G706" s="37">
        <v>140.19999999999999</v>
      </c>
      <c r="H706" s="37">
        <v>140.19999999999999</v>
      </c>
      <c r="I706" s="37">
        <v>140.19999999999999</v>
      </c>
    </row>
    <row r="707" spans="1:9" ht="26.25" hidden="1" x14ac:dyDescent="0.25">
      <c r="A707" s="38" t="s">
        <v>504</v>
      </c>
      <c r="B707" s="35" t="s">
        <v>565</v>
      </c>
      <c r="C707" s="35" t="s">
        <v>164</v>
      </c>
      <c r="D707" s="35" t="s">
        <v>103</v>
      </c>
      <c r="E707" s="35" t="s">
        <v>505</v>
      </c>
      <c r="F707" s="35" t="s">
        <v>101</v>
      </c>
      <c r="G707" s="37">
        <f>G708</f>
        <v>0</v>
      </c>
    </row>
    <row r="708" spans="1:9" ht="15" hidden="1" x14ac:dyDescent="0.25">
      <c r="A708" s="38" t="s">
        <v>179</v>
      </c>
      <c r="B708" s="35" t="s">
        <v>565</v>
      </c>
      <c r="C708" s="35" t="s">
        <v>164</v>
      </c>
      <c r="D708" s="35" t="s">
        <v>103</v>
      </c>
      <c r="E708" s="35" t="s">
        <v>506</v>
      </c>
      <c r="F708" s="35" t="s">
        <v>101</v>
      </c>
      <c r="G708" s="37">
        <f>G709</f>
        <v>0</v>
      </c>
    </row>
    <row r="709" spans="1:9" ht="26.25" hidden="1" x14ac:dyDescent="0.25">
      <c r="A709" s="38" t="s">
        <v>120</v>
      </c>
      <c r="B709" s="35" t="s">
        <v>565</v>
      </c>
      <c r="C709" s="35" t="s">
        <v>164</v>
      </c>
      <c r="D709" s="35" t="s">
        <v>103</v>
      </c>
      <c r="E709" s="35" t="s">
        <v>506</v>
      </c>
      <c r="F709" s="35" t="s">
        <v>121</v>
      </c>
      <c r="G709" s="37">
        <f>G710</f>
        <v>0</v>
      </c>
    </row>
    <row r="710" spans="1:9" ht="26.25" hidden="1" x14ac:dyDescent="0.25">
      <c r="A710" s="38" t="s">
        <v>122</v>
      </c>
      <c r="B710" s="35" t="s">
        <v>565</v>
      </c>
      <c r="C710" s="35" t="s">
        <v>164</v>
      </c>
      <c r="D710" s="35" t="s">
        <v>103</v>
      </c>
      <c r="E710" s="35" t="s">
        <v>506</v>
      </c>
      <c r="F710" s="35" t="s">
        <v>123</v>
      </c>
      <c r="G710" s="37">
        <v>0</v>
      </c>
    </row>
    <row r="711" spans="1:9" ht="26.25" x14ac:dyDescent="0.25">
      <c r="A711" s="38" t="s">
        <v>507</v>
      </c>
      <c r="B711" s="35" t="s">
        <v>565</v>
      </c>
      <c r="C711" s="35" t="s">
        <v>164</v>
      </c>
      <c r="D711" s="35" t="s">
        <v>103</v>
      </c>
      <c r="E711" s="35" t="s">
        <v>508</v>
      </c>
      <c r="F711" s="35" t="s">
        <v>101</v>
      </c>
      <c r="G711" s="37">
        <f>G712</f>
        <v>20</v>
      </c>
      <c r="H711" s="37">
        <f t="shared" ref="H711:I713" si="135">H712</f>
        <v>20</v>
      </c>
      <c r="I711" s="37">
        <f t="shared" si="135"/>
        <v>20</v>
      </c>
    </row>
    <row r="712" spans="1:9" ht="15" x14ac:dyDescent="0.25">
      <c r="A712" s="38" t="s">
        <v>179</v>
      </c>
      <c r="B712" s="35" t="s">
        <v>565</v>
      </c>
      <c r="C712" s="35" t="s">
        <v>164</v>
      </c>
      <c r="D712" s="35" t="s">
        <v>103</v>
      </c>
      <c r="E712" s="35" t="s">
        <v>509</v>
      </c>
      <c r="F712" s="35" t="s">
        <v>101</v>
      </c>
      <c r="G712" s="37">
        <f>G713</f>
        <v>20</v>
      </c>
      <c r="H712" s="37">
        <f t="shared" si="135"/>
        <v>20</v>
      </c>
      <c r="I712" s="37">
        <f t="shared" si="135"/>
        <v>20</v>
      </c>
    </row>
    <row r="713" spans="1:9" ht="30.75" customHeight="1" x14ac:dyDescent="0.25">
      <c r="A713" s="38" t="s">
        <v>120</v>
      </c>
      <c r="B713" s="35" t="s">
        <v>565</v>
      </c>
      <c r="C713" s="35" t="s">
        <v>164</v>
      </c>
      <c r="D713" s="35" t="s">
        <v>103</v>
      </c>
      <c r="E713" s="35" t="s">
        <v>509</v>
      </c>
      <c r="F713" s="35" t="s">
        <v>121</v>
      </c>
      <c r="G713" s="37">
        <f>G714</f>
        <v>20</v>
      </c>
      <c r="H713" s="37">
        <f t="shared" si="135"/>
        <v>20</v>
      </c>
      <c r="I713" s="37">
        <f t="shared" si="135"/>
        <v>20</v>
      </c>
    </row>
    <row r="714" spans="1:9" ht="33.75" customHeight="1" x14ac:dyDescent="0.25">
      <c r="A714" s="38" t="s">
        <v>122</v>
      </c>
      <c r="B714" s="35" t="s">
        <v>565</v>
      </c>
      <c r="C714" s="35" t="s">
        <v>164</v>
      </c>
      <c r="D714" s="35" t="s">
        <v>103</v>
      </c>
      <c r="E714" s="35" t="s">
        <v>509</v>
      </c>
      <c r="F714" s="35" t="s">
        <v>123</v>
      </c>
      <c r="G714" s="37">
        <v>20</v>
      </c>
      <c r="H714" s="37">
        <v>20</v>
      </c>
      <c r="I714" s="37">
        <v>20</v>
      </c>
    </row>
    <row r="715" spans="1:9" s="55" customFormat="1" ht="15" hidden="1" customHeight="1" x14ac:dyDescent="0.2">
      <c r="A715" s="54" t="s">
        <v>566</v>
      </c>
      <c r="B715" s="33" t="s">
        <v>549</v>
      </c>
      <c r="C715" s="33" t="s">
        <v>99</v>
      </c>
      <c r="D715" s="33" t="s">
        <v>99</v>
      </c>
      <c r="E715" s="33" t="s">
        <v>100</v>
      </c>
      <c r="F715" s="33" t="s">
        <v>101</v>
      </c>
      <c r="G715" s="34">
        <f>G716</f>
        <v>2468</v>
      </c>
      <c r="H715" s="44"/>
      <c r="I715" s="44"/>
    </row>
    <row r="716" spans="1:9" ht="15" hidden="1" customHeight="1" x14ac:dyDescent="0.25">
      <c r="A716" s="38" t="s">
        <v>246</v>
      </c>
      <c r="B716" s="35" t="s">
        <v>549</v>
      </c>
      <c r="C716" s="35" t="s">
        <v>243</v>
      </c>
      <c r="D716" s="35" t="s">
        <v>99</v>
      </c>
      <c r="E716" s="35" t="s">
        <v>100</v>
      </c>
      <c r="F716" s="35" t="s">
        <v>101</v>
      </c>
      <c r="G716" s="37">
        <f>G717</f>
        <v>2468</v>
      </c>
    </row>
    <row r="717" spans="1:9" ht="39" hidden="1" x14ac:dyDescent="0.25">
      <c r="A717" s="38" t="s">
        <v>567</v>
      </c>
      <c r="B717" s="35" t="s">
        <v>549</v>
      </c>
      <c r="C717" s="35" t="s">
        <v>243</v>
      </c>
      <c r="D717" s="35" t="s">
        <v>248</v>
      </c>
      <c r="E717" s="35" t="s">
        <v>100</v>
      </c>
      <c r="F717" s="35" t="s">
        <v>101</v>
      </c>
      <c r="G717" s="37">
        <f>G718</f>
        <v>2468</v>
      </c>
    </row>
    <row r="718" spans="1:9" ht="51.75" hidden="1" x14ac:dyDescent="0.25">
      <c r="A718" s="38" t="s">
        <v>203</v>
      </c>
      <c r="B718" s="35" t="s">
        <v>549</v>
      </c>
      <c r="C718" s="35" t="s">
        <v>243</v>
      </c>
      <c r="D718" s="35" t="s">
        <v>248</v>
      </c>
      <c r="E718" s="35" t="s">
        <v>204</v>
      </c>
      <c r="F718" s="35" t="s">
        <v>101</v>
      </c>
      <c r="G718" s="37">
        <f>G719</f>
        <v>2468</v>
      </c>
    </row>
    <row r="719" spans="1:9" ht="39" hidden="1" x14ac:dyDescent="0.25">
      <c r="A719" s="38" t="s">
        <v>249</v>
      </c>
      <c r="B719" s="35" t="s">
        <v>549</v>
      </c>
      <c r="C719" s="35" t="s">
        <v>243</v>
      </c>
      <c r="D719" s="35" t="s">
        <v>248</v>
      </c>
      <c r="E719" s="35" t="s">
        <v>250</v>
      </c>
      <c r="F719" s="35" t="s">
        <v>101</v>
      </c>
      <c r="G719" s="37">
        <f>G720</f>
        <v>2468</v>
      </c>
    </row>
    <row r="720" spans="1:9" ht="77.25" hidden="1" x14ac:dyDescent="0.25">
      <c r="A720" s="38" t="s">
        <v>568</v>
      </c>
      <c r="B720" s="35" t="s">
        <v>549</v>
      </c>
      <c r="C720" s="35" t="s">
        <v>243</v>
      </c>
      <c r="D720" s="35" t="s">
        <v>248</v>
      </c>
      <c r="E720" s="35" t="s">
        <v>252</v>
      </c>
      <c r="F720" s="35" t="s">
        <v>101</v>
      </c>
      <c r="G720" s="37">
        <f>G721+G724</f>
        <v>2468</v>
      </c>
    </row>
    <row r="721" spans="1:9" ht="51.75" hidden="1" x14ac:dyDescent="0.25">
      <c r="A721" s="38" t="s">
        <v>235</v>
      </c>
      <c r="B721" s="35" t="s">
        <v>549</v>
      </c>
      <c r="C721" s="35" t="s">
        <v>243</v>
      </c>
      <c r="D721" s="35" t="s">
        <v>248</v>
      </c>
      <c r="E721" s="35" t="s">
        <v>253</v>
      </c>
      <c r="F721" s="35" t="s">
        <v>101</v>
      </c>
      <c r="G721" s="37">
        <f>G722</f>
        <v>4</v>
      </c>
    </row>
    <row r="722" spans="1:9" ht="15" hidden="1" x14ac:dyDescent="0.25">
      <c r="A722" s="38" t="s">
        <v>124</v>
      </c>
      <c r="B722" s="35" t="s">
        <v>549</v>
      </c>
      <c r="C722" s="35" t="s">
        <v>243</v>
      </c>
      <c r="D722" s="35" t="s">
        <v>248</v>
      </c>
      <c r="E722" s="35" t="s">
        <v>253</v>
      </c>
      <c r="F722" s="35" t="s">
        <v>125</v>
      </c>
      <c r="G722" s="37">
        <f>G723</f>
        <v>4</v>
      </c>
    </row>
    <row r="723" spans="1:9" ht="15" hidden="1" x14ac:dyDescent="0.25">
      <c r="A723" s="38" t="s">
        <v>126</v>
      </c>
      <c r="B723" s="35" t="s">
        <v>549</v>
      </c>
      <c r="C723" s="35" t="s">
        <v>243</v>
      </c>
      <c r="D723" s="35" t="s">
        <v>248</v>
      </c>
      <c r="E723" s="35" t="s">
        <v>253</v>
      </c>
      <c r="F723" s="35" t="s">
        <v>127</v>
      </c>
      <c r="G723" s="37">
        <v>4</v>
      </c>
    </row>
    <row r="724" spans="1:9" ht="26.25" hidden="1" x14ac:dyDescent="0.25">
      <c r="A724" s="38" t="s">
        <v>237</v>
      </c>
      <c r="B724" s="35" t="s">
        <v>549</v>
      </c>
      <c r="C724" s="35" t="s">
        <v>243</v>
      </c>
      <c r="D724" s="35" t="s">
        <v>248</v>
      </c>
      <c r="E724" s="35" t="s">
        <v>254</v>
      </c>
      <c r="F724" s="35" t="s">
        <v>101</v>
      </c>
      <c r="G724" s="37">
        <f>G725+G727</f>
        <v>2464</v>
      </c>
    </row>
    <row r="725" spans="1:9" ht="51.75" hidden="1" customHeight="1" x14ac:dyDescent="0.25">
      <c r="A725" s="38" t="s">
        <v>110</v>
      </c>
      <c r="B725" s="35" t="s">
        <v>549</v>
      </c>
      <c r="C725" s="35" t="s">
        <v>243</v>
      </c>
      <c r="D725" s="35" t="s">
        <v>248</v>
      </c>
      <c r="E725" s="35" t="s">
        <v>254</v>
      </c>
      <c r="F725" s="35" t="s">
        <v>111</v>
      </c>
      <c r="G725" s="37">
        <f>G726</f>
        <v>2432.1</v>
      </c>
    </row>
    <row r="726" spans="1:9" ht="15" hidden="1" x14ac:dyDescent="0.25">
      <c r="A726" s="38" t="s">
        <v>239</v>
      </c>
      <c r="B726" s="35" t="s">
        <v>549</v>
      </c>
      <c r="C726" s="35" t="s">
        <v>243</v>
      </c>
      <c r="D726" s="35" t="s">
        <v>248</v>
      </c>
      <c r="E726" s="35" t="s">
        <v>254</v>
      </c>
      <c r="F726" s="35" t="s">
        <v>240</v>
      </c>
      <c r="G726" s="37">
        <v>2432.1</v>
      </c>
    </row>
    <row r="727" spans="1:9" ht="26.25" hidden="1" x14ac:dyDescent="0.25">
      <c r="A727" s="38" t="s">
        <v>120</v>
      </c>
      <c r="B727" s="35" t="s">
        <v>549</v>
      </c>
      <c r="C727" s="35" t="s">
        <v>243</v>
      </c>
      <c r="D727" s="35" t="s">
        <v>248</v>
      </c>
      <c r="E727" s="35" t="s">
        <v>254</v>
      </c>
      <c r="F727" s="35" t="s">
        <v>121</v>
      </c>
      <c r="G727" s="37">
        <f>G728</f>
        <v>31.9</v>
      </c>
    </row>
    <row r="728" spans="1:9" ht="26.25" hidden="1" x14ac:dyDescent="0.25">
      <c r="A728" s="38" t="s">
        <v>255</v>
      </c>
      <c r="B728" s="35" t="s">
        <v>549</v>
      </c>
      <c r="C728" s="35" t="s">
        <v>243</v>
      </c>
      <c r="D728" s="35" t="s">
        <v>248</v>
      </c>
      <c r="E728" s="35" t="s">
        <v>254</v>
      </c>
      <c r="F728" s="35" t="s">
        <v>123</v>
      </c>
      <c r="G728" s="37">
        <v>31.9</v>
      </c>
    </row>
    <row r="729" spans="1:9" s="46" customFormat="1" ht="15.75" x14ac:dyDescent="0.25">
      <c r="A729" s="54" t="s">
        <v>538</v>
      </c>
      <c r="B729" s="45"/>
      <c r="C729" s="45"/>
      <c r="D729" s="45"/>
      <c r="E729" s="45"/>
      <c r="F729" s="45"/>
      <c r="G729" s="34">
        <f>G13+G43+G57+G612+G651</f>
        <v>100783.90000000002</v>
      </c>
      <c r="H729" s="34">
        <f>H13+H43+H57+H612+H651</f>
        <v>88887.5</v>
      </c>
      <c r="I729" s="34">
        <f>I13+I43+I57+I612+I651</f>
        <v>91397.4</v>
      </c>
    </row>
    <row r="730" spans="1:9" x14ac:dyDescent="0.2">
      <c r="A730" s="47"/>
      <c r="B730" s="48"/>
      <c r="C730" s="48"/>
      <c r="D730" s="48"/>
      <c r="E730" s="48"/>
      <c r="F730" s="48"/>
      <c r="G730" s="48"/>
    </row>
    <row r="731" spans="1:9" x14ac:dyDescent="0.2">
      <c r="A731" s="47"/>
      <c r="B731" s="48"/>
      <c r="C731" s="48"/>
      <c r="D731" s="48"/>
      <c r="E731" s="48"/>
      <c r="F731" s="48"/>
      <c r="G731" s="50"/>
      <c r="H731" s="62"/>
      <c r="I731" s="62"/>
    </row>
    <row r="732" spans="1:9" x14ac:dyDescent="0.2">
      <c r="A732" s="47"/>
      <c r="B732" s="48"/>
      <c r="C732" s="48"/>
      <c r="D732" s="48"/>
      <c r="E732" s="48"/>
      <c r="F732" s="48"/>
      <c r="G732" s="48"/>
    </row>
    <row r="733" spans="1:9" x14ac:dyDescent="0.2">
      <c r="A733" s="47"/>
      <c r="B733" s="48"/>
      <c r="C733" s="48"/>
      <c r="D733" s="48"/>
      <c r="E733" s="48"/>
      <c r="F733" s="48"/>
      <c r="G733" s="48"/>
    </row>
    <row r="734" spans="1:9" x14ac:dyDescent="0.2">
      <c r="A734" s="47"/>
      <c r="B734" s="48"/>
      <c r="C734" s="48"/>
      <c r="D734" s="48"/>
      <c r="E734" s="48"/>
      <c r="F734" s="48"/>
      <c r="G734" s="48"/>
    </row>
    <row r="735" spans="1:9" x14ac:dyDescent="0.2">
      <c r="A735" s="47"/>
      <c r="B735" s="48"/>
      <c r="C735" s="48"/>
      <c r="D735" s="48"/>
      <c r="E735" s="48"/>
      <c r="F735" s="48"/>
      <c r="G735" s="48"/>
    </row>
    <row r="736" spans="1:9" x14ac:dyDescent="0.2">
      <c r="A736" s="47"/>
      <c r="B736" s="48"/>
      <c r="C736" s="48"/>
      <c r="D736" s="48"/>
      <c r="E736" s="48"/>
      <c r="F736" s="48"/>
      <c r="G736" s="48"/>
    </row>
    <row r="737" spans="1:7" x14ac:dyDescent="0.2">
      <c r="A737" s="47"/>
      <c r="B737" s="48"/>
      <c r="C737" s="48"/>
      <c r="D737" s="48"/>
      <c r="E737" s="48"/>
      <c r="F737" s="48"/>
      <c r="G737" s="48"/>
    </row>
    <row r="738" spans="1:7" x14ac:dyDescent="0.2">
      <c r="A738" s="47"/>
      <c r="B738" s="48"/>
      <c r="C738" s="48"/>
      <c r="D738" s="48"/>
      <c r="E738" s="48"/>
      <c r="F738" s="48"/>
      <c r="G738" s="48"/>
    </row>
    <row r="739" spans="1:7" x14ac:dyDescent="0.2">
      <c r="A739" s="47"/>
      <c r="B739" s="48"/>
      <c r="C739" s="48"/>
      <c r="D739" s="48"/>
      <c r="E739" s="48"/>
      <c r="F739" s="48"/>
      <c r="G739" s="48"/>
    </row>
    <row r="740" spans="1:7" x14ac:dyDescent="0.2">
      <c r="A740" s="47"/>
      <c r="B740" s="48"/>
      <c r="C740" s="48"/>
      <c r="D740" s="48"/>
      <c r="E740" s="48"/>
      <c r="F740" s="48"/>
      <c r="G740" s="48"/>
    </row>
    <row r="741" spans="1:7" x14ac:dyDescent="0.2">
      <c r="A741" s="47"/>
      <c r="B741" s="48"/>
      <c r="C741" s="48"/>
      <c r="D741" s="48"/>
      <c r="E741" s="48"/>
      <c r="F741" s="48"/>
      <c r="G741" s="48"/>
    </row>
    <row r="742" spans="1:7" x14ac:dyDescent="0.2">
      <c r="A742" s="47"/>
      <c r="B742" s="48"/>
      <c r="C742" s="48"/>
      <c r="D742" s="48"/>
      <c r="E742" s="48"/>
      <c r="F742" s="48"/>
      <c r="G742" s="48"/>
    </row>
    <row r="743" spans="1:7" x14ac:dyDescent="0.2">
      <c r="A743" s="47"/>
      <c r="B743" s="48"/>
      <c r="C743" s="48"/>
      <c r="D743" s="48"/>
      <c r="E743" s="48"/>
      <c r="F743" s="48"/>
      <c r="G743" s="48"/>
    </row>
    <row r="744" spans="1:7" x14ac:dyDescent="0.2">
      <c r="A744" s="47"/>
      <c r="B744" s="48"/>
      <c r="C744" s="48"/>
      <c r="D744" s="48"/>
      <c r="E744" s="48"/>
      <c r="F744" s="48"/>
      <c r="G744" s="48"/>
    </row>
    <row r="745" spans="1:7" x14ac:dyDescent="0.2">
      <c r="A745" s="47"/>
      <c r="B745" s="48"/>
      <c r="C745" s="48"/>
      <c r="D745" s="48"/>
      <c r="E745" s="48"/>
      <c r="F745" s="48"/>
      <c r="G745" s="48"/>
    </row>
    <row r="746" spans="1:7" x14ac:dyDescent="0.2">
      <c r="A746" s="47"/>
      <c r="B746" s="48"/>
      <c r="C746" s="48"/>
      <c r="D746" s="48"/>
      <c r="E746" s="48"/>
      <c r="F746" s="48"/>
      <c r="G746" s="48"/>
    </row>
    <row r="747" spans="1:7" x14ac:dyDescent="0.2">
      <c r="A747" s="47"/>
      <c r="B747" s="48"/>
      <c r="C747" s="48"/>
      <c r="D747" s="48"/>
      <c r="E747" s="48"/>
      <c r="F747" s="48"/>
      <c r="G747" s="48"/>
    </row>
    <row r="748" spans="1:7" x14ac:dyDescent="0.2">
      <c r="A748" s="47"/>
      <c r="B748" s="48"/>
      <c r="C748" s="48"/>
      <c r="D748" s="48"/>
      <c r="E748" s="48"/>
      <c r="F748" s="48"/>
      <c r="G748" s="48"/>
    </row>
    <row r="749" spans="1:7" x14ac:dyDescent="0.2">
      <c r="A749" s="47"/>
      <c r="B749" s="48"/>
      <c r="C749" s="48"/>
      <c r="D749" s="48"/>
      <c r="E749" s="48"/>
      <c r="F749" s="48"/>
      <c r="G749" s="48"/>
    </row>
    <row r="750" spans="1:7" x14ac:dyDescent="0.2">
      <c r="A750" s="47"/>
      <c r="B750" s="48"/>
      <c r="C750" s="48"/>
      <c r="D750" s="48"/>
      <c r="E750" s="48"/>
      <c r="F750" s="48"/>
      <c r="G750" s="48"/>
    </row>
    <row r="751" spans="1:7" x14ac:dyDescent="0.2">
      <c r="A751" s="47"/>
      <c r="B751" s="48"/>
      <c r="C751" s="48"/>
      <c r="D751" s="48"/>
      <c r="E751" s="48"/>
      <c r="F751" s="48"/>
      <c r="G751" s="48"/>
    </row>
    <row r="752" spans="1:7" x14ac:dyDescent="0.2">
      <c r="A752" s="47"/>
      <c r="B752" s="48"/>
      <c r="C752" s="48"/>
      <c r="D752" s="48"/>
      <c r="E752" s="48"/>
      <c r="F752" s="48"/>
      <c r="G752" s="48"/>
    </row>
    <row r="753" spans="1:7" x14ac:dyDescent="0.2">
      <c r="A753" s="47"/>
      <c r="B753" s="48"/>
      <c r="C753" s="48"/>
      <c r="D753" s="48"/>
      <c r="E753" s="48"/>
      <c r="F753" s="48"/>
      <c r="G753" s="48"/>
    </row>
    <row r="754" spans="1:7" x14ac:dyDescent="0.2">
      <c r="A754" s="47"/>
      <c r="B754" s="48"/>
      <c r="C754" s="48"/>
      <c r="D754" s="48"/>
      <c r="E754" s="48"/>
      <c r="F754" s="48"/>
      <c r="G754" s="48"/>
    </row>
    <row r="755" spans="1:7" x14ac:dyDescent="0.2">
      <c r="A755" s="47"/>
      <c r="B755" s="48"/>
      <c r="C755" s="48"/>
      <c r="D755" s="48"/>
      <c r="E755" s="48"/>
      <c r="F755" s="48"/>
      <c r="G755" s="48"/>
    </row>
    <row r="756" spans="1:7" x14ac:dyDescent="0.2">
      <c r="A756" s="47"/>
      <c r="B756" s="48"/>
      <c r="C756" s="48"/>
      <c r="D756" s="48"/>
      <c r="E756" s="48"/>
      <c r="F756" s="48"/>
      <c r="G756" s="48"/>
    </row>
    <row r="757" spans="1:7" x14ac:dyDescent="0.2">
      <c r="A757" s="47"/>
      <c r="B757" s="48"/>
      <c r="C757" s="48"/>
      <c r="D757" s="48"/>
      <c r="E757" s="48"/>
      <c r="F757" s="48"/>
      <c r="G757" s="48"/>
    </row>
    <row r="758" spans="1:7" x14ac:dyDescent="0.2">
      <c r="A758" s="47"/>
      <c r="B758" s="48"/>
      <c r="C758" s="48"/>
      <c r="D758" s="48"/>
      <c r="E758" s="48"/>
      <c r="F758" s="48"/>
      <c r="G758" s="48"/>
    </row>
    <row r="759" spans="1:7" x14ac:dyDescent="0.2">
      <c r="A759" s="47"/>
      <c r="B759" s="48"/>
      <c r="C759" s="48"/>
      <c r="D759" s="48"/>
      <c r="E759" s="48"/>
      <c r="F759" s="48"/>
      <c r="G759" s="48"/>
    </row>
    <row r="760" spans="1:7" x14ac:dyDescent="0.2">
      <c r="A760" s="47"/>
      <c r="B760" s="48"/>
      <c r="C760" s="48"/>
      <c r="D760" s="48"/>
      <c r="E760" s="48"/>
      <c r="F760" s="48"/>
      <c r="G760" s="48"/>
    </row>
    <row r="761" spans="1:7" x14ac:dyDescent="0.2">
      <c r="A761" s="47"/>
      <c r="B761" s="48"/>
      <c r="C761" s="48"/>
      <c r="D761" s="48"/>
      <c r="E761" s="48"/>
      <c r="F761" s="48"/>
      <c r="G761" s="48"/>
    </row>
    <row r="762" spans="1:7" x14ac:dyDescent="0.2">
      <c r="A762" s="47"/>
      <c r="B762" s="48"/>
      <c r="C762" s="48"/>
      <c r="D762" s="48"/>
      <c r="E762" s="48"/>
      <c r="F762" s="48"/>
      <c r="G762" s="48"/>
    </row>
    <row r="763" spans="1:7" x14ac:dyDescent="0.2">
      <c r="A763" s="47"/>
      <c r="B763" s="48"/>
      <c r="C763" s="48"/>
      <c r="D763" s="48"/>
      <c r="E763" s="48"/>
      <c r="F763" s="48"/>
      <c r="G763" s="48"/>
    </row>
    <row r="764" spans="1:7" x14ac:dyDescent="0.2">
      <c r="A764" s="47"/>
      <c r="B764" s="48"/>
      <c r="C764" s="48"/>
      <c r="D764" s="48"/>
      <c r="E764" s="48"/>
      <c r="F764" s="48"/>
      <c r="G764" s="48"/>
    </row>
    <row r="765" spans="1:7" x14ac:dyDescent="0.2">
      <c r="A765" s="47"/>
      <c r="B765" s="48"/>
      <c r="C765" s="48"/>
      <c r="D765" s="48"/>
      <c r="E765" s="48"/>
      <c r="F765" s="48"/>
      <c r="G765" s="48"/>
    </row>
    <row r="766" spans="1:7" x14ac:dyDescent="0.2">
      <c r="A766" s="47"/>
      <c r="B766" s="48"/>
      <c r="C766" s="48"/>
      <c r="D766" s="48"/>
      <c r="E766" s="48"/>
      <c r="F766" s="48"/>
      <c r="G766" s="48"/>
    </row>
    <row r="767" spans="1:7" x14ac:dyDescent="0.2">
      <c r="A767" s="47"/>
      <c r="B767" s="48"/>
      <c r="C767" s="48"/>
      <c r="D767" s="48"/>
      <c r="E767" s="48"/>
      <c r="F767" s="48"/>
      <c r="G767" s="48"/>
    </row>
    <row r="768" spans="1:7" x14ac:dyDescent="0.2">
      <c r="A768" s="47"/>
      <c r="B768" s="48"/>
      <c r="C768" s="48"/>
      <c r="D768" s="48"/>
      <c r="E768" s="48"/>
      <c r="F768" s="48"/>
      <c r="G768" s="48"/>
    </row>
    <row r="769" spans="1:7" x14ac:dyDescent="0.2">
      <c r="A769" s="47"/>
      <c r="B769" s="48"/>
      <c r="C769" s="48"/>
      <c r="D769" s="48"/>
      <c r="E769" s="48"/>
      <c r="F769" s="48"/>
      <c r="G769" s="48"/>
    </row>
    <row r="770" spans="1:7" x14ac:dyDescent="0.2">
      <c r="A770" s="47"/>
      <c r="B770" s="48"/>
      <c r="C770" s="48"/>
      <c r="D770" s="48"/>
      <c r="E770" s="48"/>
      <c r="F770" s="48"/>
      <c r="G770" s="48"/>
    </row>
    <row r="771" spans="1:7" x14ac:dyDescent="0.2">
      <c r="A771" s="47"/>
      <c r="B771" s="48"/>
      <c r="C771" s="48"/>
      <c r="D771" s="48"/>
      <c r="E771" s="48"/>
      <c r="F771" s="48"/>
      <c r="G771" s="48"/>
    </row>
    <row r="772" spans="1:7" x14ac:dyDescent="0.2">
      <c r="A772" s="47"/>
      <c r="B772" s="48"/>
      <c r="C772" s="48"/>
      <c r="D772" s="48"/>
      <c r="E772" s="48"/>
      <c r="F772" s="48"/>
      <c r="G772" s="48"/>
    </row>
    <row r="773" spans="1:7" x14ac:dyDescent="0.2">
      <c r="A773" s="47"/>
      <c r="B773" s="48"/>
      <c r="C773" s="48"/>
      <c r="D773" s="48"/>
      <c r="E773" s="48"/>
      <c r="F773" s="48"/>
      <c r="G773" s="48"/>
    </row>
    <row r="774" spans="1:7" x14ac:dyDescent="0.2">
      <c r="A774" s="47"/>
      <c r="B774" s="48"/>
      <c r="C774" s="48"/>
      <c r="D774" s="48"/>
      <c r="E774" s="48"/>
      <c r="F774" s="48"/>
      <c r="G774" s="48"/>
    </row>
    <row r="775" spans="1:7" x14ac:dyDescent="0.2">
      <c r="A775" s="47"/>
      <c r="B775" s="48"/>
      <c r="C775" s="48"/>
      <c r="D775" s="48"/>
      <c r="E775" s="48"/>
      <c r="F775" s="48"/>
      <c r="G775" s="48"/>
    </row>
    <row r="776" spans="1:7" x14ac:dyDescent="0.2">
      <c r="A776" s="47"/>
      <c r="B776" s="48"/>
      <c r="C776" s="48"/>
      <c r="D776" s="48"/>
      <c r="E776" s="48"/>
      <c r="F776" s="48"/>
      <c r="G776" s="48"/>
    </row>
    <row r="777" spans="1:7" x14ac:dyDescent="0.2">
      <c r="A777" s="47"/>
      <c r="B777" s="48"/>
      <c r="C777" s="48"/>
      <c r="D777" s="48"/>
      <c r="E777" s="48"/>
      <c r="F777" s="48"/>
      <c r="G777" s="48"/>
    </row>
    <row r="778" spans="1:7" x14ac:dyDescent="0.2">
      <c r="A778" s="47"/>
      <c r="B778" s="48"/>
      <c r="C778" s="48"/>
      <c r="D778" s="48"/>
      <c r="E778" s="48"/>
      <c r="F778" s="48"/>
      <c r="G778" s="48"/>
    </row>
    <row r="779" spans="1:7" x14ac:dyDescent="0.2">
      <c r="A779" s="47"/>
      <c r="B779" s="48"/>
      <c r="C779" s="48"/>
      <c r="D779" s="48"/>
      <c r="E779" s="48"/>
      <c r="F779" s="48"/>
      <c r="G779" s="48"/>
    </row>
    <row r="780" spans="1:7" x14ac:dyDescent="0.2">
      <c r="A780" s="47"/>
      <c r="B780" s="48"/>
      <c r="C780" s="48"/>
      <c r="D780" s="48"/>
      <c r="E780" s="48"/>
      <c r="F780" s="48"/>
      <c r="G780" s="48"/>
    </row>
    <row r="781" spans="1:7" x14ac:dyDescent="0.2">
      <c r="A781" s="47"/>
      <c r="B781" s="48"/>
      <c r="C781" s="48"/>
      <c r="D781" s="48"/>
      <c r="E781" s="48"/>
      <c r="F781" s="48"/>
      <c r="G781" s="48"/>
    </row>
    <row r="782" spans="1:7" x14ac:dyDescent="0.2">
      <c r="A782" s="47"/>
      <c r="B782" s="48"/>
      <c r="C782" s="48"/>
      <c r="D782" s="48"/>
      <c r="E782" s="48"/>
      <c r="F782" s="48"/>
      <c r="G782" s="48"/>
    </row>
    <row r="783" spans="1:7" x14ac:dyDescent="0.2">
      <c r="A783" s="47"/>
      <c r="B783" s="48"/>
      <c r="C783" s="48"/>
      <c r="D783" s="48"/>
      <c r="E783" s="48"/>
      <c r="F783" s="48"/>
      <c r="G783" s="48"/>
    </row>
    <row r="784" spans="1:7" x14ac:dyDescent="0.2">
      <c r="A784" s="47"/>
      <c r="B784" s="48"/>
      <c r="C784" s="48"/>
      <c r="D784" s="48"/>
      <c r="E784" s="48"/>
      <c r="F784" s="48"/>
      <c r="G784" s="48"/>
    </row>
    <row r="785" spans="1:7" x14ac:dyDescent="0.2">
      <c r="A785" s="47"/>
      <c r="B785" s="48"/>
      <c r="C785" s="48"/>
      <c r="D785" s="48"/>
      <c r="E785" s="48"/>
      <c r="F785" s="48"/>
      <c r="G785" s="48"/>
    </row>
    <row r="786" spans="1:7" x14ac:dyDescent="0.2">
      <c r="A786" s="47"/>
      <c r="B786" s="48"/>
      <c r="C786" s="48"/>
      <c r="D786" s="48"/>
      <c r="E786" s="48"/>
      <c r="F786" s="48"/>
      <c r="G786" s="48"/>
    </row>
    <row r="787" spans="1:7" x14ac:dyDescent="0.2">
      <c r="A787" s="47"/>
      <c r="B787" s="48"/>
      <c r="C787" s="48"/>
      <c r="D787" s="48"/>
      <c r="E787" s="48"/>
      <c r="F787" s="48"/>
      <c r="G787" s="48"/>
    </row>
    <row r="788" spans="1:7" x14ac:dyDescent="0.2">
      <c r="A788" s="47"/>
      <c r="B788" s="48"/>
      <c r="C788" s="48"/>
      <c r="D788" s="48"/>
      <c r="E788" s="48"/>
      <c r="F788" s="48"/>
      <c r="G788" s="48"/>
    </row>
    <row r="789" spans="1:7" x14ac:dyDescent="0.2">
      <c r="A789" s="47"/>
      <c r="B789" s="48"/>
      <c r="C789" s="48"/>
      <c r="D789" s="48"/>
      <c r="E789" s="48"/>
      <c r="F789" s="48"/>
      <c r="G789" s="48"/>
    </row>
    <row r="790" spans="1:7" x14ac:dyDescent="0.2">
      <c r="A790" s="47"/>
      <c r="B790" s="48"/>
      <c r="C790" s="48"/>
      <c r="D790" s="48"/>
      <c r="E790" s="48"/>
      <c r="F790" s="48"/>
      <c r="G790" s="48"/>
    </row>
    <row r="791" spans="1:7" x14ac:dyDescent="0.2">
      <c r="A791" s="47"/>
      <c r="B791" s="48"/>
      <c r="C791" s="48"/>
      <c r="D791" s="48"/>
      <c r="E791" s="48"/>
      <c r="F791" s="48"/>
      <c r="G791" s="48"/>
    </row>
    <row r="792" spans="1:7" x14ac:dyDescent="0.2">
      <c r="A792" s="47"/>
      <c r="B792" s="48"/>
      <c r="C792" s="48"/>
      <c r="D792" s="48"/>
      <c r="E792" s="48"/>
      <c r="F792" s="48"/>
      <c r="G792" s="48"/>
    </row>
    <row r="793" spans="1:7" x14ac:dyDescent="0.2">
      <c r="A793" s="47"/>
      <c r="B793" s="48"/>
      <c r="C793" s="48"/>
      <c r="D793" s="48"/>
      <c r="E793" s="48"/>
      <c r="F793" s="48"/>
      <c r="G793" s="48"/>
    </row>
    <row r="794" spans="1:7" x14ac:dyDescent="0.2">
      <c r="A794" s="47"/>
      <c r="B794" s="48"/>
      <c r="C794" s="48"/>
      <c r="D794" s="48"/>
      <c r="E794" s="48"/>
      <c r="F794" s="48"/>
      <c r="G794" s="48"/>
    </row>
    <row r="795" spans="1:7" x14ac:dyDescent="0.2">
      <c r="A795" s="47"/>
      <c r="B795" s="48"/>
      <c r="C795" s="48"/>
      <c r="D795" s="48"/>
      <c r="E795" s="48"/>
      <c r="F795" s="48"/>
      <c r="G795" s="48"/>
    </row>
    <row r="796" spans="1:7" x14ac:dyDescent="0.2">
      <c r="A796" s="47"/>
      <c r="B796" s="48"/>
      <c r="C796" s="48"/>
      <c r="D796" s="48"/>
      <c r="E796" s="48"/>
      <c r="F796" s="48"/>
      <c r="G796" s="48"/>
    </row>
    <row r="797" spans="1:7" x14ac:dyDescent="0.2">
      <c r="A797" s="47"/>
      <c r="B797" s="48"/>
      <c r="C797" s="48"/>
      <c r="D797" s="48"/>
      <c r="E797" s="48"/>
      <c r="F797" s="48"/>
      <c r="G797" s="48"/>
    </row>
    <row r="798" spans="1:7" x14ac:dyDescent="0.2">
      <c r="A798" s="47"/>
      <c r="B798" s="48"/>
      <c r="C798" s="48"/>
      <c r="D798" s="48"/>
      <c r="E798" s="48"/>
      <c r="F798" s="48"/>
      <c r="G798" s="48"/>
    </row>
    <row r="799" spans="1:7" x14ac:dyDescent="0.2">
      <c r="A799" s="47"/>
      <c r="B799" s="48"/>
      <c r="C799" s="48"/>
      <c r="D799" s="48"/>
      <c r="E799" s="48"/>
      <c r="F799" s="48"/>
      <c r="G799" s="48"/>
    </row>
    <row r="800" spans="1:7" x14ac:dyDescent="0.2">
      <c r="A800" s="47"/>
      <c r="B800" s="48"/>
      <c r="C800" s="48"/>
      <c r="D800" s="48"/>
      <c r="E800" s="48"/>
      <c r="F800" s="48"/>
      <c r="G800" s="48"/>
    </row>
    <row r="801" spans="1:7" x14ac:dyDescent="0.2">
      <c r="A801" s="47"/>
      <c r="B801" s="48"/>
      <c r="C801" s="48"/>
      <c r="D801" s="48"/>
      <c r="E801" s="48"/>
      <c r="F801" s="48"/>
      <c r="G801" s="48"/>
    </row>
    <row r="802" spans="1:7" x14ac:dyDescent="0.2">
      <c r="A802" s="47"/>
      <c r="B802" s="48"/>
      <c r="C802" s="48"/>
      <c r="D802" s="48"/>
      <c r="E802" s="48"/>
      <c r="F802" s="48"/>
      <c r="G802" s="48"/>
    </row>
    <row r="803" spans="1:7" x14ac:dyDescent="0.2">
      <c r="A803" s="47"/>
      <c r="B803" s="48"/>
      <c r="C803" s="48"/>
      <c r="D803" s="48"/>
      <c r="E803" s="48"/>
      <c r="F803" s="48"/>
      <c r="G803" s="48"/>
    </row>
    <row r="804" spans="1:7" x14ac:dyDescent="0.2">
      <c r="A804" s="47"/>
      <c r="B804" s="48"/>
      <c r="C804" s="48"/>
      <c r="D804" s="48"/>
      <c r="E804" s="48"/>
      <c r="F804" s="48"/>
      <c r="G804" s="48"/>
    </row>
    <row r="805" spans="1:7" x14ac:dyDescent="0.2">
      <c r="A805" s="47"/>
      <c r="B805" s="48"/>
      <c r="C805" s="48"/>
      <c r="D805" s="48"/>
      <c r="E805" s="48"/>
      <c r="F805" s="48"/>
      <c r="G805" s="48"/>
    </row>
    <row r="806" spans="1:7" x14ac:dyDescent="0.2">
      <c r="A806" s="47"/>
      <c r="B806" s="48"/>
      <c r="C806" s="48"/>
      <c r="D806" s="48"/>
      <c r="E806" s="48"/>
      <c r="F806" s="48"/>
      <c r="G806" s="48"/>
    </row>
    <row r="807" spans="1:7" x14ac:dyDescent="0.2">
      <c r="A807" s="47"/>
      <c r="B807" s="48"/>
      <c r="C807" s="48"/>
      <c r="D807" s="48"/>
      <c r="E807" s="48"/>
      <c r="F807" s="48"/>
      <c r="G807" s="48"/>
    </row>
    <row r="808" spans="1:7" x14ac:dyDescent="0.2">
      <c r="A808" s="47"/>
      <c r="B808" s="48"/>
      <c r="C808" s="48"/>
      <c r="D808" s="48"/>
      <c r="E808" s="48"/>
      <c r="F808" s="48"/>
      <c r="G808" s="48"/>
    </row>
    <row r="809" spans="1:7" x14ac:dyDescent="0.2">
      <c r="A809" s="47"/>
      <c r="B809" s="48"/>
      <c r="C809" s="48"/>
      <c r="D809" s="48"/>
      <c r="E809" s="48"/>
      <c r="F809" s="48"/>
      <c r="G809" s="48"/>
    </row>
    <row r="810" spans="1:7" x14ac:dyDescent="0.2">
      <c r="A810" s="47"/>
      <c r="B810" s="48"/>
      <c r="C810" s="48"/>
      <c r="D810" s="48"/>
      <c r="E810" s="48"/>
      <c r="F810" s="48"/>
      <c r="G810" s="48"/>
    </row>
    <row r="811" spans="1:7" x14ac:dyDescent="0.2">
      <c r="A811" s="47"/>
      <c r="B811" s="48"/>
      <c r="C811" s="48"/>
      <c r="D811" s="48"/>
      <c r="E811" s="48"/>
      <c r="F811" s="48"/>
      <c r="G811" s="48"/>
    </row>
    <row r="812" spans="1:7" x14ac:dyDescent="0.2">
      <c r="A812" s="47"/>
      <c r="B812" s="48"/>
      <c r="C812" s="48"/>
      <c r="D812" s="48"/>
      <c r="E812" s="48"/>
      <c r="F812" s="48"/>
      <c r="G812" s="48"/>
    </row>
    <row r="813" spans="1:7" x14ac:dyDescent="0.2">
      <c r="A813" s="47"/>
      <c r="B813" s="48"/>
      <c r="C813" s="48"/>
      <c r="D813" s="48"/>
      <c r="E813" s="48"/>
      <c r="F813" s="48"/>
      <c r="G813" s="48"/>
    </row>
    <row r="814" spans="1:7" x14ac:dyDescent="0.2">
      <c r="A814" s="47"/>
      <c r="B814" s="48"/>
      <c r="C814" s="48"/>
      <c r="D814" s="48"/>
      <c r="E814" s="48"/>
      <c r="F814" s="48"/>
      <c r="G814" s="48"/>
    </row>
    <row r="815" spans="1:7" x14ac:dyDescent="0.2">
      <c r="A815" s="47"/>
      <c r="B815" s="48"/>
      <c r="C815" s="48"/>
      <c r="D815" s="48"/>
      <c r="E815" s="48"/>
      <c r="F815" s="48"/>
      <c r="G815" s="48"/>
    </row>
    <row r="816" spans="1:7" x14ac:dyDescent="0.2">
      <c r="A816" s="47"/>
      <c r="B816" s="48"/>
      <c r="C816" s="48"/>
      <c r="D816" s="48"/>
      <c r="E816" s="48"/>
      <c r="F816" s="48"/>
      <c r="G816" s="48"/>
    </row>
    <row r="817" spans="1:7" x14ac:dyDescent="0.2">
      <c r="A817" s="47"/>
      <c r="B817" s="48"/>
      <c r="C817" s="48"/>
      <c r="D817" s="48"/>
      <c r="E817" s="48"/>
      <c r="F817" s="48"/>
      <c r="G817" s="48"/>
    </row>
    <row r="818" spans="1:7" x14ac:dyDescent="0.2">
      <c r="A818" s="47"/>
      <c r="B818" s="48"/>
      <c r="C818" s="48"/>
      <c r="D818" s="48"/>
      <c r="E818" s="48"/>
      <c r="F818" s="48"/>
      <c r="G818" s="48"/>
    </row>
    <row r="819" spans="1:7" x14ac:dyDescent="0.2">
      <c r="A819" s="47"/>
      <c r="B819" s="48"/>
      <c r="C819" s="48"/>
      <c r="D819" s="48"/>
      <c r="E819" s="48"/>
      <c r="F819" s="48"/>
      <c r="G819" s="48"/>
    </row>
    <row r="820" spans="1:7" x14ac:dyDescent="0.2">
      <c r="A820" s="47"/>
      <c r="B820" s="48"/>
      <c r="C820" s="48"/>
      <c r="D820" s="48"/>
      <c r="E820" s="48"/>
      <c r="F820" s="48"/>
      <c r="G820" s="48"/>
    </row>
  </sheetData>
  <mergeCells count="16">
    <mergeCell ref="A1:I1"/>
    <mergeCell ref="A2:I2"/>
    <mergeCell ref="A3:I3"/>
    <mergeCell ref="G10:G11"/>
    <mergeCell ref="H10:H11"/>
    <mergeCell ref="I10:I11"/>
    <mergeCell ref="A5:I5"/>
    <mergeCell ref="A6:I6"/>
    <mergeCell ref="C7:I7"/>
    <mergeCell ref="A8:I8"/>
    <mergeCell ref="A10:A11"/>
    <mergeCell ref="B10:B11"/>
    <mergeCell ref="C10:C11"/>
    <mergeCell ref="D10:D11"/>
    <mergeCell ref="E10:E11"/>
    <mergeCell ref="F10:F11"/>
  </mergeCells>
  <pageMargins left="0.39370078740157483" right="0.39370078740157483" top="0.51181102362204722" bottom="0.39370078740157483" header="0.51181102362204722" footer="0.51181102362204722"/>
  <pageSetup paperSize="9" scale="7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624"/>
  <sheetViews>
    <sheetView view="pageBreakPreview" topLeftCell="A165" zoomScaleSheetLayoutView="100" workbookViewId="0">
      <selection activeCell="E288" sqref="E288"/>
    </sheetView>
  </sheetViews>
  <sheetFormatPr defaultRowHeight="12.75" x14ac:dyDescent="0.2"/>
  <cols>
    <col min="1" max="1" width="48" style="51" customWidth="1"/>
    <col min="2" max="2" width="16.28515625" style="40" customWidth="1"/>
    <col min="3" max="3" width="8.42578125" style="40" customWidth="1"/>
    <col min="4" max="4" width="12" style="40" customWidth="1"/>
    <col min="5" max="5" width="11.85546875" style="40" customWidth="1"/>
    <col min="6" max="6" width="14.42578125" style="40" customWidth="1"/>
    <col min="7" max="7" width="10.140625" style="25" hidden="1" customWidth="1"/>
    <col min="8" max="8" width="9.140625" style="25" hidden="1" customWidth="1"/>
    <col min="9" max="256" width="9.140625" style="25"/>
    <col min="257" max="257" width="48" style="25" customWidth="1"/>
    <col min="258" max="258" width="16.28515625" style="25" customWidth="1"/>
    <col min="259" max="259" width="8.42578125" style="25" customWidth="1"/>
    <col min="260" max="260" width="12" style="25" customWidth="1"/>
    <col min="261" max="261" width="12.140625" style="25" customWidth="1"/>
    <col min="262" max="262" width="13.42578125" style="25" customWidth="1"/>
    <col min="263" max="263" width="10.140625" style="25" bestFit="1" customWidth="1"/>
    <col min="264" max="512" width="9.140625" style="25"/>
    <col min="513" max="513" width="48" style="25" customWidth="1"/>
    <col min="514" max="514" width="16.28515625" style="25" customWidth="1"/>
    <col min="515" max="515" width="8.42578125" style="25" customWidth="1"/>
    <col min="516" max="516" width="12" style="25" customWidth="1"/>
    <col min="517" max="517" width="12.140625" style="25" customWidth="1"/>
    <col min="518" max="518" width="13.42578125" style="25" customWidth="1"/>
    <col min="519" max="519" width="10.140625" style="25" bestFit="1" customWidth="1"/>
    <col min="520" max="768" width="9.140625" style="25"/>
    <col min="769" max="769" width="48" style="25" customWidth="1"/>
    <col min="770" max="770" width="16.28515625" style="25" customWidth="1"/>
    <col min="771" max="771" width="8.42578125" style="25" customWidth="1"/>
    <col min="772" max="772" width="12" style="25" customWidth="1"/>
    <col min="773" max="773" width="12.140625" style="25" customWidth="1"/>
    <col min="774" max="774" width="13.42578125" style="25" customWidth="1"/>
    <col min="775" max="775" width="10.140625" style="25" bestFit="1" customWidth="1"/>
    <col min="776" max="1024" width="9.140625" style="25"/>
    <col min="1025" max="1025" width="48" style="25" customWidth="1"/>
    <col min="1026" max="1026" width="16.28515625" style="25" customWidth="1"/>
    <col min="1027" max="1027" width="8.42578125" style="25" customWidth="1"/>
    <col min="1028" max="1028" width="12" style="25" customWidth="1"/>
    <col min="1029" max="1029" width="12.140625" style="25" customWidth="1"/>
    <col min="1030" max="1030" width="13.42578125" style="25" customWidth="1"/>
    <col min="1031" max="1031" width="10.140625" style="25" bestFit="1" customWidth="1"/>
    <col min="1032" max="1280" width="9.140625" style="25"/>
    <col min="1281" max="1281" width="48" style="25" customWidth="1"/>
    <col min="1282" max="1282" width="16.28515625" style="25" customWidth="1"/>
    <col min="1283" max="1283" width="8.42578125" style="25" customWidth="1"/>
    <col min="1284" max="1284" width="12" style="25" customWidth="1"/>
    <col min="1285" max="1285" width="12.140625" style="25" customWidth="1"/>
    <col min="1286" max="1286" width="13.42578125" style="25" customWidth="1"/>
    <col min="1287" max="1287" width="10.140625" style="25" bestFit="1" customWidth="1"/>
    <col min="1288" max="1536" width="9.140625" style="25"/>
    <col min="1537" max="1537" width="48" style="25" customWidth="1"/>
    <col min="1538" max="1538" width="16.28515625" style="25" customWidth="1"/>
    <col min="1539" max="1539" width="8.42578125" style="25" customWidth="1"/>
    <col min="1540" max="1540" width="12" style="25" customWidth="1"/>
    <col min="1541" max="1541" width="12.140625" style="25" customWidth="1"/>
    <col min="1542" max="1542" width="13.42578125" style="25" customWidth="1"/>
    <col min="1543" max="1543" width="10.140625" style="25" bestFit="1" customWidth="1"/>
    <col min="1544" max="1792" width="9.140625" style="25"/>
    <col min="1793" max="1793" width="48" style="25" customWidth="1"/>
    <col min="1794" max="1794" width="16.28515625" style="25" customWidth="1"/>
    <col min="1795" max="1795" width="8.42578125" style="25" customWidth="1"/>
    <col min="1796" max="1796" width="12" style="25" customWidth="1"/>
    <col min="1797" max="1797" width="12.140625" style="25" customWidth="1"/>
    <col min="1798" max="1798" width="13.42578125" style="25" customWidth="1"/>
    <col min="1799" max="1799" width="10.140625" style="25" bestFit="1" customWidth="1"/>
    <col min="1800" max="2048" width="9.140625" style="25"/>
    <col min="2049" max="2049" width="48" style="25" customWidth="1"/>
    <col min="2050" max="2050" width="16.28515625" style="25" customWidth="1"/>
    <col min="2051" max="2051" width="8.42578125" style="25" customWidth="1"/>
    <col min="2052" max="2052" width="12" style="25" customWidth="1"/>
    <col min="2053" max="2053" width="12.140625" style="25" customWidth="1"/>
    <col min="2054" max="2054" width="13.42578125" style="25" customWidth="1"/>
    <col min="2055" max="2055" width="10.140625" style="25" bestFit="1" customWidth="1"/>
    <col min="2056" max="2304" width="9.140625" style="25"/>
    <col min="2305" max="2305" width="48" style="25" customWidth="1"/>
    <col min="2306" max="2306" width="16.28515625" style="25" customWidth="1"/>
    <col min="2307" max="2307" width="8.42578125" style="25" customWidth="1"/>
    <col min="2308" max="2308" width="12" style="25" customWidth="1"/>
    <col min="2309" max="2309" width="12.140625" style="25" customWidth="1"/>
    <col min="2310" max="2310" width="13.42578125" style="25" customWidth="1"/>
    <col min="2311" max="2311" width="10.140625" style="25" bestFit="1" customWidth="1"/>
    <col min="2312" max="2560" width="9.140625" style="25"/>
    <col min="2561" max="2561" width="48" style="25" customWidth="1"/>
    <col min="2562" max="2562" width="16.28515625" style="25" customWidth="1"/>
    <col min="2563" max="2563" width="8.42578125" style="25" customWidth="1"/>
    <col min="2564" max="2564" width="12" style="25" customWidth="1"/>
    <col min="2565" max="2565" width="12.140625" style="25" customWidth="1"/>
    <col min="2566" max="2566" width="13.42578125" style="25" customWidth="1"/>
    <col min="2567" max="2567" width="10.140625" style="25" bestFit="1" customWidth="1"/>
    <col min="2568" max="2816" width="9.140625" style="25"/>
    <col min="2817" max="2817" width="48" style="25" customWidth="1"/>
    <col min="2818" max="2818" width="16.28515625" style="25" customWidth="1"/>
    <col min="2819" max="2819" width="8.42578125" style="25" customWidth="1"/>
    <col min="2820" max="2820" width="12" style="25" customWidth="1"/>
    <col min="2821" max="2821" width="12.140625" style="25" customWidth="1"/>
    <col min="2822" max="2822" width="13.42578125" style="25" customWidth="1"/>
    <col min="2823" max="2823" width="10.140625" style="25" bestFit="1" customWidth="1"/>
    <col min="2824" max="3072" width="9.140625" style="25"/>
    <col min="3073" max="3073" width="48" style="25" customWidth="1"/>
    <col min="3074" max="3074" width="16.28515625" style="25" customWidth="1"/>
    <col min="3075" max="3075" width="8.42578125" style="25" customWidth="1"/>
    <col min="3076" max="3076" width="12" style="25" customWidth="1"/>
    <col min="3077" max="3077" width="12.140625" style="25" customWidth="1"/>
    <col min="3078" max="3078" width="13.42578125" style="25" customWidth="1"/>
    <col min="3079" max="3079" width="10.140625" style="25" bestFit="1" customWidth="1"/>
    <col min="3080" max="3328" width="9.140625" style="25"/>
    <col min="3329" max="3329" width="48" style="25" customWidth="1"/>
    <col min="3330" max="3330" width="16.28515625" style="25" customWidth="1"/>
    <col min="3331" max="3331" width="8.42578125" style="25" customWidth="1"/>
    <col min="3332" max="3332" width="12" style="25" customWidth="1"/>
    <col min="3333" max="3333" width="12.140625" style="25" customWidth="1"/>
    <col min="3334" max="3334" width="13.42578125" style="25" customWidth="1"/>
    <col min="3335" max="3335" width="10.140625" style="25" bestFit="1" customWidth="1"/>
    <col min="3336" max="3584" width="9.140625" style="25"/>
    <col min="3585" max="3585" width="48" style="25" customWidth="1"/>
    <col min="3586" max="3586" width="16.28515625" style="25" customWidth="1"/>
    <col min="3587" max="3587" width="8.42578125" style="25" customWidth="1"/>
    <col min="3588" max="3588" width="12" style="25" customWidth="1"/>
    <col min="3589" max="3589" width="12.140625" style="25" customWidth="1"/>
    <col min="3590" max="3590" width="13.42578125" style="25" customWidth="1"/>
    <col min="3591" max="3591" width="10.140625" style="25" bestFit="1" customWidth="1"/>
    <col min="3592" max="3840" width="9.140625" style="25"/>
    <col min="3841" max="3841" width="48" style="25" customWidth="1"/>
    <col min="3842" max="3842" width="16.28515625" style="25" customWidth="1"/>
    <col min="3843" max="3843" width="8.42578125" style="25" customWidth="1"/>
    <col min="3844" max="3844" width="12" style="25" customWidth="1"/>
    <col min="3845" max="3845" width="12.140625" style="25" customWidth="1"/>
    <col min="3846" max="3846" width="13.42578125" style="25" customWidth="1"/>
    <col min="3847" max="3847" width="10.140625" style="25" bestFit="1" customWidth="1"/>
    <col min="3848" max="4096" width="9.140625" style="25"/>
    <col min="4097" max="4097" width="48" style="25" customWidth="1"/>
    <col min="4098" max="4098" width="16.28515625" style="25" customWidth="1"/>
    <col min="4099" max="4099" width="8.42578125" style="25" customWidth="1"/>
    <col min="4100" max="4100" width="12" style="25" customWidth="1"/>
    <col min="4101" max="4101" width="12.140625" style="25" customWidth="1"/>
    <col min="4102" max="4102" width="13.42578125" style="25" customWidth="1"/>
    <col min="4103" max="4103" width="10.140625" style="25" bestFit="1" customWidth="1"/>
    <col min="4104" max="4352" width="9.140625" style="25"/>
    <col min="4353" max="4353" width="48" style="25" customWidth="1"/>
    <col min="4354" max="4354" width="16.28515625" style="25" customWidth="1"/>
    <col min="4355" max="4355" width="8.42578125" style="25" customWidth="1"/>
    <col min="4356" max="4356" width="12" style="25" customWidth="1"/>
    <col min="4357" max="4357" width="12.140625" style="25" customWidth="1"/>
    <col min="4358" max="4358" width="13.42578125" style="25" customWidth="1"/>
    <col min="4359" max="4359" width="10.140625" style="25" bestFit="1" customWidth="1"/>
    <col min="4360" max="4608" width="9.140625" style="25"/>
    <col min="4609" max="4609" width="48" style="25" customWidth="1"/>
    <col min="4610" max="4610" width="16.28515625" style="25" customWidth="1"/>
    <col min="4611" max="4611" width="8.42578125" style="25" customWidth="1"/>
    <col min="4612" max="4612" width="12" style="25" customWidth="1"/>
    <col min="4613" max="4613" width="12.140625" style="25" customWidth="1"/>
    <col min="4614" max="4614" width="13.42578125" style="25" customWidth="1"/>
    <col min="4615" max="4615" width="10.140625" style="25" bestFit="1" customWidth="1"/>
    <col min="4616" max="4864" width="9.140625" style="25"/>
    <col min="4865" max="4865" width="48" style="25" customWidth="1"/>
    <col min="4866" max="4866" width="16.28515625" style="25" customWidth="1"/>
    <col min="4867" max="4867" width="8.42578125" style="25" customWidth="1"/>
    <col min="4868" max="4868" width="12" style="25" customWidth="1"/>
    <col min="4869" max="4869" width="12.140625" style="25" customWidth="1"/>
    <col min="4870" max="4870" width="13.42578125" style="25" customWidth="1"/>
    <col min="4871" max="4871" width="10.140625" style="25" bestFit="1" customWidth="1"/>
    <col min="4872" max="5120" width="9.140625" style="25"/>
    <col min="5121" max="5121" width="48" style="25" customWidth="1"/>
    <col min="5122" max="5122" width="16.28515625" style="25" customWidth="1"/>
    <col min="5123" max="5123" width="8.42578125" style="25" customWidth="1"/>
    <col min="5124" max="5124" width="12" style="25" customWidth="1"/>
    <col min="5125" max="5125" width="12.140625" style="25" customWidth="1"/>
    <col min="5126" max="5126" width="13.42578125" style="25" customWidth="1"/>
    <col min="5127" max="5127" width="10.140625" style="25" bestFit="1" customWidth="1"/>
    <col min="5128" max="5376" width="9.140625" style="25"/>
    <col min="5377" max="5377" width="48" style="25" customWidth="1"/>
    <col min="5378" max="5378" width="16.28515625" style="25" customWidth="1"/>
    <col min="5379" max="5379" width="8.42578125" style="25" customWidth="1"/>
    <col min="5380" max="5380" width="12" style="25" customWidth="1"/>
    <col min="5381" max="5381" width="12.140625" style="25" customWidth="1"/>
    <col min="5382" max="5382" width="13.42578125" style="25" customWidth="1"/>
    <col min="5383" max="5383" width="10.140625" style="25" bestFit="1" customWidth="1"/>
    <col min="5384" max="5632" width="9.140625" style="25"/>
    <col min="5633" max="5633" width="48" style="25" customWidth="1"/>
    <col min="5634" max="5634" width="16.28515625" style="25" customWidth="1"/>
    <col min="5635" max="5635" width="8.42578125" style="25" customWidth="1"/>
    <col min="5636" max="5636" width="12" style="25" customWidth="1"/>
    <col min="5637" max="5637" width="12.140625" style="25" customWidth="1"/>
    <col min="5638" max="5638" width="13.42578125" style="25" customWidth="1"/>
    <col min="5639" max="5639" width="10.140625" style="25" bestFit="1" customWidth="1"/>
    <col min="5640" max="5888" width="9.140625" style="25"/>
    <col min="5889" max="5889" width="48" style="25" customWidth="1"/>
    <col min="5890" max="5890" width="16.28515625" style="25" customWidth="1"/>
    <col min="5891" max="5891" width="8.42578125" style="25" customWidth="1"/>
    <col min="5892" max="5892" width="12" style="25" customWidth="1"/>
    <col min="5893" max="5893" width="12.140625" style="25" customWidth="1"/>
    <col min="5894" max="5894" width="13.42578125" style="25" customWidth="1"/>
    <col min="5895" max="5895" width="10.140625" style="25" bestFit="1" customWidth="1"/>
    <col min="5896" max="6144" width="9.140625" style="25"/>
    <col min="6145" max="6145" width="48" style="25" customWidth="1"/>
    <col min="6146" max="6146" width="16.28515625" style="25" customWidth="1"/>
    <col min="6147" max="6147" width="8.42578125" style="25" customWidth="1"/>
    <col min="6148" max="6148" width="12" style="25" customWidth="1"/>
    <col min="6149" max="6149" width="12.140625" style="25" customWidth="1"/>
    <col min="6150" max="6150" width="13.42578125" style="25" customWidth="1"/>
    <col min="6151" max="6151" width="10.140625" style="25" bestFit="1" customWidth="1"/>
    <col min="6152" max="6400" width="9.140625" style="25"/>
    <col min="6401" max="6401" width="48" style="25" customWidth="1"/>
    <col min="6402" max="6402" width="16.28515625" style="25" customWidth="1"/>
    <col min="6403" max="6403" width="8.42578125" style="25" customWidth="1"/>
    <col min="6404" max="6404" width="12" style="25" customWidth="1"/>
    <col min="6405" max="6405" width="12.140625" style="25" customWidth="1"/>
    <col min="6406" max="6406" width="13.42578125" style="25" customWidth="1"/>
    <col min="6407" max="6407" width="10.140625" style="25" bestFit="1" customWidth="1"/>
    <col min="6408" max="6656" width="9.140625" style="25"/>
    <col min="6657" max="6657" width="48" style="25" customWidth="1"/>
    <col min="6658" max="6658" width="16.28515625" style="25" customWidth="1"/>
    <col min="6659" max="6659" width="8.42578125" style="25" customWidth="1"/>
    <col min="6660" max="6660" width="12" style="25" customWidth="1"/>
    <col min="6661" max="6661" width="12.140625" style="25" customWidth="1"/>
    <col min="6662" max="6662" width="13.42578125" style="25" customWidth="1"/>
    <col min="6663" max="6663" width="10.140625" style="25" bestFit="1" customWidth="1"/>
    <col min="6664" max="6912" width="9.140625" style="25"/>
    <col min="6913" max="6913" width="48" style="25" customWidth="1"/>
    <col min="6914" max="6914" width="16.28515625" style="25" customWidth="1"/>
    <col min="6915" max="6915" width="8.42578125" style="25" customWidth="1"/>
    <col min="6916" max="6916" width="12" style="25" customWidth="1"/>
    <col min="6917" max="6917" width="12.140625" style="25" customWidth="1"/>
    <col min="6918" max="6918" width="13.42578125" style="25" customWidth="1"/>
    <col min="6919" max="6919" width="10.140625" style="25" bestFit="1" customWidth="1"/>
    <col min="6920" max="7168" width="9.140625" style="25"/>
    <col min="7169" max="7169" width="48" style="25" customWidth="1"/>
    <col min="7170" max="7170" width="16.28515625" style="25" customWidth="1"/>
    <col min="7171" max="7171" width="8.42578125" style="25" customWidth="1"/>
    <col min="7172" max="7172" width="12" style="25" customWidth="1"/>
    <col min="7173" max="7173" width="12.140625" style="25" customWidth="1"/>
    <col min="7174" max="7174" width="13.42578125" style="25" customWidth="1"/>
    <col min="7175" max="7175" width="10.140625" style="25" bestFit="1" customWidth="1"/>
    <col min="7176" max="7424" width="9.140625" style="25"/>
    <col min="7425" max="7425" width="48" style="25" customWidth="1"/>
    <col min="7426" max="7426" width="16.28515625" style="25" customWidth="1"/>
    <col min="7427" max="7427" width="8.42578125" style="25" customWidth="1"/>
    <col min="7428" max="7428" width="12" style="25" customWidth="1"/>
    <col min="7429" max="7429" width="12.140625" style="25" customWidth="1"/>
    <col min="7430" max="7430" width="13.42578125" style="25" customWidth="1"/>
    <col min="7431" max="7431" width="10.140625" style="25" bestFit="1" customWidth="1"/>
    <col min="7432" max="7680" width="9.140625" style="25"/>
    <col min="7681" max="7681" width="48" style="25" customWidth="1"/>
    <col min="7682" max="7682" width="16.28515625" style="25" customWidth="1"/>
    <col min="7683" max="7683" width="8.42578125" style="25" customWidth="1"/>
    <col min="7684" max="7684" width="12" style="25" customWidth="1"/>
    <col min="7685" max="7685" width="12.140625" style="25" customWidth="1"/>
    <col min="7686" max="7686" width="13.42578125" style="25" customWidth="1"/>
    <col min="7687" max="7687" width="10.140625" style="25" bestFit="1" customWidth="1"/>
    <col min="7688" max="7936" width="9.140625" style="25"/>
    <col min="7937" max="7937" width="48" style="25" customWidth="1"/>
    <col min="7938" max="7938" width="16.28515625" style="25" customWidth="1"/>
    <col min="7939" max="7939" width="8.42578125" style="25" customWidth="1"/>
    <col min="7940" max="7940" width="12" style="25" customWidth="1"/>
    <col min="7941" max="7941" width="12.140625" style="25" customWidth="1"/>
    <col min="7942" max="7942" width="13.42578125" style="25" customWidth="1"/>
    <col min="7943" max="7943" width="10.140625" style="25" bestFit="1" customWidth="1"/>
    <col min="7944" max="8192" width="9.140625" style="25"/>
    <col min="8193" max="8193" width="48" style="25" customWidth="1"/>
    <col min="8194" max="8194" width="16.28515625" style="25" customWidth="1"/>
    <col min="8195" max="8195" width="8.42578125" style="25" customWidth="1"/>
    <col min="8196" max="8196" width="12" style="25" customWidth="1"/>
    <col min="8197" max="8197" width="12.140625" style="25" customWidth="1"/>
    <col min="8198" max="8198" width="13.42578125" style="25" customWidth="1"/>
    <col min="8199" max="8199" width="10.140625" style="25" bestFit="1" customWidth="1"/>
    <col min="8200" max="8448" width="9.140625" style="25"/>
    <col min="8449" max="8449" width="48" style="25" customWidth="1"/>
    <col min="8450" max="8450" width="16.28515625" style="25" customWidth="1"/>
    <col min="8451" max="8451" width="8.42578125" style="25" customWidth="1"/>
    <col min="8452" max="8452" width="12" style="25" customWidth="1"/>
    <col min="8453" max="8453" width="12.140625" style="25" customWidth="1"/>
    <col min="8454" max="8454" width="13.42578125" style="25" customWidth="1"/>
    <col min="8455" max="8455" width="10.140625" style="25" bestFit="1" customWidth="1"/>
    <col min="8456" max="8704" width="9.140625" style="25"/>
    <col min="8705" max="8705" width="48" style="25" customWidth="1"/>
    <col min="8706" max="8706" width="16.28515625" style="25" customWidth="1"/>
    <col min="8707" max="8707" width="8.42578125" style="25" customWidth="1"/>
    <col min="8708" max="8708" width="12" style="25" customWidth="1"/>
    <col min="8709" max="8709" width="12.140625" style="25" customWidth="1"/>
    <col min="8710" max="8710" width="13.42578125" style="25" customWidth="1"/>
    <col min="8711" max="8711" width="10.140625" style="25" bestFit="1" customWidth="1"/>
    <col min="8712" max="8960" width="9.140625" style="25"/>
    <col min="8961" max="8961" width="48" style="25" customWidth="1"/>
    <col min="8962" max="8962" width="16.28515625" style="25" customWidth="1"/>
    <col min="8963" max="8963" width="8.42578125" style="25" customWidth="1"/>
    <col min="8964" max="8964" width="12" style="25" customWidth="1"/>
    <col min="8965" max="8965" width="12.140625" style="25" customWidth="1"/>
    <col min="8966" max="8966" width="13.42578125" style="25" customWidth="1"/>
    <col min="8967" max="8967" width="10.140625" style="25" bestFit="1" customWidth="1"/>
    <col min="8968" max="9216" width="9.140625" style="25"/>
    <col min="9217" max="9217" width="48" style="25" customWidth="1"/>
    <col min="9218" max="9218" width="16.28515625" style="25" customWidth="1"/>
    <col min="9219" max="9219" width="8.42578125" style="25" customWidth="1"/>
    <col min="9220" max="9220" width="12" style="25" customWidth="1"/>
    <col min="9221" max="9221" width="12.140625" style="25" customWidth="1"/>
    <col min="9222" max="9222" width="13.42578125" style="25" customWidth="1"/>
    <col min="9223" max="9223" width="10.140625" style="25" bestFit="1" customWidth="1"/>
    <col min="9224" max="9472" width="9.140625" style="25"/>
    <col min="9473" max="9473" width="48" style="25" customWidth="1"/>
    <col min="9474" max="9474" width="16.28515625" style="25" customWidth="1"/>
    <col min="9475" max="9475" width="8.42578125" style="25" customWidth="1"/>
    <col min="9476" max="9476" width="12" style="25" customWidth="1"/>
    <col min="9477" max="9477" width="12.140625" style="25" customWidth="1"/>
    <col min="9478" max="9478" width="13.42578125" style="25" customWidth="1"/>
    <col min="9479" max="9479" width="10.140625" style="25" bestFit="1" customWidth="1"/>
    <col min="9480" max="9728" width="9.140625" style="25"/>
    <col min="9729" max="9729" width="48" style="25" customWidth="1"/>
    <col min="9730" max="9730" width="16.28515625" style="25" customWidth="1"/>
    <col min="9731" max="9731" width="8.42578125" style="25" customWidth="1"/>
    <col min="9732" max="9732" width="12" style="25" customWidth="1"/>
    <col min="9733" max="9733" width="12.140625" style="25" customWidth="1"/>
    <col min="9734" max="9734" width="13.42578125" style="25" customWidth="1"/>
    <col min="9735" max="9735" width="10.140625" style="25" bestFit="1" customWidth="1"/>
    <col min="9736" max="9984" width="9.140625" style="25"/>
    <col min="9985" max="9985" width="48" style="25" customWidth="1"/>
    <col min="9986" max="9986" width="16.28515625" style="25" customWidth="1"/>
    <col min="9987" max="9987" width="8.42578125" style="25" customWidth="1"/>
    <col min="9988" max="9988" width="12" style="25" customWidth="1"/>
    <col min="9989" max="9989" width="12.140625" style="25" customWidth="1"/>
    <col min="9990" max="9990" width="13.42578125" style="25" customWidth="1"/>
    <col min="9991" max="9991" width="10.140625" style="25" bestFit="1" customWidth="1"/>
    <col min="9992" max="10240" width="9.140625" style="25"/>
    <col min="10241" max="10241" width="48" style="25" customWidth="1"/>
    <col min="10242" max="10242" width="16.28515625" style="25" customWidth="1"/>
    <col min="10243" max="10243" width="8.42578125" style="25" customWidth="1"/>
    <col min="10244" max="10244" width="12" style="25" customWidth="1"/>
    <col min="10245" max="10245" width="12.140625" style="25" customWidth="1"/>
    <col min="10246" max="10246" width="13.42578125" style="25" customWidth="1"/>
    <col min="10247" max="10247" width="10.140625" style="25" bestFit="1" customWidth="1"/>
    <col min="10248" max="10496" width="9.140625" style="25"/>
    <col min="10497" max="10497" width="48" style="25" customWidth="1"/>
    <col min="10498" max="10498" width="16.28515625" style="25" customWidth="1"/>
    <col min="10499" max="10499" width="8.42578125" style="25" customWidth="1"/>
    <col min="10500" max="10500" width="12" style="25" customWidth="1"/>
    <col min="10501" max="10501" width="12.140625" style="25" customWidth="1"/>
    <col min="10502" max="10502" width="13.42578125" style="25" customWidth="1"/>
    <col min="10503" max="10503" width="10.140625" style="25" bestFit="1" customWidth="1"/>
    <col min="10504" max="10752" width="9.140625" style="25"/>
    <col min="10753" max="10753" width="48" style="25" customWidth="1"/>
    <col min="10754" max="10754" width="16.28515625" style="25" customWidth="1"/>
    <col min="10755" max="10755" width="8.42578125" style="25" customWidth="1"/>
    <col min="10756" max="10756" width="12" style="25" customWidth="1"/>
    <col min="10757" max="10757" width="12.140625" style="25" customWidth="1"/>
    <col min="10758" max="10758" width="13.42578125" style="25" customWidth="1"/>
    <col min="10759" max="10759" width="10.140625" style="25" bestFit="1" customWidth="1"/>
    <col min="10760" max="11008" width="9.140625" style="25"/>
    <col min="11009" max="11009" width="48" style="25" customWidth="1"/>
    <col min="11010" max="11010" width="16.28515625" style="25" customWidth="1"/>
    <col min="11011" max="11011" width="8.42578125" style="25" customWidth="1"/>
    <col min="11012" max="11012" width="12" style="25" customWidth="1"/>
    <col min="11013" max="11013" width="12.140625" style="25" customWidth="1"/>
    <col min="11014" max="11014" width="13.42578125" style="25" customWidth="1"/>
    <col min="11015" max="11015" width="10.140625" style="25" bestFit="1" customWidth="1"/>
    <col min="11016" max="11264" width="9.140625" style="25"/>
    <col min="11265" max="11265" width="48" style="25" customWidth="1"/>
    <col min="11266" max="11266" width="16.28515625" style="25" customWidth="1"/>
    <col min="11267" max="11267" width="8.42578125" style="25" customWidth="1"/>
    <col min="11268" max="11268" width="12" style="25" customWidth="1"/>
    <col min="11269" max="11269" width="12.140625" style="25" customWidth="1"/>
    <col min="11270" max="11270" width="13.42578125" style="25" customWidth="1"/>
    <col min="11271" max="11271" width="10.140625" style="25" bestFit="1" customWidth="1"/>
    <col min="11272" max="11520" width="9.140625" style="25"/>
    <col min="11521" max="11521" width="48" style="25" customWidth="1"/>
    <col min="11522" max="11522" width="16.28515625" style="25" customWidth="1"/>
    <col min="11523" max="11523" width="8.42578125" style="25" customWidth="1"/>
    <col min="11524" max="11524" width="12" style="25" customWidth="1"/>
    <col min="11525" max="11525" width="12.140625" style="25" customWidth="1"/>
    <col min="11526" max="11526" width="13.42578125" style="25" customWidth="1"/>
    <col min="11527" max="11527" width="10.140625" style="25" bestFit="1" customWidth="1"/>
    <col min="11528" max="11776" width="9.140625" style="25"/>
    <col min="11777" max="11777" width="48" style="25" customWidth="1"/>
    <col min="11778" max="11778" width="16.28515625" style="25" customWidth="1"/>
    <col min="11779" max="11779" width="8.42578125" style="25" customWidth="1"/>
    <col min="11780" max="11780" width="12" style="25" customWidth="1"/>
    <col min="11781" max="11781" width="12.140625" style="25" customWidth="1"/>
    <col min="11782" max="11782" width="13.42578125" style="25" customWidth="1"/>
    <col min="11783" max="11783" width="10.140625" style="25" bestFit="1" customWidth="1"/>
    <col min="11784" max="12032" width="9.140625" style="25"/>
    <col min="12033" max="12033" width="48" style="25" customWidth="1"/>
    <col min="12034" max="12034" width="16.28515625" style="25" customWidth="1"/>
    <col min="12035" max="12035" width="8.42578125" style="25" customWidth="1"/>
    <col min="12036" max="12036" width="12" style="25" customWidth="1"/>
    <col min="12037" max="12037" width="12.140625" style="25" customWidth="1"/>
    <col min="12038" max="12038" width="13.42578125" style="25" customWidth="1"/>
    <col min="12039" max="12039" width="10.140625" style="25" bestFit="1" customWidth="1"/>
    <col min="12040" max="12288" width="9.140625" style="25"/>
    <col min="12289" max="12289" width="48" style="25" customWidth="1"/>
    <col min="12290" max="12290" width="16.28515625" style="25" customWidth="1"/>
    <col min="12291" max="12291" width="8.42578125" style="25" customWidth="1"/>
    <col min="12292" max="12292" width="12" style="25" customWidth="1"/>
    <col min="12293" max="12293" width="12.140625" style="25" customWidth="1"/>
    <col min="12294" max="12294" width="13.42578125" style="25" customWidth="1"/>
    <col min="12295" max="12295" width="10.140625" style="25" bestFit="1" customWidth="1"/>
    <col min="12296" max="12544" width="9.140625" style="25"/>
    <col min="12545" max="12545" width="48" style="25" customWidth="1"/>
    <col min="12546" max="12546" width="16.28515625" style="25" customWidth="1"/>
    <col min="12547" max="12547" width="8.42578125" style="25" customWidth="1"/>
    <col min="12548" max="12548" width="12" style="25" customWidth="1"/>
    <col min="12549" max="12549" width="12.140625" style="25" customWidth="1"/>
    <col min="12550" max="12550" width="13.42578125" style="25" customWidth="1"/>
    <col min="12551" max="12551" width="10.140625" style="25" bestFit="1" customWidth="1"/>
    <col min="12552" max="12800" width="9.140625" style="25"/>
    <col min="12801" max="12801" width="48" style="25" customWidth="1"/>
    <col min="12802" max="12802" width="16.28515625" style="25" customWidth="1"/>
    <col min="12803" max="12803" width="8.42578125" style="25" customWidth="1"/>
    <col min="12804" max="12804" width="12" style="25" customWidth="1"/>
    <col min="12805" max="12805" width="12.140625" style="25" customWidth="1"/>
    <col min="12806" max="12806" width="13.42578125" style="25" customWidth="1"/>
    <col min="12807" max="12807" width="10.140625" style="25" bestFit="1" customWidth="1"/>
    <col min="12808" max="13056" width="9.140625" style="25"/>
    <col min="13057" max="13057" width="48" style="25" customWidth="1"/>
    <col min="13058" max="13058" width="16.28515625" style="25" customWidth="1"/>
    <col min="13059" max="13059" width="8.42578125" style="25" customWidth="1"/>
    <col min="13060" max="13060" width="12" style="25" customWidth="1"/>
    <col min="13061" max="13061" width="12.140625" style="25" customWidth="1"/>
    <col min="13062" max="13062" width="13.42578125" style="25" customWidth="1"/>
    <col min="13063" max="13063" width="10.140625" style="25" bestFit="1" customWidth="1"/>
    <col min="13064" max="13312" width="9.140625" style="25"/>
    <col min="13313" max="13313" width="48" style="25" customWidth="1"/>
    <col min="13314" max="13314" width="16.28515625" style="25" customWidth="1"/>
    <col min="13315" max="13315" width="8.42578125" style="25" customWidth="1"/>
    <col min="13316" max="13316" width="12" style="25" customWidth="1"/>
    <col min="13317" max="13317" width="12.140625" style="25" customWidth="1"/>
    <col min="13318" max="13318" width="13.42578125" style="25" customWidth="1"/>
    <col min="13319" max="13319" width="10.140625" style="25" bestFit="1" customWidth="1"/>
    <col min="13320" max="13568" width="9.140625" style="25"/>
    <col min="13569" max="13569" width="48" style="25" customWidth="1"/>
    <col min="13570" max="13570" width="16.28515625" style="25" customWidth="1"/>
    <col min="13571" max="13571" width="8.42578125" style="25" customWidth="1"/>
    <col min="13572" max="13572" width="12" style="25" customWidth="1"/>
    <col min="13573" max="13573" width="12.140625" style="25" customWidth="1"/>
    <col min="13574" max="13574" width="13.42578125" style="25" customWidth="1"/>
    <col min="13575" max="13575" width="10.140625" style="25" bestFit="1" customWidth="1"/>
    <col min="13576" max="13824" width="9.140625" style="25"/>
    <col min="13825" max="13825" width="48" style="25" customWidth="1"/>
    <col min="13826" max="13826" width="16.28515625" style="25" customWidth="1"/>
    <col min="13827" max="13827" width="8.42578125" style="25" customWidth="1"/>
    <col min="13828" max="13828" width="12" style="25" customWidth="1"/>
    <col min="13829" max="13829" width="12.140625" style="25" customWidth="1"/>
    <col min="13830" max="13830" width="13.42578125" style="25" customWidth="1"/>
    <col min="13831" max="13831" width="10.140625" style="25" bestFit="1" customWidth="1"/>
    <col min="13832" max="14080" width="9.140625" style="25"/>
    <col min="14081" max="14081" width="48" style="25" customWidth="1"/>
    <col min="14082" max="14082" width="16.28515625" style="25" customWidth="1"/>
    <col min="14083" max="14083" width="8.42578125" style="25" customWidth="1"/>
    <col min="14084" max="14084" width="12" style="25" customWidth="1"/>
    <col min="14085" max="14085" width="12.140625" style="25" customWidth="1"/>
    <col min="14086" max="14086" width="13.42578125" style="25" customWidth="1"/>
    <col min="14087" max="14087" width="10.140625" style="25" bestFit="1" customWidth="1"/>
    <col min="14088" max="14336" width="9.140625" style="25"/>
    <col min="14337" max="14337" width="48" style="25" customWidth="1"/>
    <col min="14338" max="14338" width="16.28515625" style="25" customWidth="1"/>
    <col min="14339" max="14339" width="8.42578125" style="25" customWidth="1"/>
    <col min="14340" max="14340" width="12" style="25" customWidth="1"/>
    <col min="14341" max="14341" width="12.140625" style="25" customWidth="1"/>
    <col min="14342" max="14342" width="13.42578125" style="25" customWidth="1"/>
    <col min="14343" max="14343" width="10.140625" style="25" bestFit="1" customWidth="1"/>
    <col min="14344" max="14592" width="9.140625" style="25"/>
    <col min="14593" max="14593" width="48" style="25" customWidth="1"/>
    <col min="14594" max="14594" width="16.28515625" style="25" customWidth="1"/>
    <col min="14595" max="14595" width="8.42578125" style="25" customWidth="1"/>
    <col min="14596" max="14596" width="12" style="25" customWidth="1"/>
    <col min="14597" max="14597" width="12.140625" style="25" customWidth="1"/>
    <col min="14598" max="14598" width="13.42578125" style="25" customWidth="1"/>
    <col min="14599" max="14599" width="10.140625" style="25" bestFit="1" customWidth="1"/>
    <col min="14600" max="14848" width="9.140625" style="25"/>
    <col min="14849" max="14849" width="48" style="25" customWidth="1"/>
    <col min="14850" max="14850" width="16.28515625" style="25" customWidth="1"/>
    <col min="14851" max="14851" width="8.42578125" style="25" customWidth="1"/>
    <col min="14852" max="14852" width="12" style="25" customWidth="1"/>
    <col min="14853" max="14853" width="12.140625" style="25" customWidth="1"/>
    <col min="14854" max="14854" width="13.42578125" style="25" customWidth="1"/>
    <col min="14855" max="14855" width="10.140625" style="25" bestFit="1" customWidth="1"/>
    <col min="14856" max="15104" width="9.140625" style="25"/>
    <col min="15105" max="15105" width="48" style="25" customWidth="1"/>
    <col min="15106" max="15106" width="16.28515625" style="25" customWidth="1"/>
    <col min="15107" max="15107" width="8.42578125" style="25" customWidth="1"/>
    <col min="15108" max="15108" width="12" style="25" customWidth="1"/>
    <col min="15109" max="15109" width="12.140625" style="25" customWidth="1"/>
    <col min="15110" max="15110" width="13.42578125" style="25" customWidth="1"/>
    <col min="15111" max="15111" width="10.140625" style="25" bestFit="1" customWidth="1"/>
    <col min="15112" max="15360" width="9.140625" style="25"/>
    <col min="15361" max="15361" width="48" style="25" customWidth="1"/>
    <col min="15362" max="15362" width="16.28515625" style="25" customWidth="1"/>
    <col min="15363" max="15363" width="8.42578125" style="25" customWidth="1"/>
    <col min="15364" max="15364" width="12" style="25" customWidth="1"/>
    <col min="15365" max="15365" width="12.140625" style="25" customWidth="1"/>
    <col min="15366" max="15366" width="13.42578125" style="25" customWidth="1"/>
    <col min="15367" max="15367" width="10.140625" style="25" bestFit="1" customWidth="1"/>
    <col min="15368" max="15616" width="9.140625" style="25"/>
    <col min="15617" max="15617" width="48" style="25" customWidth="1"/>
    <col min="15618" max="15618" width="16.28515625" style="25" customWidth="1"/>
    <col min="15619" max="15619" width="8.42578125" style="25" customWidth="1"/>
    <col min="15620" max="15620" width="12" style="25" customWidth="1"/>
    <col min="15621" max="15621" width="12.140625" style="25" customWidth="1"/>
    <col min="15622" max="15622" width="13.42578125" style="25" customWidth="1"/>
    <col min="15623" max="15623" width="10.140625" style="25" bestFit="1" customWidth="1"/>
    <col min="15624" max="15872" width="9.140625" style="25"/>
    <col min="15873" max="15873" width="48" style="25" customWidth="1"/>
    <col min="15874" max="15874" width="16.28515625" style="25" customWidth="1"/>
    <col min="15875" max="15875" width="8.42578125" style="25" customWidth="1"/>
    <col min="15876" max="15876" width="12" style="25" customWidth="1"/>
    <col min="15877" max="15877" width="12.140625" style="25" customWidth="1"/>
    <col min="15878" max="15878" width="13.42578125" style="25" customWidth="1"/>
    <col min="15879" max="15879" width="10.140625" style="25" bestFit="1" customWidth="1"/>
    <col min="15880" max="16128" width="9.140625" style="25"/>
    <col min="16129" max="16129" width="48" style="25" customWidth="1"/>
    <col min="16130" max="16130" width="16.28515625" style="25" customWidth="1"/>
    <col min="16131" max="16131" width="8.42578125" style="25" customWidth="1"/>
    <col min="16132" max="16132" width="12" style="25" customWidth="1"/>
    <col min="16133" max="16133" width="12.140625" style="25" customWidth="1"/>
    <col min="16134" max="16134" width="13.42578125" style="25" customWidth="1"/>
    <col min="16135" max="16135" width="10.140625" style="25" bestFit="1" customWidth="1"/>
    <col min="16136" max="16384" width="9.140625" style="25"/>
  </cols>
  <sheetData>
    <row r="1" spans="1:8" ht="15.75" x14ac:dyDescent="0.25">
      <c r="A1" s="117" t="s">
        <v>647</v>
      </c>
      <c r="B1" s="117"/>
      <c r="C1" s="117"/>
      <c r="D1" s="117"/>
      <c r="E1" s="117"/>
      <c r="F1" s="117"/>
      <c r="G1" s="117"/>
      <c r="H1" s="117"/>
    </row>
    <row r="2" spans="1:8" ht="15.75" x14ac:dyDescent="0.2">
      <c r="A2" s="118" t="s">
        <v>86</v>
      </c>
      <c r="B2" s="118"/>
      <c r="C2" s="118"/>
      <c r="D2" s="118"/>
      <c r="E2" s="118"/>
      <c r="F2" s="118"/>
      <c r="G2" s="118"/>
      <c r="H2" s="118"/>
    </row>
    <row r="3" spans="1:8" ht="15.75" x14ac:dyDescent="0.2">
      <c r="A3" s="119" t="s">
        <v>648</v>
      </c>
      <c r="B3" s="119"/>
      <c r="C3" s="119"/>
      <c r="D3" s="119"/>
      <c r="E3" s="119"/>
      <c r="F3" s="119"/>
      <c r="G3" s="119"/>
      <c r="H3" s="119"/>
    </row>
    <row r="4" spans="1:8" ht="20.25" customHeight="1" x14ac:dyDescent="0.25">
      <c r="D4" s="130" t="s">
        <v>579</v>
      </c>
      <c r="E4" s="130"/>
      <c r="F4" s="130"/>
    </row>
    <row r="5" spans="1:8" ht="15" customHeight="1" x14ac:dyDescent="0.2">
      <c r="A5" s="119" t="s">
        <v>86</v>
      </c>
      <c r="B5" s="119"/>
      <c r="C5" s="119"/>
      <c r="D5" s="119"/>
      <c r="E5" s="119"/>
      <c r="F5" s="119"/>
    </row>
    <row r="6" spans="1:8" ht="15.75" customHeight="1" x14ac:dyDescent="0.2">
      <c r="A6" s="119" t="s">
        <v>585</v>
      </c>
      <c r="B6" s="119"/>
      <c r="C6" s="119"/>
      <c r="D6" s="119"/>
      <c r="E6" s="119"/>
      <c r="F6" s="119"/>
    </row>
    <row r="7" spans="1:8" ht="28.5" customHeight="1" x14ac:dyDescent="0.25">
      <c r="A7" s="120"/>
      <c r="B7" s="120"/>
      <c r="C7" s="120"/>
      <c r="D7" s="120"/>
      <c r="E7" s="120"/>
      <c r="F7" s="120"/>
    </row>
    <row r="8" spans="1:8" ht="79.5" customHeight="1" x14ac:dyDescent="0.3">
      <c r="A8" s="127" t="s">
        <v>570</v>
      </c>
      <c r="B8" s="127"/>
      <c r="C8" s="127"/>
      <c r="D8" s="127"/>
      <c r="E8" s="127"/>
      <c r="F8" s="127"/>
    </row>
    <row r="9" spans="1:8" ht="19.5" customHeight="1" x14ac:dyDescent="0.3">
      <c r="A9" s="75"/>
      <c r="B9" s="75"/>
      <c r="C9" s="75"/>
      <c r="D9" s="75"/>
      <c r="E9" s="76"/>
      <c r="F9" s="40" t="s">
        <v>571</v>
      </c>
    </row>
    <row r="10" spans="1:8" s="28" customFormat="1" ht="16.5" customHeight="1" x14ac:dyDescent="0.2">
      <c r="A10" s="128" t="s">
        <v>88</v>
      </c>
      <c r="B10" s="129" t="s">
        <v>91</v>
      </c>
      <c r="C10" s="129" t="s">
        <v>92</v>
      </c>
      <c r="D10" s="125" t="s">
        <v>93</v>
      </c>
      <c r="E10" s="125" t="s">
        <v>94</v>
      </c>
      <c r="F10" s="125" t="s">
        <v>95</v>
      </c>
    </row>
    <row r="11" spans="1:8" s="28" customFormat="1" ht="39.75" customHeight="1" x14ac:dyDescent="0.2">
      <c r="A11" s="128"/>
      <c r="B11" s="126"/>
      <c r="C11" s="126"/>
      <c r="D11" s="126"/>
      <c r="E11" s="126"/>
      <c r="F11" s="126"/>
    </row>
    <row r="12" spans="1:8" s="32" customFormat="1" ht="12" customHeight="1" x14ac:dyDescent="0.2">
      <c r="A12" s="29">
        <v>1</v>
      </c>
      <c r="B12" s="29">
        <v>2</v>
      </c>
      <c r="C12" s="29">
        <v>3</v>
      </c>
      <c r="D12" s="30" t="s">
        <v>572</v>
      </c>
      <c r="E12" s="30" t="s">
        <v>655</v>
      </c>
      <c r="F12" s="30" t="s">
        <v>96</v>
      </c>
    </row>
    <row r="13" spans="1:8" s="27" customFormat="1" ht="38.25" hidden="1" x14ac:dyDescent="0.2">
      <c r="A13" s="54" t="s">
        <v>389</v>
      </c>
      <c r="B13" s="33" t="s">
        <v>390</v>
      </c>
      <c r="C13" s="33" t="s">
        <v>101</v>
      </c>
      <c r="D13" s="34">
        <f>D18+D22</f>
        <v>0</v>
      </c>
      <c r="E13" s="34">
        <f>E18+E22</f>
        <v>0</v>
      </c>
      <c r="F13" s="34">
        <f>F18+F22</f>
        <v>0</v>
      </c>
    </row>
    <row r="14" spans="1:8" s="27" customFormat="1" ht="27.75" hidden="1" customHeight="1" x14ac:dyDescent="0.25">
      <c r="A14" s="38" t="s">
        <v>573</v>
      </c>
      <c r="B14" s="35" t="s">
        <v>574</v>
      </c>
      <c r="C14" s="35" t="s">
        <v>101</v>
      </c>
      <c r="D14" s="37">
        <f>D15</f>
        <v>0</v>
      </c>
      <c r="E14" s="37">
        <f t="shared" ref="E14:F16" si="0">E15</f>
        <v>0</v>
      </c>
      <c r="F14" s="37">
        <f t="shared" si="0"/>
        <v>0</v>
      </c>
    </row>
    <row r="15" spans="1:8" s="27" customFormat="1" ht="15" hidden="1" x14ac:dyDescent="0.25">
      <c r="A15" s="38" t="s">
        <v>179</v>
      </c>
      <c r="B15" s="35" t="s">
        <v>559</v>
      </c>
      <c r="C15" s="35" t="s">
        <v>101</v>
      </c>
      <c r="D15" s="37">
        <f>D16</f>
        <v>0</v>
      </c>
      <c r="E15" s="37">
        <f t="shared" si="0"/>
        <v>0</v>
      </c>
      <c r="F15" s="37">
        <f t="shared" si="0"/>
        <v>0</v>
      </c>
    </row>
    <row r="16" spans="1:8" s="27" customFormat="1" ht="26.25" hidden="1" x14ac:dyDescent="0.25">
      <c r="A16" s="38" t="s">
        <v>394</v>
      </c>
      <c r="B16" s="35" t="s">
        <v>559</v>
      </c>
      <c r="C16" s="35" t="s">
        <v>395</v>
      </c>
      <c r="D16" s="37">
        <f>D17</f>
        <v>0</v>
      </c>
      <c r="E16" s="37">
        <f t="shared" si="0"/>
        <v>0</v>
      </c>
      <c r="F16" s="37">
        <f t="shared" si="0"/>
        <v>0</v>
      </c>
    </row>
    <row r="17" spans="1:6" s="27" customFormat="1" ht="15" hidden="1" x14ac:dyDescent="0.25">
      <c r="A17" s="38" t="s">
        <v>396</v>
      </c>
      <c r="B17" s="35" t="s">
        <v>559</v>
      </c>
      <c r="C17" s="35" t="s">
        <v>397</v>
      </c>
      <c r="D17" s="37">
        <v>0</v>
      </c>
      <c r="E17" s="37">
        <v>0</v>
      </c>
      <c r="F17" s="37">
        <v>0</v>
      </c>
    </row>
    <row r="18" spans="1:6" s="27" customFormat="1" ht="51.75" hidden="1" x14ac:dyDescent="0.25">
      <c r="A18" s="36" t="s">
        <v>391</v>
      </c>
      <c r="B18" s="35" t="s">
        <v>392</v>
      </c>
      <c r="C18" s="35" t="s">
        <v>101</v>
      </c>
      <c r="D18" s="37">
        <f>D19</f>
        <v>0</v>
      </c>
      <c r="E18" s="37">
        <f t="shared" ref="E18:F20" si="1">E19</f>
        <v>0</v>
      </c>
      <c r="F18" s="37">
        <f t="shared" si="1"/>
        <v>0</v>
      </c>
    </row>
    <row r="19" spans="1:6" s="27" customFormat="1" ht="15" hidden="1" x14ac:dyDescent="0.25">
      <c r="A19" s="36" t="s">
        <v>179</v>
      </c>
      <c r="B19" s="35" t="s">
        <v>393</v>
      </c>
      <c r="C19" s="35" t="s">
        <v>101</v>
      </c>
      <c r="D19" s="37">
        <f>D20</f>
        <v>0</v>
      </c>
      <c r="E19" s="37">
        <f t="shared" si="1"/>
        <v>0</v>
      </c>
      <c r="F19" s="37">
        <f t="shared" si="1"/>
        <v>0</v>
      </c>
    </row>
    <row r="20" spans="1:6" s="27" customFormat="1" ht="26.25" hidden="1" x14ac:dyDescent="0.25">
      <c r="A20" s="36" t="s">
        <v>394</v>
      </c>
      <c r="B20" s="35" t="s">
        <v>393</v>
      </c>
      <c r="C20" s="35" t="s">
        <v>395</v>
      </c>
      <c r="D20" s="37">
        <f>D21</f>
        <v>0</v>
      </c>
      <c r="E20" s="37">
        <f t="shared" si="1"/>
        <v>0</v>
      </c>
      <c r="F20" s="37">
        <f t="shared" si="1"/>
        <v>0</v>
      </c>
    </row>
    <row r="21" spans="1:6" s="27" customFormat="1" ht="15" hidden="1" x14ac:dyDescent="0.25">
      <c r="A21" s="36" t="s">
        <v>396</v>
      </c>
      <c r="B21" s="35" t="s">
        <v>393</v>
      </c>
      <c r="C21" s="35" t="s">
        <v>397</v>
      </c>
      <c r="D21" s="37">
        <f>63.1+64.2-64.2-63.1</f>
        <v>0</v>
      </c>
      <c r="E21" s="37">
        <f>63.1+64.2-64.2-63.1</f>
        <v>0</v>
      </c>
      <c r="F21" s="37">
        <f>63.1+64.2-64.2-63.1</f>
        <v>0</v>
      </c>
    </row>
    <row r="22" spans="1:6" s="27" customFormat="1" ht="26.25" hidden="1" x14ac:dyDescent="0.25">
      <c r="A22" s="38" t="s">
        <v>512</v>
      </c>
      <c r="B22" s="35" t="s">
        <v>513</v>
      </c>
      <c r="C22" s="35" t="s">
        <v>101</v>
      </c>
      <c r="D22" s="37">
        <f>D23</f>
        <v>0</v>
      </c>
      <c r="E22" s="37">
        <f t="shared" ref="E22:F24" si="2">E23</f>
        <v>0</v>
      </c>
      <c r="F22" s="37">
        <f t="shared" si="2"/>
        <v>0</v>
      </c>
    </row>
    <row r="23" spans="1:6" s="27" customFormat="1" ht="15" hidden="1" x14ac:dyDescent="0.25">
      <c r="A23" s="36" t="s">
        <v>179</v>
      </c>
      <c r="B23" s="35" t="s">
        <v>514</v>
      </c>
      <c r="C23" s="35" t="s">
        <v>101</v>
      </c>
      <c r="D23" s="37">
        <f>D24</f>
        <v>0</v>
      </c>
      <c r="E23" s="37">
        <f t="shared" si="2"/>
        <v>0</v>
      </c>
      <c r="F23" s="37">
        <f t="shared" si="2"/>
        <v>0</v>
      </c>
    </row>
    <row r="24" spans="1:6" s="27" customFormat="1" ht="26.25" hidden="1" x14ac:dyDescent="0.25">
      <c r="A24" s="36" t="s">
        <v>394</v>
      </c>
      <c r="B24" s="35" t="s">
        <v>514</v>
      </c>
      <c r="C24" s="35" t="s">
        <v>395</v>
      </c>
      <c r="D24" s="37">
        <f>D25</f>
        <v>0</v>
      </c>
      <c r="E24" s="37">
        <f t="shared" si="2"/>
        <v>0</v>
      </c>
      <c r="F24" s="37">
        <f t="shared" si="2"/>
        <v>0</v>
      </c>
    </row>
    <row r="25" spans="1:6" s="27" customFormat="1" ht="15" hidden="1" x14ac:dyDescent="0.25">
      <c r="A25" s="36" t="s">
        <v>396</v>
      </c>
      <c r="B25" s="35" t="s">
        <v>514</v>
      </c>
      <c r="C25" s="35" t="s">
        <v>397</v>
      </c>
      <c r="D25" s="37">
        <f>6-6</f>
        <v>0</v>
      </c>
      <c r="E25" s="37">
        <f>6-6</f>
        <v>0</v>
      </c>
      <c r="F25" s="37">
        <f>6-6</f>
        <v>0</v>
      </c>
    </row>
    <row r="26" spans="1:6" s="27" customFormat="1" ht="36.75" customHeight="1" x14ac:dyDescent="0.2">
      <c r="A26" s="54" t="s">
        <v>175</v>
      </c>
      <c r="B26" s="33" t="s">
        <v>176</v>
      </c>
      <c r="C26" s="33" t="s">
        <v>101</v>
      </c>
      <c r="D26" s="34">
        <f>D27+D35</f>
        <v>104.9</v>
      </c>
      <c r="E26" s="34">
        <f t="shared" ref="E26:F26" si="3">E27+E35</f>
        <v>5.9</v>
      </c>
      <c r="F26" s="34">
        <f t="shared" si="3"/>
        <v>5.9</v>
      </c>
    </row>
    <row r="27" spans="1:6" s="27" customFormat="1" ht="39.75" customHeight="1" x14ac:dyDescent="0.25">
      <c r="A27" s="38" t="s">
        <v>461</v>
      </c>
      <c r="B27" s="35" t="s">
        <v>462</v>
      </c>
      <c r="C27" s="35" t="s">
        <v>101</v>
      </c>
      <c r="D27" s="37">
        <f>D28</f>
        <v>5.9</v>
      </c>
      <c r="E27" s="37">
        <f t="shared" ref="E27:F29" si="4">E28</f>
        <v>5.9</v>
      </c>
      <c r="F27" s="37">
        <f t="shared" si="4"/>
        <v>5.9</v>
      </c>
    </row>
    <row r="28" spans="1:6" s="27" customFormat="1" ht="17.25" customHeight="1" x14ac:dyDescent="0.25">
      <c r="A28" s="38" t="s">
        <v>179</v>
      </c>
      <c r="B28" s="35" t="s">
        <v>463</v>
      </c>
      <c r="C28" s="35" t="s">
        <v>101</v>
      </c>
      <c r="D28" s="37">
        <f>D29</f>
        <v>5.9</v>
      </c>
      <c r="E28" s="37">
        <f t="shared" si="4"/>
        <v>5.9</v>
      </c>
      <c r="F28" s="37">
        <f t="shared" si="4"/>
        <v>5.9</v>
      </c>
    </row>
    <row r="29" spans="1:6" s="27" customFormat="1" ht="30" customHeight="1" x14ac:dyDescent="0.25">
      <c r="A29" s="38" t="s">
        <v>120</v>
      </c>
      <c r="B29" s="35" t="s">
        <v>463</v>
      </c>
      <c r="C29" s="35" t="s">
        <v>121</v>
      </c>
      <c r="D29" s="37">
        <f>D30</f>
        <v>5.9</v>
      </c>
      <c r="E29" s="37">
        <f t="shared" si="4"/>
        <v>5.9</v>
      </c>
      <c r="F29" s="37">
        <f t="shared" si="4"/>
        <v>5.9</v>
      </c>
    </row>
    <row r="30" spans="1:6" s="27" customFormat="1" ht="27" customHeight="1" x14ac:dyDescent="0.25">
      <c r="A30" s="38" t="s">
        <v>255</v>
      </c>
      <c r="B30" s="35" t="s">
        <v>463</v>
      </c>
      <c r="C30" s="35" t="s">
        <v>123</v>
      </c>
      <c r="D30" s="37">
        <f>5.9+5.9-5.9</f>
        <v>5.9</v>
      </c>
      <c r="E30" s="37">
        <f>5.9+5.9-5.9</f>
        <v>5.9</v>
      </c>
      <c r="F30" s="37">
        <f>5.9+5.9-5.9</f>
        <v>5.9</v>
      </c>
    </row>
    <row r="31" spans="1:6" s="27" customFormat="1" ht="26.25" hidden="1" x14ac:dyDescent="0.25">
      <c r="A31" s="38" t="s">
        <v>177</v>
      </c>
      <c r="B31" s="35" t="s">
        <v>178</v>
      </c>
      <c r="C31" s="35" t="s">
        <v>101</v>
      </c>
      <c r="D31" s="37">
        <f>D32</f>
        <v>0</v>
      </c>
      <c r="E31" s="37">
        <f t="shared" ref="E31:F33" si="5">E32</f>
        <v>0</v>
      </c>
      <c r="F31" s="37">
        <f t="shared" si="5"/>
        <v>0</v>
      </c>
    </row>
    <row r="32" spans="1:6" s="27" customFormat="1" ht="15" hidden="1" x14ac:dyDescent="0.25">
      <c r="A32" s="38" t="s">
        <v>179</v>
      </c>
      <c r="B32" s="35" t="s">
        <v>180</v>
      </c>
      <c r="C32" s="35" t="s">
        <v>101</v>
      </c>
      <c r="D32" s="37">
        <f>D33</f>
        <v>0</v>
      </c>
      <c r="E32" s="37">
        <f t="shared" si="5"/>
        <v>0</v>
      </c>
      <c r="F32" s="37">
        <f t="shared" si="5"/>
        <v>0</v>
      </c>
    </row>
    <row r="33" spans="1:6" s="27" customFormat="1" ht="26.25" hidden="1" x14ac:dyDescent="0.25">
      <c r="A33" s="38" t="s">
        <v>120</v>
      </c>
      <c r="B33" s="35" t="s">
        <v>180</v>
      </c>
      <c r="C33" s="35" t="s">
        <v>121</v>
      </c>
      <c r="D33" s="37">
        <f>D34</f>
        <v>0</v>
      </c>
      <c r="E33" s="37">
        <f t="shared" si="5"/>
        <v>0</v>
      </c>
      <c r="F33" s="37">
        <f t="shared" si="5"/>
        <v>0</v>
      </c>
    </row>
    <row r="34" spans="1:6" s="27" customFormat="1" ht="26.25" hidden="1" x14ac:dyDescent="0.25">
      <c r="A34" s="38" t="s">
        <v>255</v>
      </c>
      <c r="B34" s="35" t="s">
        <v>180</v>
      </c>
      <c r="C34" s="35" t="s">
        <v>123</v>
      </c>
      <c r="D34" s="37">
        <v>0</v>
      </c>
      <c r="E34" s="37">
        <v>0</v>
      </c>
      <c r="F34" s="37">
        <v>0</v>
      </c>
    </row>
    <row r="35" spans="1:6" s="27" customFormat="1" ht="26.25" x14ac:dyDescent="0.25">
      <c r="A35" s="38" t="s">
        <v>177</v>
      </c>
      <c r="B35" s="35" t="s">
        <v>180</v>
      </c>
      <c r="C35" s="35" t="s">
        <v>101</v>
      </c>
      <c r="D35" s="37">
        <f>D36</f>
        <v>99</v>
      </c>
      <c r="E35" s="37">
        <f t="shared" ref="E35:F35" si="6">E36</f>
        <v>0</v>
      </c>
      <c r="F35" s="37">
        <f t="shared" si="6"/>
        <v>0</v>
      </c>
    </row>
    <row r="36" spans="1:6" s="27" customFormat="1" ht="26.25" x14ac:dyDescent="0.25">
      <c r="A36" s="38" t="s">
        <v>120</v>
      </c>
      <c r="B36" s="35" t="s">
        <v>180</v>
      </c>
      <c r="C36" s="35" t="s">
        <v>121</v>
      </c>
      <c r="D36" s="37">
        <f>D37</f>
        <v>99</v>
      </c>
      <c r="E36" s="37">
        <f t="shared" ref="E36:F36" si="7">E37</f>
        <v>0</v>
      </c>
      <c r="F36" s="37">
        <f t="shared" si="7"/>
        <v>0</v>
      </c>
    </row>
    <row r="37" spans="1:6" s="27" customFormat="1" ht="26.25" x14ac:dyDescent="0.25">
      <c r="A37" s="38" t="s">
        <v>255</v>
      </c>
      <c r="B37" s="35" t="s">
        <v>180</v>
      </c>
      <c r="C37" s="35" t="s">
        <v>123</v>
      </c>
      <c r="D37" s="37">
        <v>99</v>
      </c>
      <c r="E37" s="37">
        <v>0</v>
      </c>
      <c r="F37" s="37">
        <v>0</v>
      </c>
    </row>
    <row r="38" spans="1:6" s="27" customFormat="1" ht="38.25" customHeight="1" x14ac:dyDescent="0.2">
      <c r="A38" s="54" t="s">
        <v>446</v>
      </c>
      <c r="B38" s="33" t="s">
        <v>447</v>
      </c>
      <c r="C38" s="33" t="s">
        <v>101</v>
      </c>
      <c r="D38" s="34">
        <f>D39+D43</f>
        <v>316.5</v>
      </c>
      <c r="E38" s="34">
        <f>E39+E43</f>
        <v>316.5</v>
      </c>
      <c r="F38" s="34">
        <f>F39+F43</f>
        <v>316.5</v>
      </c>
    </row>
    <row r="39" spans="1:6" s="27" customFormat="1" ht="29.25" customHeight="1" x14ac:dyDescent="0.25">
      <c r="A39" s="38" t="s">
        <v>448</v>
      </c>
      <c r="B39" s="35" t="s">
        <v>449</v>
      </c>
      <c r="C39" s="35" t="s">
        <v>101</v>
      </c>
      <c r="D39" s="37">
        <f>D40</f>
        <v>272.60000000000002</v>
      </c>
      <c r="E39" s="37">
        <f t="shared" ref="E39:F41" si="8">E40</f>
        <v>272.60000000000002</v>
      </c>
      <c r="F39" s="37">
        <f t="shared" si="8"/>
        <v>272.60000000000002</v>
      </c>
    </row>
    <row r="40" spans="1:6" s="27" customFormat="1" ht="15" x14ac:dyDescent="0.25">
      <c r="A40" s="38" t="s">
        <v>179</v>
      </c>
      <c r="B40" s="35" t="s">
        <v>450</v>
      </c>
      <c r="C40" s="35" t="s">
        <v>101</v>
      </c>
      <c r="D40" s="37">
        <f>D41</f>
        <v>272.60000000000002</v>
      </c>
      <c r="E40" s="37">
        <f t="shared" si="8"/>
        <v>272.60000000000002</v>
      </c>
      <c r="F40" s="37">
        <f t="shared" si="8"/>
        <v>272.60000000000002</v>
      </c>
    </row>
    <row r="41" spans="1:6" s="27" customFormat="1" ht="30" customHeight="1" x14ac:dyDescent="0.25">
      <c r="A41" s="38" t="s">
        <v>394</v>
      </c>
      <c r="B41" s="35" t="s">
        <v>450</v>
      </c>
      <c r="C41" s="35" t="s">
        <v>395</v>
      </c>
      <c r="D41" s="37">
        <f>D42</f>
        <v>272.60000000000002</v>
      </c>
      <c r="E41" s="37">
        <f t="shared" si="8"/>
        <v>272.60000000000002</v>
      </c>
      <c r="F41" s="37">
        <f t="shared" si="8"/>
        <v>272.60000000000002</v>
      </c>
    </row>
    <row r="42" spans="1:6" s="27" customFormat="1" ht="18.75" customHeight="1" x14ac:dyDescent="0.25">
      <c r="A42" s="38" t="s">
        <v>396</v>
      </c>
      <c r="B42" s="35" t="s">
        <v>450</v>
      </c>
      <c r="C42" s="35" t="s">
        <v>397</v>
      </c>
      <c r="D42" s="37">
        <v>272.60000000000002</v>
      </c>
      <c r="E42" s="37">
        <v>272.60000000000002</v>
      </c>
      <c r="F42" s="37">
        <v>272.60000000000002</v>
      </c>
    </row>
    <row r="43" spans="1:6" s="27" customFormat="1" ht="30.75" customHeight="1" x14ac:dyDescent="0.25">
      <c r="A43" s="38" t="s">
        <v>455</v>
      </c>
      <c r="B43" s="35" t="s">
        <v>456</v>
      </c>
      <c r="C43" s="35" t="s">
        <v>101</v>
      </c>
      <c r="D43" s="37">
        <f>D44</f>
        <v>43.9</v>
      </c>
      <c r="E43" s="37">
        <f t="shared" ref="E43:F45" si="9">E44</f>
        <v>43.9</v>
      </c>
      <c r="F43" s="37">
        <f t="shared" si="9"/>
        <v>43.9</v>
      </c>
    </row>
    <row r="44" spans="1:6" s="27" customFormat="1" ht="18" customHeight="1" x14ac:dyDescent="0.25">
      <c r="A44" s="38" t="s">
        <v>179</v>
      </c>
      <c r="B44" s="35" t="s">
        <v>457</v>
      </c>
      <c r="C44" s="35" t="s">
        <v>101</v>
      </c>
      <c r="D44" s="37">
        <f>D45</f>
        <v>43.9</v>
      </c>
      <c r="E44" s="37">
        <f t="shared" si="9"/>
        <v>43.9</v>
      </c>
      <c r="F44" s="37">
        <f t="shared" si="9"/>
        <v>43.9</v>
      </c>
    </row>
    <row r="45" spans="1:6" s="27" customFormat="1" ht="28.5" customHeight="1" x14ac:dyDescent="0.25">
      <c r="A45" s="38" t="s">
        <v>394</v>
      </c>
      <c r="B45" s="35" t="s">
        <v>457</v>
      </c>
      <c r="C45" s="35" t="s">
        <v>395</v>
      </c>
      <c r="D45" s="37">
        <f>D46</f>
        <v>43.9</v>
      </c>
      <c r="E45" s="37">
        <f t="shared" si="9"/>
        <v>43.9</v>
      </c>
      <c r="F45" s="37">
        <f t="shared" si="9"/>
        <v>43.9</v>
      </c>
    </row>
    <row r="46" spans="1:6" s="27" customFormat="1" ht="16.5" customHeight="1" x14ac:dyDescent="0.25">
      <c r="A46" s="38" t="s">
        <v>396</v>
      </c>
      <c r="B46" s="35" t="s">
        <v>457</v>
      </c>
      <c r="C46" s="35" t="s">
        <v>397</v>
      </c>
      <c r="D46" s="37">
        <v>43.9</v>
      </c>
      <c r="E46" s="37">
        <v>43.9</v>
      </c>
      <c r="F46" s="37">
        <v>43.9</v>
      </c>
    </row>
    <row r="47" spans="1:6" s="27" customFormat="1" ht="51" hidden="1" x14ac:dyDescent="0.2">
      <c r="A47" s="54" t="s">
        <v>464</v>
      </c>
      <c r="B47" s="33" t="s">
        <v>465</v>
      </c>
      <c r="C47" s="33" t="s">
        <v>101</v>
      </c>
      <c r="D47" s="34">
        <f>D48</f>
        <v>0</v>
      </c>
      <c r="E47" s="34">
        <f t="shared" ref="E47:F50" si="10">E48</f>
        <v>0</v>
      </c>
      <c r="F47" s="34">
        <f t="shared" si="10"/>
        <v>0</v>
      </c>
    </row>
    <row r="48" spans="1:6" s="27" customFormat="1" ht="15.75" hidden="1" customHeight="1" x14ac:dyDescent="0.25">
      <c r="A48" s="38" t="s">
        <v>466</v>
      </c>
      <c r="B48" s="35" t="s">
        <v>467</v>
      </c>
      <c r="C48" s="35" t="s">
        <v>101</v>
      </c>
      <c r="D48" s="37">
        <f>D49</f>
        <v>0</v>
      </c>
      <c r="E48" s="37">
        <f t="shared" si="10"/>
        <v>0</v>
      </c>
      <c r="F48" s="37">
        <f t="shared" si="10"/>
        <v>0</v>
      </c>
    </row>
    <row r="49" spans="1:6" s="27" customFormat="1" ht="15" hidden="1" x14ac:dyDescent="0.25">
      <c r="A49" s="38" t="s">
        <v>179</v>
      </c>
      <c r="B49" s="35" t="s">
        <v>468</v>
      </c>
      <c r="C49" s="35" t="s">
        <v>101</v>
      </c>
      <c r="D49" s="37">
        <f>D50</f>
        <v>0</v>
      </c>
      <c r="E49" s="37">
        <f t="shared" si="10"/>
        <v>0</v>
      </c>
      <c r="F49" s="37">
        <f t="shared" si="10"/>
        <v>0</v>
      </c>
    </row>
    <row r="50" spans="1:6" s="27" customFormat="1" ht="28.5" hidden="1" customHeight="1" x14ac:dyDescent="0.25">
      <c r="A50" s="38" t="s">
        <v>120</v>
      </c>
      <c r="B50" s="35" t="s">
        <v>468</v>
      </c>
      <c r="C50" s="35" t="s">
        <v>121</v>
      </c>
      <c r="D50" s="37">
        <f>D51</f>
        <v>0</v>
      </c>
      <c r="E50" s="37">
        <f t="shared" si="10"/>
        <v>0</v>
      </c>
      <c r="F50" s="37">
        <f t="shared" si="10"/>
        <v>0</v>
      </c>
    </row>
    <row r="51" spans="1:6" s="27" customFormat="1" ht="26.25" hidden="1" x14ac:dyDescent="0.25">
      <c r="A51" s="38" t="s">
        <v>255</v>
      </c>
      <c r="B51" s="35" t="s">
        <v>468</v>
      </c>
      <c r="C51" s="35" t="s">
        <v>123</v>
      </c>
      <c r="D51" s="37">
        <f>5.9-5.9</f>
        <v>0</v>
      </c>
      <c r="E51" s="37">
        <f>5.9-5.9</f>
        <v>0</v>
      </c>
      <c r="F51" s="37">
        <f>5.9-5.9</f>
        <v>0</v>
      </c>
    </row>
    <row r="52" spans="1:6" s="27" customFormat="1" ht="42.75" customHeight="1" x14ac:dyDescent="0.2">
      <c r="A52" s="54" t="s">
        <v>282</v>
      </c>
      <c r="B52" s="33" t="s">
        <v>283</v>
      </c>
      <c r="C52" s="33" t="s">
        <v>101</v>
      </c>
      <c r="D52" s="34">
        <f>D53+D57</f>
        <v>100</v>
      </c>
      <c r="E52" s="34">
        <f>E53+E57</f>
        <v>100</v>
      </c>
      <c r="F52" s="34">
        <f>F53+F57</f>
        <v>100</v>
      </c>
    </row>
    <row r="53" spans="1:6" s="27" customFormat="1" ht="39.75" customHeight="1" x14ac:dyDescent="0.25">
      <c r="A53" s="38" t="s">
        <v>284</v>
      </c>
      <c r="B53" s="35" t="s">
        <v>285</v>
      </c>
      <c r="C53" s="35" t="s">
        <v>101</v>
      </c>
      <c r="D53" s="37">
        <f>D54</f>
        <v>100</v>
      </c>
      <c r="E53" s="37">
        <f t="shared" ref="E53:F55" si="11">E54</f>
        <v>100</v>
      </c>
      <c r="F53" s="37">
        <f t="shared" si="11"/>
        <v>100</v>
      </c>
    </row>
    <row r="54" spans="1:6" s="27" customFormat="1" ht="15" x14ac:dyDescent="0.25">
      <c r="A54" s="38" t="s">
        <v>179</v>
      </c>
      <c r="B54" s="35" t="s">
        <v>286</v>
      </c>
      <c r="C54" s="35" t="s">
        <v>101</v>
      </c>
      <c r="D54" s="37">
        <f>D55</f>
        <v>100</v>
      </c>
      <c r="E54" s="37">
        <f t="shared" si="11"/>
        <v>100</v>
      </c>
      <c r="F54" s="37">
        <f t="shared" si="11"/>
        <v>100</v>
      </c>
    </row>
    <row r="55" spans="1:6" s="27" customFormat="1" ht="32.25" customHeight="1" x14ac:dyDescent="0.25">
      <c r="A55" s="38" t="s">
        <v>120</v>
      </c>
      <c r="B55" s="35" t="s">
        <v>286</v>
      </c>
      <c r="C55" s="35" t="s">
        <v>121</v>
      </c>
      <c r="D55" s="37">
        <f>D56</f>
        <v>100</v>
      </c>
      <c r="E55" s="37">
        <f t="shared" si="11"/>
        <v>100</v>
      </c>
      <c r="F55" s="37">
        <f t="shared" si="11"/>
        <v>100</v>
      </c>
    </row>
    <row r="56" spans="1:6" s="27" customFormat="1" ht="29.25" customHeight="1" x14ac:dyDescent="0.25">
      <c r="A56" s="38" t="s">
        <v>122</v>
      </c>
      <c r="B56" s="35" t="s">
        <v>286</v>
      </c>
      <c r="C56" s="35" t="s">
        <v>123</v>
      </c>
      <c r="D56" s="37">
        <v>100</v>
      </c>
      <c r="E56" s="37">
        <v>100</v>
      </c>
      <c r="F56" s="37">
        <v>100</v>
      </c>
    </row>
    <row r="57" spans="1:6" s="27" customFormat="1" ht="40.5" hidden="1" customHeight="1" x14ac:dyDescent="0.25">
      <c r="A57" s="38" t="s">
        <v>287</v>
      </c>
      <c r="B57" s="35" t="s">
        <v>288</v>
      </c>
      <c r="C57" s="35" t="s">
        <v>101</v>
      </c>
      <c r="D57" s="37">
        <f>D58</f>
        <v>0</v>
      </c>
      <c r="E57" s="37">
        <f t="shared" ref="E57:F59" si="12">E58</f>
        <v>0</v>
      </c>
      <c r="F57" s="37">
        <f t="shared" si="12"/>
        <v>0</v>
      </c>
    </row>
    <row r="58" spans="1:6" s="27" customFormat="1" ht="15" hidden="1" x14ac:dyDescent="0.25">
      <c r="A58" s="38" t="s">
        <v>179</v>
      </c>
      <c r="B58" s="35" t="s">
        <v>289</v>
      </c>
      <c r="C58" s="35" t="s">
        <v>101</v>
      </c>
      <c r="D58" s="37">
        <f>D59</f>
        <v>0</v>
      </c>
      <c r="E58" s="37">
        <f t="shared" si="12"/>
        <v>0</v>
      </c>
      <c r="F58" s="37">
        <f t="shared" si="12"/>
        <v>0</v>
      </c>
    </row>
    <row r="59" spans="1:6" s="27" customFormat="1" ht="26.25" hidden="1" x14ac:dyDescent="0.25">
      <c r="A59" s="38" t="s">
        <v>120</v>
      </c>
      <c r="B59" s="35" t="s">
        <v>289</v>
      </c>
      <c r="C59" s="35" t="s">
        <v>121</v>
      </c>
      <c r="D59" s="37">
        <f>D60</f>
        <v>0</v>
      </c>
      <c r="E59" s="37">
        <f t="shared" si="12"/>
        <v>0</v>
      </c>
      <c r="F59" s="37">
        <f t="shared" si="12"/>
        <v>0</v>
      </c>
    </row>
    <row r="60" spans="1:6" s="27" customFormat="1" ht="26.25" hidden="1" x14ac:dyDescent="0.25">
      <c r="A60" s="38" t="s">
        <v>122</v>
      </c>
      <c r="B60" s="35" t="s">
        <v>289</v>
      </c>
      <c r="C60" s="35" t="s">
        <v>123</v>
      </c>
      <c r="D60" s="37">
        <v>0</v>
      </c>
      <c r="E60" s="37">
        <v>0</v>
      </c>
      <c r="F60" s="37">
        <v>0</v>
      </c>
    </row>
    <row r="61" spans="1:6" s="27" customFormat="1" ht="80.25" customHeight="1" x14ac:dyDescent="0.2">
      <c r="A61" s="54" t="s">
        <v>290</v>
      </c>
      <c r="B61" s="33" t="s">
        <v>291</v>
      </c>
      <c r="C61" s="33" t="s">
        <v>101</v>
      </c>
      <c r="D61" s="34">
        <f>D62+D66</f>
        <v>4412.7</v>
      </c>
      <c r="E61" s="34">
        <f>E62+E66</f>
        <v>1762.8</v>
      </c>
      <c r="F61" s="34">
        <f>F62+F66</f>
        <v>1801</v>
      </c>
    </row>
    <row r="62" spans="1:6" s="27" customFormat="1" ht="66.75" customHeight="1" x14ac:dyDescent="0.25">
      <c r="A62" s="38" t="s">
        <v>292</v>
      </c>
      <c r="B62" s="35" t="s">
        <v>293</v>
      </c>
      <c r="C62" s="35" t="s">
        <v>101</v>
      </c>
      <c r="D62" s="37">
        <f>D63</f>
        <v>4247.5</v>
      </c>
      <c r="E62" s="37">
        <f t="shared" ref="E62:F64" si="13">E63</f>
        <v>1597.6</v>
      </c>
      <c r="F62" s="37">
        <f t="shared" si="13"/>
        <v>1635.8</v>
      </c>
    </row>
    <row r="63" spans="1:6" s="27" customFormat="1" ht="17.25" customHeight="1" x14ac:dyDescent="0.25">
      <c r="A63" s="38" t="s">
        <v>179</v>
      </c>
      <c r="B63" s="35" t="s">
        <v>294</v>
      </c>
      <c r="C63" s="35" t="s">
        <v>101</v>
      </c>
      <c r="D63" s="37">
        <f>D64</f>
        <v>4247.5</v>
      </c>
      <c r="E63" s="37">
        <f t="shared" si="13"/>
        <v>1597.6</v>
      </c>
      <c r="F63" s="37">
        <f t="shared" si="13"/>
        <v>1635.8</v>
      </c>
    </row>
    <row r="64" spans="1:6" s="27" customFormat="1" ht="27.75" customHeight="1" x14ac:dyDescent="0.25">
      <c r="A64" s="38" t="s">
        <v>120</v>
      </c>
      <c r="B64" s="35" t="s">
        <v>294</v>
      </c>
      <c r="C64" s="35" t="s">
        <v>121</v>
      </c>
      <c r="D64" s="37">
        <f>D65</f>
        <v>4247.5</v>
      </c>
      <c r="E64" s="37">
        <f t="shared" si="13"/>
        <v>1597.6</v>
      </c>
      <c r="F64" s="37">
        <f t="shared" si="13"/>
        <v>1635.8</v>
      </c>
    </row>
    <row r="65" spans="1:6" s="27" customFormat="1" ht="26.25" x14ac:dyDescent="0.25">
      <c r="A65" s="38" t="s">
        <v>122</v>
      </c>
      <c r="B65" s="35" t="s">
        <v>294</v>
      </c>
      <c r="C65" s="35" t="s">
        <v>123</v>
      </c>
      <c r="D65" s="37">
        <f>1295.5+77+777.7+2097.3</f>
        <v>4247.5</v>
      </c>
      <c r="E65" s="37">
        <f>1409.8+187.8</f>
        <v>1597.6</v>
      </c>
      <c r="F65" s="37">
        <f>1409.8+226</f>
        <v>1635.8</v>
      </c>
    </row>
    <row r="66" spans="1:6" s="27" customFormat="1" ht="80.25" customHeight="1" x14ac:dyDescent="0.25">
      <c r="A66" s="38" t="s">
        <v>295</v>
      </c>
      <c r="B66" s="35" t="s">
        <v>296</v>
      </c>
      <c r="C66" s="35" t="s">
        <v>101</v>
      </c>
      <c r="D66" s="37">
        <f>D67</f>
        <v>165.2</v>
      </c>
      <c r="E66" s="37">
        <f t="shared" ref="E66:F68" si="14">E67</f>
        <v>165.2</v>
      </c>
      <c r="F66" s="37">
        <f t="shared" si="14"/>
        <v>165.2</v>
      </c>
    </row>
    <row r="67" spans="1:6" s="27" customFormat="1" ht="15" x14ac:dyDescent="0.25">
      <c r="A67" s="38" t="s">
        <v>179</v>
      </c>
      <c r="B67" s="35" t="s">
        <v>297</v>
      </c>
      <c r="C67" s="35" t="s">
        <v>101</v>
      </c>
      <c r="D67" s="37">
        <f>D68</f>
        <v>165.2</v>
      </c>
      <c r="E67" s="37">
        <f t="shared" si="14"/>
        <v>165.2</v>
      </c>
      <c r="F67" s="37">
        <f t="shared" si="14"/>
        <v>165.2</v>
      </c>
    </row>
    <row r="68" spans="1:6" s="27" customFormat="1" ht="27.75" customHeight="1" x14ac:dyDescent="0.25">
      <c r="A68" s="38" t="s">
        <v>120</v>
      </c>
      <c r="B68" s="35" t="s">
        <v>297</v>
      </c>
      <c r="C68" s="35" t="s">
        <v>121</v>
      </c>
      <c r="D68" s="37">
        <f>D69</f>
        <v>165.2</v>
      </c>
      <c r="E68" s="37">
        <f t="shared" si="14"/>
        <v>165.2</v>
      </c>
      <c r="F68" s="37">
        <f t="shared" si="14"/>
        <v>165.2</v>
      </c>
    </row>
    <row r="69" spans="1:6" s="27" customFormat="1" ht="26.25" x14ac:dyDescent="0.25">
      <c r="A69" s="38" t="s">
        <v>122</v>
      </c>
      <c r="B69" s="35" t="s">
        <v>297</v>
      </c>
      <c r="C69" s="35" t="s">
        <v>123</v>
      </c>
      <c r="D69" s="37">
        <v>165.2</v>
      </c>
      <c r="E69" s="37">
        <v>165.2</v>
      </c>
      <c r="F69" s="37">
        <v>165.2</v>
      </c>
    </row>
    <row r="70" spans="1:6" s="27" customFormat="1" ht="39" customHeight="1" x14ac:dyDescent="0.2">
      <c r="A70" s="54" t="s">
        <v>181</v>
      </c>
      <c r="B70" s="33" t="s">
        <v>182</v>
      </c>
      <c r="C70" s="33" t="s">
        <v>101</v>
      </c>
      <c r="D70" s="34">
        <f>D71+D77+D81+D85+D89</f>
        <v>1258.8</v>
      </c>
      <c r="E70" s="34">
        <f>E71+E77+E81+E85+E89</f>
        <v>860</v>
      </c>
      <c r="F70" s="34">
        <f>F71+F77+F81+F85+F89</f>
        <v>860</v>
      </c>
    </row>
    <row r="71" spans="1:6" s="27" customFormat="1" ht="39" x14ac:dyDescent="0.25">
      <c r="A71" s="38" t="s">
        <v>183</v>
      </c>
      <c r="B71" s="35" t="s">
        <v>184</v>
      </c>
      <c r="C71" s="35" t="s">
        <v>101</v>
      </c>
      <c r="D71" s="37">
        <f>D72</f>
        <v>61.3</v>
      </c>
      <c r="E71" s="37">
        <f>E72</f>
        <v>61.3</v>
      </c>
      <c r="F71" s="37">
        <f>F72</f>
        <v>61.3</v>
      </c>
    </row>
    <row r="72" spans="1:6" s="27" customFormat="1" ht="15" x14ac:dyDescent="0.25">
      <c r="A72" s="38" t="s">
        <v>179</v>
      </c>
      <c r="B72" s="35" t="s">
        <v>185</v>
      </c>
      <c r="C72" s="35" t="s">
        <v>101</v>
      </c>
      <c r="D72" s="37">
        <f>D75</f>
        <v>61.3</v>
      </c>
      <c r="E72" s="37">
        <f>E75</f>
        <v>61.3</v>
      </c>
      <c r="F72" s="37">
        <f>F75</f>
        <v>61.3</v>
      </c>
    </row>
    <row r="73" spans="1:6" s="27" customFormat="1" ht="29.25" hidden="1" customHeight="1" x14ac:dyDescent="0.25">
      <c r="A73" s="38" t="s">
        <v>120</v>
      </c>
      <c r="B73" s="35" t="s">
        <v>185</v>
      </c>
      <c r="C73" s="35" t="s">
        <v>121</v>
      </c>
      <c r="D73" s="37">
        <f>D74</f>
        <v>0</v>
      </c>
      <c r="E73" s="37">
        <f>E74</f>
        <v>0</v>
      </c>
      <c r="F73" s="37">
        <f>F74</f>
        <v>0</v>
      </c>
    </row>
    <row r="74" spans="1:6" s="27" customFormat="1" ht="26.25" hidden="1" x14ac:dyDescent="0.25">
      <c r="A74" s="38" t="s">
        <v>122</v>
      </c>
      <c r="B74" s="35" t="s">
        <v>185</v>
      </c>
      <c r="C74" s="35" t="s">
        <v>123</v>
      </c>
      <c r="D74" s="37">
        <f>45-45</f>
        <v>0</v>
      </c>
      <c r="E74" s="37">
        <f>45-45</f>
        <v>0</v>
      </c>
      <c r="F74" s="37">
        <f>45-45</f>
        <v>0</v>
      </c>
    </row>
    <row r="75" spans="1:6" s="27" customFormat="1" ht="15" x14ac:dyDescent="0.25">
      <c r="A75" s="38" t="s">
        <v>124</v>
      </c>
      <c r="B75" s="35" t="s">
        <v>185</v>
      </c>
      <c r="C75" s="35" t="s">
        <v>125</v>
      </c>
      <c r="D75" s="37">
        <f>D76</f>
        <v>61.3</v>
      </c>
      <c r="E75" s="37">
        <f>E76</f>
        <v>61.3</v>
      </c>
      <c r="F75" s="37">
        <f>F76</f>
        <v>61.3</v>
      </c>
    </row>
    <row r="76" spans="1:6" s="27" customFormat="1" ht="15" x14ac:dyDescent="0.25">
      <c r="A76" s="57" t="s">
        <v>126</v>
      </c>
      <c r="B76" s="35" t="s">
        <v>185</v>
      </c>
      <c r="C76" s="35" t="s">
        <v>127</v>
      </c>
      <c r="D76" s="37">
        <v>61.3</v>
      </c>
      <c r="E76" s="37">
        <v>61.3</v>
      </c>
      <c r="F76" s="37">
        <v>61.3</v>
      </c>
    </row>
    <row r="77" spans="1:6" s="27" customFormat="1" ht="93.75" customHeight="1" x14ac:dyDescent="0.25">
      <c r="A77" s="38" t="s">
        <v>444</v>
      </c>
      <c r="B77" s="35" t="s">
        <v>187</v>
      </c>
      <c r="C77" s="35" t="s">
        <v>101</v>
      </c>
      <c r="D77" s="37">
        <f>D78</f>
        <v>187</v>
      </c>
      <c r="E77" s="37">
        <f t="shared" ref="E77:F79" si="15">E78</f>
        <v>187</v>
      </c>
      <c r="F77" s="37">
        <f t="shared" si="15"/>
        <v>187</v>
      </c>
    </row>
    <row r="78" spans="1:6" s="27" customFormat="1" ht="15" x14ac:dyDescent="0.25">
      <c r="A78" s="38" t="s">
        <v>179</v>
      </c>
      <c r="B78" s="35" t="s">
        <v>188</v>
      </c>
      <c r="C78" s="35" t="s">
        <v>101</v>
      </c>
      <c r="D78" s="37">
        <f>D79</f>
        <v>187</v>
      </c>
      <c r="E78" s="37">
        <f t="shared" si="15"/>
        <v>187</v>
      </c>
      <c r="F78" s="37">
        <f t="shared" si="15"/>
        <v>187</v>
      </c>
    </row>
    <row r="79" spans="1:6" s="27" customFormat="1" ht="27.75" customHeight="1" x14ac:dyDescent="0.25">
      <c r="A79" s="38" t="s">
        <v>120</v>
      </c>
      <c r="B79" s="35" t="s">
        <v>188</v>
      </c>
      <c r="C79" s="35" t="s">
        <v>121</v>
      </c>
      <c r="D79" s="37">
        <f>D80</f>
        <v>187</v>
      </c>
      <c r="E79" s="37">
        <f t="shared" si="15"/>
        <v>187</v>
      </c>
      <c r="F79" s="37">
        <f t="shared" si="15"/>
        <v>187</v>
      </c>
    </row>
    <row r="80" spans="1:6" s="27" customFormat="1" ht="26.25" x14ac:dyDescent="0.25">
      <c r="A80" s="38" t="s">
        <v>122</v>
      </c>
      <c r="B80" s="35" t="s">
        <v>188</v>
      </c>
      <c r="C80" s="35" t="s">
        <v>123</v>
      </c>
      <c r="D80" s="37">
        <v>187</v>
      </c>
      <c r="E80" s="37">
        <v>187</v>
      </c>
      <c r="F80" s="37">
        <v>187</v>
      </c>
    </row>
    <row r="81" spans="1:6" s="27" customFormat="1" ht="81.75" customHeight="1" x14ac:dyDescent="0.25">
      <c r="A81" s="60" t="s">
        <v>189</v>
      </c>
      <c r="B81" s="35" t="s">
        <v>190</v>
      </c>
      <c r="C81" s="35" t="s">
        <v>101</v>
      </c>
      <c r="D81" s="37">
        <f>D82</f>
        <v>7</v>
      </c>
      <c r="E81" s="37">
        <f t="shared" ref="E81:F83" si="16">E82</f>
        <v>7</v>
      </c>
      <c r="F81" s="37">
        <f t="shared" si="16"/>
        <v>7</v>
      </c>
    </row>
    <row r="82" spans="1:6" s="27" customFormat="1" ht="15.75" customHeight="1" x14ac:dyDescent="0.25">
      <c r="A82" s="60" t="s">
        <v>179</v>
      </c>
      <c r="B82" s="35" t="s">
        <v>191</v>
      </c>
      <c r="C82" s="35" t="s">
        <v>101</v>
      </c>
      <c r="D82" s="37">
        <f>D83</f>
        <v>7</v>
      </c>
      <c r="E82" s="37">
        <f t="shared" si="16"/>
        <v>7</v>
      </c>
      <c r="F82" s="37">
        <f t="shared" si="16"/>
        <v>7</v>
      </c>
    </row>
    <row r="83" spans="1:6" s="27" customFormat="1" ht="29.25" customHeight="1" x14ac:dyDescent="0.25">
      <c r="A83" s="38" t="s">
        <v>120</v>
      </c>
      <c r="B83" s="35" t="s">
        <v>191</v>
      </c>
      <c r="C83" s="35" t="s">
        <v>121</v>
      </c>
      <c r="D83" s="37">
        <f>D84</f>
        <v>7</v>
      </c>
      <c r="E83" s="37">
        <f t="shared" si="16"/>
        <v>7</v>
      </c>
      <c r="F83" s="37">
        <f t="shared" si="16"/>
        <v>7</v>
      </c>
    </row>
    <row r="84" spans="1:6" s="27" customFormat="1" ht="30" customHeight="1" x14ac:dyDescent="0.25">
      <c r="A84" s="38" t="s">
        <v>255</v>
      </c>
      <c r="B84" s="35" t="s">
        <v>191</v>
      </c>
      <c r="C84" s="35" t="s">
        <v>123</v>
      </c>
      <c r="D84" s="37">
        <v>7</v>
      </c>
      <c r="E84" s="37">
        <v>7</v>
      </c>
      <c r="F84" s="37">
        <v>7</v>
      </c>
    </row>
    <row r="85" spans="1:6" s="27" customFormat="1" ht="42" customHeight="1" x14ac:dyDescent="0.25">
      <c r="A85" s="38" t="s">
        <v>192</v>
      </c>
      <c r="B85" s="35" t="s">
        <v>193</v>
      </c>
      <c r="C85" s="35" t="s">
        <v>101</v>
      </c>
      <c r="D85" s="37">
        <f>D86</f>
        <v>39</v>
      </c>
      <c r="E85" s="37">
        <f t="shared" ref="E85:F87" si="17">E86</f>
        <v>26.5</v>
      </c>
      <c r="F85" s="37">
        <f t="shared" si="17"/>
        <v>26.5</v>
      </c>
    </row>
    <row r="86" spans="1:6" s="27" customFormat="1" ht="15" customHeight="1" x14ac:dyDescent="0.25">
      <c r="A86" s="60" t="s">
        <v>179</v>
      </c>
      <c r="B86" s="35" t="s">
        <v>194</v>
      </c>
      <c r="C86" s="35" t="s">
        <v>101</v>
      </c>
      <c r="D86" s="37">
        <f>D87</f>
        <v>39</v>
      </c>
      <c r="E86" s="37">
        <f t="shared" si="17"/>
        <v>26.5</v>
      </c>
      <c r="F86" s="37">
        <f t="shared" si="17"/>
        <v>26.5</v>
      </c>
    </row>
    <row r="87" spans="1:6" s="27" customFormat="1" ht="29.25" customHeight="1" x14ac:dyDescent="0.25">
      <c r="A87" s="38" t="s">
        <v>120</v>
      </c>
      <c r="B87" s="35" t="s">
        <v>194</v>
      </c>
      <c r="C87" s="35" t="s">
        <v>121</v>
      </c>
      <c r="D87" s="37">
        <f>D88</f>
        <v>39</v>
      </c>
      <c r="E87" s="37">
        <f t="shared" si="17"/>
        <v>26.5</v>
      </c>
      <c r="F87" s="37">
        <f t="shared" si="17"/>
        <v>26.5</v>
      </c>
    </row>
    <row r="88" spans="1:6" s="27" customFormat="1" ht="26.25" x14ac:dyDescent="0.25">
      <c r="A88" s="38" t="s">
        <v>255</v>
      </c>
      <c r="B88" s="35" t="s">
        <v>194</v>
      </c>
      <c r="C88" s="35" t="s">
        <v>123</v>
      </c>
      <c r="D88" s="37">
        <f>28-1.5+12.5</f>
        <v>39</v>
      </c>
      <c r="E88" s="37">
        <f>28-1.5</f>
        <v>26.5</v>
      </c>
      <c r="F88" s="37">
        <f>28-1.5</f>
        <v>26.5</v>
      </c>
    </row>
    <row r="89" spans="1:6" s="27" customFormat="1" ht="52.5" customHeight="1" x14ac:dyDescent="0.25">
      <c r="A89" s="38" t="s">
        <v>195</v>
      </c>
      <c r="B89" s="35" t="s">
        <v>196</v>
      </c>
      <c r="C89" s="35" t="s">
        <v>101</v>
      </c>
      <c r="D89" s="37">
        <f>D90</f>
        <v>964.5</v>
      </c>
      <c r="E89" s="37">
        <f t="shared" ref="E89:F91" si="18">E90</f>
        <v>578.20000000000005</v>
      </c>
      <c r="F89" s="37">
        <f t="shared" si="18"/>
        <v>578.20000000000005</v>
      </c>
    </row>
    <row r="90" spans="1:6" s="27" customFormat="1" ht="15" x14ac:dyDescent="0.25">
      <c r="A90" s="60" t="s">
        <v>179</v>
      </c>
      <c r="B90" s="35" t="s">
        <v>197</v>
      </c>
      <c r="C90" s="35" t="s">
        <v>101</v>
      </c>
      <c r="D90" s="37">
        <f>D91</f>
        <v>964.5</v>
      </c>
      <c r="E90" s="37">
        <f t="shared" si="18"/>
        <v>578.20000000000005</v>
      </c>
      <c r="F90" s="37">
        <f t="shared" si="18"/>
        <v>578.20000000000005</v>
      </c>
    </row>
    <row r="91" spans="1:6" s="27" customFormat="1" ht="28.5" customHeight="1" x14ac:dyDescent="0.25">
      <c r="A91" s="38" t="s">
        <v>120</v>
      </c>
      <c r="B91" s="35" t="s">
        <v>197</v>
      </c>
      <c r="C91" s="35" t="s">
        <v>121</v>
      </c>
      <c r="D91" s="37">
        <f>D92</f>
        <v>964.5</v>
      </c>
      <c r="E91" s="37">
        <f t="shared" si="18"/>
        <v>578.20000000000005</v>
      </c>
      <c r="F91" s="37">
        <f t="shared" si="18"/>
        <v>578.20000000000005</v>
      </c>
    </row>
    <row r="92" spans="1:6" s="27" customFormat="1" ht="26.25" x14ac:dyDescent="0.25">
      <c r="A92" s="38" t="s">
        <v>255</v>
      </c>
      <c r="B92" s="35" t="s">
        <v>197</v>
      </c>
      <c r="C92" s="35" t="s">
        <v>123</v>
      </c>
      <c r="D92" s="37">
        <f>578.2+256.3+130</f>
        <v>964.5</v>
      </c>
      <c r="E92" s="37">
        <v>578.20000000000005</v>
      </c>
      <c r="F92" s="37">
        <v>578.20000000000005</v>
      </c>
    </row>
    <row r="93" spans="1:6" s="27" customFormat="1" ht="42.75" customHeight="1" x14ac:dyDescent="0.2">
      <c r="A93" s="54" t="s">
        <v>398</v>
      </c>
      <c r="B93" s="33" t="s">
        <v>399</v>
      </c>
      <c r="C93" s="33" t="s">
        <v>101</v>
      </c>
      <c r="D93" s="34">
        <f>D94</f>
        <v>19904.400000000001</v>
      </c>
      <c r="E93" s="34">
        <f>E94</f>
        <v>18186</v>
      </c>
      <c r="F93" s="34">
        <f>F94</f>
        <v>18886.100000000002</v>
      </c>
    </row>
    <row r="94" spans="1:6" s="27" customFormat="1" ht="51.75" x14ac:dyDescent="0.25">
      <c r="A94" s="38" t="s">
        <v>400</v>
      </c>
      <c r="B94" s="35" t="s">
        <v>401</v>
      </c>
      <c r="C94" s="35" t="s">
        <v>101</v>
      </c>
      <c r="D94" s="37">
        <f>D95+D104+D107+D110+D98+D101</f>
        <v>19904.400000000001</v>
      </c>
      <c r="E94" s="37">
        <f t="shared" ref="E94:F94" si="19">E95+E104+E107+E110+E98</f>
        <v>18186</v>
      </c>
      <c r="F94" s="37">
        <f t="shared" si="19"/>
        <v>18886.100000000002</v>
      </c>
    </row>
    <row r="95" spans="1:6" s="27" customFormat="1" ht="39" x14ac:dyDescent="0.25">
      <c r="A95" s="38" t="s">
        <v>402</v>
      </c>
      <c r="B95" s="35" t="s">
        <v>403</v>
      </c>
      <c r="C95" s="35" t="s">
        <v>101</v>
      </c>
      <c r="D95" s="37">
        <f t="shared" ref="D95:F96" si="20">D96</f>
        <v>9783.7000000000007</v>
      </c>
      <c r="E95" s="37">
        <f t="shared" si="20"/>
        <v>10349.1</v>
      </c>
      <c r="F95" s="37">
        <f t="shared" si="20"/>
        <v>10643.7</v>
      </c>
    </row>
    <row r="96" spans="1:6" s="27" customFormat="1" ht="26.25" x14ac:dyDescent="0.25">
      <c r="A96" s="38" t="s">
        <v>394</v>
      </c>
      <c r="B96" s="35" t="s">
        <v>403</v>
      </c>
      <c r="C96" s="35" t="s">
        <v>395</v>
      </c>
      <c r="D96" s="37">
        <f t="shared" si="20"/>
        <v>9783.7000000000007</v>
      </c>
      <c r="E96" s="37">
        <f t="shared" si="20"/>
        <v>10349.1</v>
      </c>
      <c r="F96" s="37">
        <f t="shared" si="20"/>
        <v>10643.7</v>
      </c>
    </row>
    <row r="97" spans="1:6" s="27" customFormat="1" ht="15" x14ac:dyDescent="0.25">
      <c r="A97" s="38" t="s">
        <v>396</v>
      </c>
      <c r="B97" s="35" t="s">
        <v>403</v>
      </c>
      <c r="C97" s="35" t="s">
        <v>397</v>
      </c>
      <c r="D97" s="37">
        <f>9800-16.3</f>
        <v>9783.7000000000007</v>
      </c>
      <c r="E97" s="37">
        <v>10349.1</v>
      </c>
      <c r="F97" s="37">
        <v>10643.7</v>
      </c>
    </row>
    <row r="98" spans="1:6" s="27" customFormat="1" ht="26.25" x14ac:dyDescent="0.25">
      <c r="A98" s="38" t="s">
        <v>593</v>
      </c>
      <c r="B98" s="35" t="s">
        <v>596</v>
      </c>
      <c r="C98" s="35" t="s">
        <v>101</v>
      </c>
      <c r="D98" s="37">
        <f>D99</f>
        <v>292.89999999999998</v>
      </c>
      <c r="E98" s="37">
        <f t="shared" ref="E98:F98" si="21">E99</f>
        <v>0</v>
      </c>
      <c r="F98" s="37">
        <f t="shared" si="21"/>
        <v>0</v>
      </c>
    </row>
    <row r="99" spans="1:6" s="27" customFormat="1" ht="26.25" x14ac:dyDescent="0.25">
      <c r="A99" s="38" t="s">
        <v>394</v>
      </c>
      <c r="B99" s="35" t="s">
        <v>596</v>
      </c>
      <c r="C99" s="35" t="s">
        <v>395</v>
      </c>
      <c r="D99" s="37">
        <f>D100</f>
        <v>292.89999999999998</v>
      </c>
      <c r="E99" s="37">
        <f t="shared" ref="E99:F99" si="22">E100</f>
        <v>0</v>
      </c>
      <c r="F99" s="37">
        <f t="shared" si="22"/>
        <v>0</v>
      </c>
    </row>
    <row r="100" spans="1:6" s="27" customFormat="1" ht="15" x14ac:dyDescent="0.25">
      <c r="A100" s="38" t="s">
        <v>396</v>
      </c>
      <c r="B100" s="35" t="s">
        <v>596</v>
      </c>
      <c r="C100" s="35" t="s">
        <v>397</v>
      </c>
      <c r="D100" s="37">
        <v>292.89999999999998</v>
      </c>
      <c r="E100" s="37">
        <v>0</v>
      </c>
      <c r="F100" s="37">
        <v>0</v>
      </c>
    </row>
    <row r="101" spans="1:6" s="27" customFormat="1" ht="39" x14ac:dyDescent="0.25">
      <c r="A101" s="38" t="s">
        <v>591</v>
      </c>
      <c r="B101" s="35" t="s">
        <v>602</v>
      </c>
      <c r="C101" s="35" t="s">
        <v>101</v>
      </c>
      <c r="D101" s="37">
        <f>D102</f>
        <v>16.3</v>
      </c>
      <c r="E101" s="37">
        <f t="shared" ref="E101:F101" si="23">E102</f>
        <v>0</v>
      </c>
      <c r="F101" s="37">
        <f t="shared" si="23"/>
        <v>0</v>
      </c>
    </row>
    <row r="102" spans="1:6" s="27" customFormat="1" ht="26.25" x14ac:dyDescent="0.25">
      <c r="A102" s="38" t="s">
        <v>394</v>
      </c>
      <c r="B102" s="35" t="s">
        <v>602</v>
      </c>
      <c r="C102" s="35" t="s">
        <v>395</v>
      </c>
      <c r="D102" s="37">
        <f>D103</f>
        <v>16.3</v>
      </c>
      <c r="E102" s="37">
        <f t="shared" ref="E102:F102" si="24">E103</f>
        <v>0</v>
      </c>
      <c r="F102" s="37">
        <f t="shared" si="24"/>
        <v>0</v>
      </c>
    </row>
    <row r="103" spans="1:6" s="27" customFormat="1" ht="15" x14ac:dyDescent="0.25">
      <c r="A103" s="38" t="s">
        <v>396</v>
      </c>
      <c r="B103" s="35" t="s">
        <v>602</v>
      </c>
      <c r="C103" s="35" t="s">
        <v>397</v>
      </c>
      <c r="D103" s="37">
        <v>16.3</v>
      </c>
      <c r="E103" s="37">
        <v>0</v>
      </c>
      <c r="F103" s="37">
        <v>0</v>
      </c>
    </row>
    <row r="104" spans="1:6" s="27" customFormat="1" ht="54.75" customHeight="1" x14ac:dyDescent="0.25">
      <c r="A104" s="38" t="s">
        <v>404</v>
      </c>
      <c r="B104" s="35" t="s">
        <v>405</v>
      </c>
      <c r="C104" s="35" t="s">
        <v>101</v>
      </c>
      <c r="D104" s="37">
        <f t="shared" ref="D104:F105" si="25">D105</f>
        <v>88</v>
      </c>
      <c r="E104" s="37">
        <f t="shared" si="25"/>
        <v>88</v>
      </c>
      <c r="F104" s="37">
        <f t="shared" si="25"/>
        <v>88</v>
      </c>
    </row>
    <row r="105" spans="1:6" s="27" customFormat="1" ht="26.25" x14ac:dyDescent="0.25">
      <c r="A105" s="38" t="s">
        <v>394</v>
      </c>
      <c r="B105" s="35" t="s">
        <v>405</v>
      </c>
      <c r="C105" s="35" t="s">
        <v>395</v>
      </c>
      <c r="D105" s="37">
        <f t="shared" si="25"/>
        <v>88</v>
      </c>
      <c r="E105" s="37">
        <f t="shared" si="25"/>
        <v>88</v>
      </c>
      <c r="F105" s="37">
        <f t="shared" si="25"/>
        <v>88</v>
      </c>
    </row>
    <row r="106" spans="1:6" s="27" customFormat="1" ht="15" x14ac:dyDescent="0.25">
      <c r="A106" s="38" t="s">
        <v>396</v>
      </c>
      <c r="B106" s="35" t="s">
        <v>405</v>
      </c>
      <c r="C106" s="35" t="s">
        <v>397</v>
      </c>
      <c r="D106" s="37">
        <v>88</v>
      </c>
      <c r="E106" s="37">
        <v>88</v>
      </c>
      <c r="F106" s="37">
        <v>88</v>
      </c>
    </row>
    <row r="107" spans="1:6" s="27" customFormat="1" ht="143.25" customHeight="1" x14ac:dyDescent="0.25">
      <c r="A107" s="38" t="s">
        <v>406</v>
      </c>
      <c r="B107" s="35" t="s">
        <v>407</v>
      </c>
      <c r="C107" s="35" t="s">
        <v>101</v>
      </c>
      <c r="D107" s="37">
        <f t="shared" ref="D107:F108" si="26">D108</f>
        <v>46.4</v>
      </c>
      <c r="E107" s="37">
        <f t="shared" si="26"/>
        <v>48</v>
      </c>
      <c r="F107" s="37">
        <f t="shared" si="26"/>
        <v>49.6</v>
      </c>
    </row>
    <row r="108" spans="1:6" s="27" customFormat="1" ht="31.5" customHeight="1" x14ac:dyDescent="0.25">
      <c r="A108" s="38" t="s">
        <v>394</v>
      </c>
      <c r="B108" s="35" t="s">
        <v>407</v>
      </c>
      <c r="C108" s="35" t="s">
        <v>395</v>
      </c>
      <c r="D108" s="37">
        <f t="shared" si="26"/>
        <v>46.4</v>
      </c>
      <c r="E108" s="37">
        <f t="shared" si="26"/>
        <v>48</v>
      </c>
      <c r="F108" s="37">
        <f t="shared" si="26"/>
        <v>49.6</v>
      </c>
    </row>
    <row r="109" spans="1:6" s="27" customFormat="1" ht="16.5" customHeight="1" x14ac:dyDescent="0.25">
      <c r="A109" s="38" t="s">
        <v>396</v>
      </c>
      <c r="B109" s="35" t="s">
        <v>407</v>
      </c>
      <c r="C109" s="35" t="s">
        <v>397</v>
      </c>
      <c r="D109" s="37">
        <v>46.4</v>
      </c>
      <c r="E109" s="37">
        <v>48</v>
      </c>
      <c r="F109" s="37">
        <v>49.6</v>
      </c>
    </row>
    <row r="110" spans="1:6" s="27" customFormat="1" ht="39" x14ac:dyDescent="0.25">
      <c r="A110" s="38" t="s">
        <v>408</v>
      </c>
      <c r="B110" s="35" t="s">
        <v>409</v>
      </c>
      <c r="C110" s="35" t="s">
        <v>101</v>
      </c>
      <c r="D110" s="37">
        <f t="shared" ref="D110:F111" si="27">D111</f>
        <v>9677.1</v>
      </c>
      <c r="E110" s="37">
        <f t="shared" si="27"/>
        <v>7700.9</v>
      </c>
      <c r="F110" s="37">
        <f t="shared" si="27"/>
        <v>8104.8</v>
      </c>
    </row>
    <row r="111" spans="1:6" s="27" customFormat="1" ht="26.25" x14ac:dyDescent="0.25">
      <c r="A111" s="38" t="s">
        <v>394</v>
      </c>
      <c r="B111" s="35" t="s">
        <v>409</v>
      </c>
      <c r="C111" s="35" t="s">
        <v>395</v>
      </c>
      <c r="D111" s="37">
        <f t="shared" si="27"/>
        <v>9677.1</v>
      </c>
      <c r="E111" s="37">
        <f t="shared" si="27"/>
        <v>7700.9</v>
      </c>
      <c r="F111" s="37">
        <f t="shared" si="27"/>
        <v>8104.8</v>
      </c>
    </row>
    <row r="112" spans="1:6" s="27" customFormat="1" ht="15" x14ac:dyDescent="0.25">
      <c r="A112" s="38" t="s">
        <v>396</v>
      </c>
      <c r="B112" s="35" t="s">
        <v>409</v>
      </c>
      <c r="C112" s="35" t="s">
        <v>397</v>
      </c>
      <c r="D112" s="37">
        <f>7617.1+2060</f>
        <v>9677.1</v>
      </c>
      <c r="E112" s="37">
        <v>7700.9</v>
      </c>
      <c r="F112" s="37">
        <v>8104.8</v>
      </c>
    </row>
    <row r="113" spans="1:6" s="27" customFormat="1" ht="31.5" customHeight="1" x14ac:dyDescent="0.2">
      <c r="A113" s="54" t="s">
        <v>469</v>
      </c>
      <c r="B113" s="33" t="s">
        <v>470</v>
      </c>
      <c r="C113" s="33" t="s">
        <v>101</v>
      </c>
      <c r="D113" s="34">
        <f>D114+D129</f>
        <v>5749.9</v>
      </c>
      <c r="E113" s="34">
        <f>E114+E129</f>
        <v>5649.9</v>
      </c>
      <c r="F113" s="34">
        <f>F114+F129</f>
        <v>5649.9</v>
      </c>
    </row>
    <row r="114" spans="1:6" s="27" customFormat="1" ht="33" customHeight="1" x14ac:dyDescent="0.25">
      <c r="A114" s="38" t="s">
        <v>471</v>
      </c>
      <c r="B114" s="35" t="s">
        <v>472</v>
      </c>
      <c r="C114" s="35" t="s">
        <v>101</v>
      </c>
      <c r="D114" s="37">
        <f>D115+D123+D126+D118</f>
        <v>5251.5</v>
      </c>
      <c r="E114" s="37">
        <f t="shared" ref="E114:F114" si="28">E115+E123+E126+E118</f>
        <v>5251.5</v>
      </c>
      <c r="F114" s="37">
        <f t="shared" si="28"/>
        <v>5251.5</v>
      </c>
    </row>
    <row r="115" spans="1:6" s="27" customFormat="1" ht="29.25" customHeight="1" x14ac:dyDescent="0.25">
      <c r="A115" s="38" t="s">
        <v>237</v>
      </c>
      <c r="B115" s="35" t="s">
        <v>473</v>
      </c>
      <c r="C115" s="35" t="s">
        <v>101</v>
      </c>
      <c r="D115" s="37">
        <f>D116+D121</f>
        <v>4486</v>
      </c>
      <c r="E115" s="37">
        <f>E116+E121</f>
        <v>4895.3</v>
      </c>
      <c r="F115" s="37">
        <f>F116+F121</f>
        <v>4895.3</v>
      </c>
    </row>
    <row r="116" spans="1:6" s="27" customFormat="1" ht="67.5" customHeight="1" x14ac:dyDescent="0.25">
      <c r="A116" s="38" t="s">
        <v>110</v>
      </c>
      <c r="B116" s="35" t="s">
        <v>473</v>
      </c>
      <c r="C116" s="35" t="s">
        <v>111</v>
      </c>
      <c r="D116" s="37">
        <f>D117</f>
        <v>3931.0000000000005</v>
      </c>
      <c r="E116" s="37">
        <f>E117</f>
        <v>4340.3</v>
      </c>
      <c r="F116" s="37">
        <f>F117</f>
        <v>4340.3</v>
      </c>
    </row>
    <row r="117" spans="1:6" s="27" customFormat="1" ht="18" customHeight="1" x14ac:dyDescent="0.25">
      <c r="A117" s="38" t="s">
        <v>239</v>
      </c>
      <c r="B117" s="35" t="s">
        <v>473</v>
      </c>
      <c r="C117" s="35" t="s">
        <v>240</v>
      </c>
      <c r="D117" s="37">
        <f>4033.3-78.6-23.7</f>
        <v>3931.0000000000005</v>
      </c>
      <c r="E117" s="37">
        <f>4033.3+307</f>
        <v>4340.3</v>
      </c>
      <c r="F117" s="37">
        <f>4033.3+307</f>
        <v>4340.3</v>
      </c>
    </row>
    <row r="118" spans="1:6" s="27" customFormat="1" ht="60.75" customHeight="1" x14ac:dyDescent="0.25">
      <c r="A118" s="38" t="s">
        <v>589</v>
      </c>
      <c r="B118" s="35" t="s">
        <v>588</v>
      </c>
      <c r="C118" s="35" t="s">
        <v>101</v>
      </c>
      <c r="D118" s="37">
        <f>D119</f>
        <v>102.3</v>
      </c>
      <c r="E118" s="37">
        <f t="shared" ref="E118:F118" si="29">E119</f>
        <v>0</v>
      </c>
      <c r="F118" s="37">
        <f t="shared" si="29"/>
        <v>0</v>
      </c>
    </row>
    <row r="119" spans="1:6" s="27" customFormat="1" ht="69.75" customHeight="1" x14ac:dyDescent="0.25">
      <c r="A119" s="38" t="s">
        <v>110</v>
      </c>
      <c r="B119" s="35" t="s">
        <v>588</v>
      </c>
      <c r="C119" s="35" t="s">
        <v>111</v>
      </c>
      <c r="D119" s="37">
        <f>D120</f>
        <v>102.3</v>
      </c>
      <c r="E119" s="37">
        <f t="shared" ref="E119:F119" si="30">E120</f>
        <v>0</v>
      </c>
      <c r="F119" s="37">
        <f t="shared" si="30"/>
        <v>0</v>
      </c>
    </row>
    <row r="120" spans="1:6" s="27" customFormat="1" ht="18" customHeight="1" x14ac:dyDescent="0.25">
      <c r="A120" s="38" t="s">
        <v>239</v>
      </c>
      <c r="B120" s="35" t="s">
        <v>588</v>
      </c>
      <c r="C120" s="35" t="s">
        <v>240</v>
      </c>
      <c r="D120" s="37">
        <f>78.6+23.7</f>
        <v>102.3</v>
      </c>
      <c r="E120" s="37">
        <v>0</v>
      </c>
      <c r="F120" s="37">
        <v>0</v>
      </c>
    </row>
    <row r="121" spans="1:6" s="27" customFormat="1" ht="30" customHeight="1" x14ac:dyDescent="0.25">
      <c r="A121" s="38" t="s">
        <v>120</v>
      </c>
      <c r="B121" s="35" t="s">
        <v>473</v>
      </c>
      <c r="C121" s="35" t="s">
        <v>121</v>
      </c>
      <c r="D121" s="37">
        <f>D122</f>
        <v>555</v>
      </c>
      <c r="E121" s="37">
        <f>E122</f>
        <v>555</v>
      </c>
      <c r="F121" s="37">
        <f>F122</f>
        <v>555</v>
      </c>
    </row>
    <row r="122" spans="1:6" s="27" customFormat="1" ht="26.25" x14ac:dyDescent="0.25">
      <c r="A122" s="38" t="s">
        <v>255</v>
      </c>
      <c r="B122" s="35" t="s">
        <v>473</v>
      </c>
      <c r="C122" s="35" t="s">
        <v>123</v>
      </c>
      <c r="D122" s="37">
        <v>555</v>
      </c>
      <c r="E122" s="37">
        <v>555</v>
      </c>
      <c r="F122" s="37">
        <v>555</v>
      </c>
    </row>
    <row r="123" spans="1:6" s="27" customFormat="1" ht="51.75" x14ac:dyDescent="0.25">
      <c r="A123" s="38" t="s">
        <v>235</v>
      </c>
      <c r="B123" s="35" t="s">
        <v>476</v>
      </c>
      <c r="C123" s="35" t="s">
        <v>101</v>
      </c>
      <c r="D123" s="37">
        <f t="shared" ref="D123:F124" si="31">D124</f>
        <v>356.2</v>
      </c>
      <c r="E123" s="37">
        <f t="shared" si="31"/>
        <v>356.2</v>
      </c>
      <c r="F123" s="37">
        <f t="shared" si="31"/>
        <v>356.2</v>
      </c>
    </row>
    <row r="124" spans="1:6" s="27" customFormat="1" ht="18.75" customHeight="1" x14ac:dyDescent="0.25">
      <c r="A124" s="38" t="s">
        <v>124</v>
      </c>
      <c r="B124" s="35" t="s">
        <v>476</v>
      </c>
      <c r="C124" s="35" t="s">
        <v>125</v>
      </c>
      <c r="D124" s="37">
        <f t="shared" si="31"/>
        <v>356.2</v>
      </c>
      <c r="E124" s="37">
        <f t="shared" si="31"/>
        <v>356.2</v>
      </c>
      <c r="F124" s="37">
        <f t="shared" si="31"/>
        <v>356.2</v>
      </c>
    </row>
    <row r="125" spans="1:6" s="27" customFormat="1" ht="18" customHeight="1" x14ac:dyDescent="0.25">
      <c r="A125" s="38" t="s">
        <v>126</v>
      </c>
      <c r="B125" s="35" t="s">
        <v>476</v>
      </c>
      <c r="C125" s="35" t="s">
        <v>127</v>
      </c>
      <c r="D125" s="37">
        <v>356.2</v>
      </c>
      <c r="E125" s="37">
        <v>356.2</v>
      </c>
      <c r="F125" s="37">
        <v>356.2</v>
      </c>
    </row>
    <row r="126" spans="1:6" s="27" customFormat="1" ht="30.75" customHeight="1" x14ac:dyDescent="0.25">
      <c r="A126" s="38" t="s">
        <v>474</v>
      </c>
      <c r="B126" s="35" t="s">
        <v>475</v>
      </c>
      <c r="C126" s="35" t="s">
        <v>101</v>
      </c>
      <c r="D126" s="37">
        <f t="shared" ref="D126:F127" si="32">D127</f>
        <v>307</v>
      </c>
      <c r="E126" s="37">
        <f t="shared" si="32"/>
        <v>0</v>
      </c>
      <c r="F126" s="37">
        <f t="shared" si="32"/>
        <v>0</v>
      </c>
    </row>
    <row r="127" spans="1:6" s="27" customFormat="1" ht="66.75" customHeight="1" x14ac:dyDescent="0.25">
      <c r="A127" s="38" t="s">
        <v>110</v>
      </c>
      <c r="B127" s="35" t="s">
        <v>475</v>
      </c>
      <c r="C127" s="35" t="s">
        <v>111</v>
      </c>
      <c r="D127" s="37">
        <f t="shared" si="32"/>
        <v>307</v>
      </c>
      <c r="E127" s="37">
        <f t="shared" si="32"/>
        <v>0</v>
      </c>
      <c r="F127" s="37">
        <f t="shared" si="32"/>
        <v>0</v>
      </c>
    </row>
    <row r="128" spans="1:6" s="27" customFormat="1" ht="18" customHeight="1" x14ac:dyDescent="0.25">
      <c r="A128" s="38" t="s">
        <v>239</v>
      </c>
      <c r="B128" s="35" t="s">
        <v>475</v>
      </c>
      <c r="C128" s="35" t="s">
        <v>240</v>
      </c>
      <c r="D128" s="37">
        <v>307</v>
      </c>
      <c r="E128" s="37">
        <v>0</v>
      </c>
      <c r="F128" s="37">
        <v>0</v>
      </c>
    </row>
    <row r="129" spans="1:6" s="27" customFormat="1" ht="42" customHeight="1" x14ac:dyDescent="0.25">
      <c r="A129" s="38" t="s">
        <v>477</v>
      </c>
      <c r="B129" s="35" t="s">
        <v>478</v>
      </c>
      <c r="C129" s="35" t="s">
        <v>101</v>
      </c>
      <c r="D129" s="37">
        <f>D130</f>
        <v>498.4</v>
      </c>
      <c r="E129" s="37">
        <f t="shared" ref="E129:F131" si="33">E130</f>
        <v>398.4</v>
      </c>
      <c r="F129" s="37">
        <f t="shared" si="33"/>
        <v>398.4</v>
      </c>
    </row>
    <row r="130" spans="1:6" s="27" customFormat="1" ht="28.5" customHeight="1" x14ac:dyDescent="0.25">
      <c r="A130" s="38" t="s">
        <v>237</v>
      </c>
      <c r="B130" s="35" t="s">
        <v>479</v>
      </c>
      <c r="C130" s="35" t="s">
        <v>101</v>
      </c>
      <c r="D130" s="37">
        <f>D131</f>
        <v>498.4</v>
      </c>
      <c r="E130" s="37">
        <f t="shared" si="33"/>
        <v>398.4</v>
      </c>
      <c r="F130" s="37">
        <f t="shared" si="33"/>
        <v>398.4</v>
      </c>
    </row>
    <row r="131" spans="1:6" s="27" customFormat="1" ht="32.25" customHeight="1" x14ac:dyDescent="0.25">
      <c r="A131" s="38" t="s">
        <v>120</v>
      </c>
      <c r="B131" s="35" t="s">
        <v>479</v>
      </c>
      <c r="C131" s="35" t="s">
        <v>121</v>
      </c>
      <c r="D131" s="37">
        <f>D132</f>
        <v>498.4</v>
      </c>
      <c r="E131" s="37">
        <f t="shared" si="33"/>
        <v>398.4</v>
      </c>
      <c r="F131" s="37">
        <f t="shared" si="33"/>
        <v>398.4</v>
      </c>
    </row>
    <row r="132" spans="1:6" s="27" customFormat="1" ht="30.75" customHeight="1" x14ac:dyDescent="0.25">
      <c r="A132" s="38" t="s">
        <v>255</v>
      </c>
      <c r="B132" s="35" t="s">
        <v>479</v>
      </c>
      <c r="C132" s="35" t="s">
        <v>123</v>
      </c>
      <c r="D132" s="37">
        <f>398.4+100</f>
        <v>498.4</v>
      </c>
      <c r="E132" s="37">
        <v>398.4</v>
      </c>
      <c r="F132" s="37">
        <v>398.4</v>
      </c>
    </row>
    <row r="133" spans="1:6" s="27" customFormat="1" ht="42" customHeight="1" x14ac:dyDescent="0.2">
      <c r="A133" s="54" t="s">
        <v>440</v>
      </c>
      <c r="B133" s="33" t="s">
        <v>412</v>
      </c>
      <c r="C133" s="33" t="s">
        <v>101</v>
      </c>
      <c r="D133" s="34">
        <f>D134+D138+D148</f>
        <v>402.7</v>
      </c>
      <c r="E133" s="34">
        <f>E134+E138+E148</f>
        <v>402.7</v>
      </c>
      <c r="F133" s="34">
        <f>F134+F138+F148</f>
        <v>402.7</v>
      </c>
    </row>
    <row r="134" spans="1:6" s="27" customFormat="1" ht="43.5" customHeight="1" x14ac:dyDescent="0.25">
      <c r="A134" s="38" t="s">
        <v>501</v>
      </c>
      <c r="B134" s="35" t="s">
        <v>502</v>
      </c>
      <c r="C134" s="35" t="s">
        <v>101</v>
      </c>
      <c r="D134" s="37">
        <f>D135</f>
        <v>21</v>
      </c>
      <c r="E134" s="37">
        <f t="shared" ref="E134:F136" si="34">E135</f>
        <v>21</v>
      </c>
      <c r="F134" s="37">
        <f t="shared" si="34"/>
        <v>21</v>
      </c>
    </row>
    <row r="135" spans="1:6" s="27" customFormat="1" ht="15" x14ac:dyDescent="0.25">
      <c r="A135" s="38" t="s">
        <v>179</v>
      </c>
      <c r="B135" s="35" t="s">
        <v>503</v>
      </c>
      <c r="C135" s="35" t="s">
        <v>101</v>
      </c>
      <c r="D135" s="37">
        <f>D136</f>
        <v>21</v>
      </c>
      <c r="E135" s="37">
        <f t="shared" si="34"/>
        <v>21</v>
      </c>
      <c r="F135" s="37">
        <f t="shared" si="34"/>
        <v>21</v>
      </c>
    </row>
    <row r="136" spans="1:6" s="27" customFormat="1" ht="29.25" customHeight="1" x14ac:dyDescent="0.25">
      <c r="A136" s="38" t="s">
        <v>120</v>
      </c>
      <c r="B136" s="35" t="s">
        <v>503</v>
      </c>
      <c r="C136" s="35" t="s">
        <v>121</v>
      </c>
      <c r="D136" s="37">
        <f>D137</f>
        <v>21</v>
      </c>
      <c r="E136" s="37">
        <f t="shared" si="34"/>
        <v>21</v>
      </c>
      <c r="F136" s="37">
        <f t="shared" si="34"/>
        <v>21</v>
      </c>
    </row>
    <row r="137" spans="1:6" s="27" customFormat="1" ht="26.25" x14ac:dyDescent="0.25">
      <c r="A137" s="38" t="s">
        <v>255</v>
      </c>
      <c r="B137" s="35" t="s">
        <v>503</v>
      </c>
      <c r="C137" s="35" t="s">
        <v>123</v>
      </c>
      <c r="D137" s="37">
        <v>21</v>
      </c>
      <c r="E137" s="37">
        <v>21</v>
      </c>
      <c r="F137" s="37">
        <v>21</v>
      </c>
    </row>
    <row r="138" spans="1:6" s="27" customFormat="1" ht="66.75" customHeight="1" x14ac:dyDescent="0.25">
      <c r="A138" s="38" t="s">
        <v>441</v>
      </c>
      <c r="B138" s="35" t="s">
        <v>414</v>
      </c>
      <c r="C138" s="35" t="s">
        <v>101</v>
      </c>
      <c r="D138" s="37">
        <f>D139</f>
        <v>361.7</v>
      </c>
      <c r="E138" s="37">
        <f>E139</f>
        <v>361.7</v>
      </c>
      <c r="F138" s="37">
        <f>F139</f>
        <v>361.7</v>
      </c>
    </row>
    <row r="139" spans="1:6" s="27" customFormat="1" ht="15" x14ac:dyDescent="0.25">
      <c r="A139" s="38" t="s">
        <v>179</v>
      </c>
      <c r="B139" s="35" t="s">
        <v>415</v>
      </c>
      <c r="C139" s="35" t="s">
        <v>101</v>
      </c>
      <c r="D139" s="37">
        <f>D140+D142</f>
        <v>361.7</v>
      </c>
      <c r="E139" s="37">
        <f>E140+E142</f>
        <v>361.7</v>
      </c>
      <c r="F139" s="37">
        <f>F140+F142</f>
        <v>361.7</v>
      </c>
    </row>
    <row r="140" spans="1:6" s="27" customFormat="1" ht="69" customHeight="1" x14ac:dyDescent="0.25">
      <c r="A140" s="38" t="s">
        <v>110</v>
      </c>
      <c r="B140" s="35" t="s">
        <v>415</v>
      </c>
      <c r="C140" s="35" t="s">
        <v>111</v>
      </c>
      <c r="D140" s="37">
        <f>D141</f>
        <v>221.5</v>
      </c>
      <c r="E140" s="37">
        <f>E141</f>
        <v>221.5</v>
      </c>
      <c r="F140" s="37">
        <f>F141</f>
        <v>221.5</v>
      </c>
    </row>
    <row r="141" spans="1:6" s="27" customFormat="1" ht="15" x14ac:dyDescent="0.25">
      <c r="A141" s="38" t="s">
        <v>239</v>
      </c>
      <c r="B141" s="35" t="s">
        <v>415</v>
      </c>
      <c r="C141" s="35" t="s">
        <v>240</v>
      </c>
      <c r="D141" s="37">
        <f>33.7+187.8</f>
        <v>221.5</v>
      </c>
      <c r="E141" s="37">
        <f>33.7+187.8</f>
        <v>221.5</v>
      </c>
      <c r="F141" s="37">
        <f>33.7+187.8</f>
        <v>221.5</v>
      </c>
    </row>
    <row r="142" spans="1:6" s="27" customFormat="1" ht="30" customHeight="1" x14ac:dyDescent="0.25">
      <c r="A142" s="38" t="s">
        <v>120</v>
      </c>
      <c r="B142" s="35" t="s">
        <v>415</v>
      </c>
      <c r="C142" s="35" t="s">
        <v>121</v>
      </c>
      <c r="D142" s="37">
        <f>D143</f>
        <v>140.19999999999999</v>
      </c>
      <c r="E142" s="37">
        <f>E143</f>
        <v>140.19999999999999</v>
      </c>
      <c r="F142" s="37">
        <f>F143</f>
        <v>140.19999999999999</v>
      </c>
    </row>
    <row r="143" spans="1:6" s="27" customFormat="1" ht="26.25" x14ac:dyDescent="0.25">
      <c r="A143" s="38" t="s">
        <v>255</v>
      </c>
      <c r="B143" s="35" t="s">
        <v>415</v>
      </c>
      <c r="C143" s="35" t="s">
        <v>123</v>
      </c>
      <c r="D143" s="37">
        <v>140.19999999999999</v>
      </c>
      <c r="E143" s="37">
        <v>140.19999999999999</v>
      </c>
      <c r="F143" s="37">
        <v>140.19999999999999</v>
      </c>
    </row>
    <row r="144" spans="1:6" s="27" customFormat="1" ht="17.25" hidden="1" customHeight="1" x14ac:dyDescent="0.25">
      <c r="A144" s="38" t="s">
        <v>504</v>
      </c>
      <c r="B144" s="35" t="s">
        <v>505</v>
      </c>
      <c r="C144" s="35" t="s">
        <v>101</v>
      </c>
      <c r="D144" s="37">
        <f>D145</f>
        <v>0</v>
      </c>
      <c r="E144" s="37">
        <f t="shared" ref="E144:F146" si="35">E145</f>
        <v>0</v>
      </c>
      <c r="F144" s="37">
        <f t="shared" si="35"/>
        <v>0</v>
      </c>
    </row>
    <row r="145" spans="1:6" s="27" customFormat="1" ht="15" hidden="1" x14ac:dyDescent="0.25">
      <c r="A145" s="38" t="s">
        <v>179</v>
      </c>
      <c r="B145" s="35" t="s">
        <v>506</v>
      </c>
      <c r="C145" s="35" t="s">
        <v>101</v>
      </c>
      <c r="D145" s="37">
        <f>D146</f>
        <v>0</v>
      </c>
      <c r="E145" s="37">
        <f t="shared" si="35"/>
        <v>0</v>
      </c>
      <c r="F145" s="37">
        <f t="shared" si="35"/>
        <v>0</v>
      </c>
    </row>
    <row r="146" spans="1:6" s="27" customFormat="1" ht="28.5" hidden="1" customHeight="1" x14ac:dyDescent="0.25">
      <c r="A146" s="38" t="s">
        <v>120</v>
      </c>
      <c r="B146" s="35" t="s">
        <v>506</v>
      </c>
      <c r="C146" s="35" t="s">
        <v>121</v>
      </c>
      <c r="D146" s="37">
        <f>D147</f>
        <v>0</v>
      </c>
      <c r="E146" s="37">
        <f t="shared" si="35"/>
        <v>0</v>
      </c>
      <c r="F146" s="37">
        <f t="shared" si="35"/>
        <v>0</v>
      </c>
    </row>
    <row r="147" spans="1:6" s="27" customFormat="1" ht="26.25" hidden="1" x14ac:dyDescent="0.25">
      <c r="A147" s="38" t="s">
        <v>255</v>
      </c>
      <c r="B147" s="35" t="s">
        <v>506</v>
      </c>
      <c r="C147" s="35" t="s">
        <v>123</v>
      </c>
      <c r="D147" s="37"/>
      <c r="E147" s="37"/>
      <c r="F147" s="37"/>
    </row>
    <row r="148" spans="1:6" s="27" customFormat="1" ht="26.25" x14ac:dyDescent="0.25">
      <c r="A148" s="38" t="s">
        <v>507</v>
      </c>
      <c r="B148" s="35" t="s">
        <v>508</v>
      </c>
      <c r="C148" s="35" t="s">
        <v>101</v>
      </c>
      <c r="D148" s="37">
        <f>D149</f>
        <v>20</v>
      </c>
      <c r="E148" s="37">
        <f t="shared" ref="E148:F150" si="36">E149</f>
        <v>20</v>
      </c>
      <c r="F148" s="37">
        <f t="shared" si="36"/>
        <v>20</v>
      </c>
    </row>
    <row r="149" spans="1:6" s="27" customFormat="1" ht="15" x14ac:dyDescent="0.25">
      <c r="A149" s="38" t="s">
        <v>179</v>
      </c>
      <c r="B149" s="35" t="s">
        <v>509</v>
      </c>
      <c r="C149" s="35" t="s">
        <v>101</v>
      </c>
      <c r="D149" s="37">
        <f>D150</f>
        <v>20</v>
      </c>
      <c r="E149" s="37">
        <f t="shared" si="36"/>
        <v>20</v>
      </c>
      <c r="F149" s="37">
        <f t="shared" si="36"/>
        <v>20</v>
      </c>
    </row>
    <row r="150" spans="1:6" s="27" customFormat="1" ht="30" customHeight="1" x14ac:dyDescent="0.25">
      <c r="A150" s="38" t="s">
        <v>120</v>
      </c>
      <c r="B150" s="35" t="s">
        <v>509</v>
      </c>
      <c r="C150" s="35" t="s">
        <v>121</v>
      </c>
      <c r="D150" s="37">
        <f>D151</f>
        <v>20</v>
      </c>
      <c r="E150" s="37">
        <f t="shared" si="36"/>
        <v>20</v>
      </c>
      <c r="F150" s="37">
        <f t="shared" si="36"/>
        <v>20</v>
      </c>
    </row>
    <row r="151" spans="1:6" s="27" customFormat="1" ht="26.25" x14ac:dyDescent="0.25">
      <c r="A151" s="38" t="s">
        <v>255</v>
      </c>
      <c r="B151" s="35" t="s">
        <v>509</v>
      </c>
      <c r="C151" s="35" t="s">
        <v>123</v>
      </c>
      <c r="D151" s="37">
        <v>20</v>
      </c>
      <c r="E151" s="37">
        <v>20</v>
      </c>
      <c r="F151" s="37">
        <v>20</v>
      </c>
    </row>
    <row r="152" spans="1:6" s="27" customFormat="1" ht="65.25" customHeight="1" x14ac:dyDescent="0.2">
      <c r="A152" s="54" t="s">
        <v>198</v>
      </c>
      <c r="B152" s="33" t="s">
        <v>199</v>
      </c>
      <c r="C152" s="33" t="s">
        <v>101</v>
      </c>
      <c r="D152" s="34">
        <f>D153+D157+D163+D167+D173+D177+D181+D185+D190+D195</f>
        <v>2378.3000000000002</v>
      </c>
      <c r="E152" s="34">
        <f>E153+E157+E163+E167+E173+E177+E181+E185+E190+E195</f>
        <v>5751.3</v>
      </c>
      <c r="F152" s="34">
        <f>F153+F157+F163+F167+F173+F177+F181+F185+F190+F195</f>
        <v>6278.3</v>
      </c>
    </row>
    <row r="153" spans="1:6" s="27" customFormat="1" ht="66.75" customHeight="1" x14ac:dyDescent="0.25">
      <c r="A153" s="38" t="s">
        <v>326</v>
      </c>
      <c r="B153" s="35" t="s">
        <v>327</v>
      </c>
      <c r="C153" s="35" t="s">
        <v>101</v>
      </c>
      <c r="D153" s="37">
        <f>D154</f>
        <v>272.3</v>
      </c>
      <c r="E153" s="37">
        <f t="shared" ref="E153:F155" si="37">E154</f>
        <v>272.3</v>
      </c>
      <c r="F153" s="37">
        <f t="shared" si="37"/>
        <v>272.3</v>
      </c>
    </row>
    <row r="154" spans="1:6" s="27" customFormat="1" ht="17.25" customHeight="1" x14ac:dyDescent="0.25">
      <c r="A154" s="38" t="s">
        <v>179</v>
      </c>
      <c r="B154" s="35" t="s">
        <v>328</v>
      </c>
      <c r="C154" s="35" t="s">
        <v>101</v>
      </c>
      <c r="D154" s="37">
        <f>D155</f>
        <v>272.3</v>
      </c>
      <c r="E154" s="37">
        <f t="shared" si="37"/>
        <v>272.3</v>
      </c>
      <c r="F154" s="37">
        <f t="shared" si="37"/>
        <v>272.3</v>
      </c>
    </row>
    <row r="155" spans="1:6" s="27" customFormat="1" ht="26.25" customHeight="1" x14ac:dyDescent="0.25">
      <c r="A155" s="38" t="s">
        <v>120</v>
      </c>
      <c r="B155" s="35" t="s">
        <v>328</v>
      </c>
      <c r="C155" s="35" t="s">
        <v>121</v>
      </c>
      <c r="D155" s="37">
        <f>D156</f>
        <v>272.3</v>
      </c>
      <c r="E155" s="37">
        <f t="shared" si="37"/>
        <v>272.3</v>
      </c>
      <c r="F155" s="37">
        <f t="shared" si="37"/>
        <v>272.3</v>
      </c>
    </row>
    <row r="156" spans="1:6" s="27" customFormat="1" ht="30" customHeight="1" x14ac:dyDescent="0.25">
      <c r="A156" s="38" t="s">
        <v>255</v>
      </c>
      <c r="B156" s="35" t="s">
        <v>328</v>
      </c>
      <c r="C156" s="35" t="s">
        <v>123</v>
      </c>
      <c r="D156" s="37">
        <v>272.3</v>
      </c>
      <c r="E156" s="37">
        <v>272.3</v>
      </c>
      <c r="F156" s="37">
        <v>272.3</v>
      </c>
    </row>
    <row r="157" spans="1:6" s="27" customFormat="1" ht="42" hidden="1" customHeight="1" x14ac:dyDescent="0.25">
      <c r="A157" s="38" t="s">
        <v>329</v>
      </c>
      <c r="B157" s="35" t="s">
        <v>330</v>
      </c>
      <c r="C157" s="35" t="s">
        <v>101</v>
      </c>
      <c r="D157" s="37">
        <f>D158</f>
        <v>0</v>
      </c>
      <c r="E157" s="37">
        <f>E158</f>
        <v>0</v>
      </c>
      <c r="F157" s="37">
        <f>F158</f>
        <v>0</v>
      </c>
    </row>
    <row r="158" spans="1:6" s="27" customFormat="1" ht="15" hidden="1" x14ac:dyDescent="0.25">
      <c r="A158" s="38" t="s">
        <v>179</v>
      </c>
      <c r="B158" s="35" t="s">
        <v>331</v>
      </c>
      <c r="C158" s="35" t="s">
        <v>101</v>
      </c>
      <c r="D158" s="37">
        <f>D159+D161</f>
        <v>0</v>
      </c>
      <c r="E158" s="37">
        <f>E159+E161</f>
        <v>0</v>
      </c>
      <c r="F158" s="37">
        <f>F159+F161</f>
        <v>0</v>
      </c>
    </row>
    <row r="159" spans="1:6" s="27" customFormat="1" ht="27.75" hidden="1" customHeight="1" x14ac:dyDescent="0.25">
      <c r="A159" s="38" t="s">
        <v>120</v>
      </c>
      <c r="B159" s="35" t="s">
        <v>331</v>
      </c>
      <c r="C159" s="35" t="s">
        <v>121</v>
      </c>
      <c r="D159" s="37">
        <f>D160</f>
        <v>0</v>
      </c>
      <c r="E159" s="37">
        <f>E160</f>
        <v>0</v>
      </c>
      <c r="F159" s="37">
        <f>F160</f>
        <v>0</v>
      </c>
    </row>
    <row r="160" spans="1:6" s="27" customFormat="1" ht="26.25" hidden="1" x14ac:dyDescent="0.25">
      <c r="A160" s="38" t="s">
        <v>122</v>
      </c>
      <c r="B160" s="35" t="s">
        <v>331</v>
      </c>
      <c r="C160" s="35" t="s">
        <v>123</v>
      </c>
      <c r="D160" s="37">
        <f>15.3+29.5-44.8</f>
        <v>0</v>
      </c>
      <c r="E160" s="37">
        <f>15.3+29.5-44.8</f>
        <v>0</v>
      </c>
      <c r="F160" s="37">
        <f>15.3+29.5-44.8</f>
        <v>0</v>
      </c>
    </row>
    <row r="161" spans="1:6" s="27" customFormat="1" ht="39" hidden="1" x14ac:dyDescent="0.25">
      <c r="A161" s="38" t="s">
        <v>226</v>
      </c>
      <c r="B161" s="35" t="s">
        <v>331</v>
      </c>
      <c r="C161" s="35" t="s">
        <v>227</v>
      </c>
      <c r="D161" s="37">
        <f>D162</f>
        <v>0</v>
      </c>
      <c r="E161" s="37">
        <f>E162</f>
        <v>0</v>
      </c>
      <c r="F161" s="37">
        <f>F162</f>
        <v>0</v>
      </c>
    </row>
    <row r="162" spans="1:6" s="27" customFormat="1" ht="15" hidden="1" x14ac:dyDescent="0.25">
      <c r="A162" s="38" t="s">
        <v>228</v>
      </c>
      <c r="B162" s="35" t="s">
        <v>331</v>
      </c>
      <c r="C162" s="35" t="s">
        <v>229</v>
      </c>
      <c r="D162" s="37"/>
      <c r="E162" s="37"/>
      <c r="F162" s="37"/>
    </row>
    <row r="163" spans="1:6" s="27" customFormat="1" ht="27.75" customHeight="1" x14ac:dyDescent="0.25">
      <c r="A163" s="38" t="s">
        <v>200</v>
      </c>
      <c r="B163" s="35" t="s">
        <v>201</v>
      </c>
      <c r="C163" s="35" t="s">
        <v>101</v>
      </c>
      <c r="D163" s="37">
        <f>D164</f>
        <v>206</v>
      </c>
      <c r="E163" s="37">
        <f t="shared" ref="E163:F165" si="38">E164</f>
        <v>206</v>
      </c>
      <c r="F163" s="37">
        <f t="shared" si="38"/>
        <v>206</v>
      </c>
    </row>
    <row r="164" spans="1:6" s="27" customFormat="1" ht="15" x14ac:dyDescent="0.25">
      <c r="A164" s="38" t="s">
        <v>179</v>
      </c>
      <c r="B164" s="35" t="s">
        <v>202</v>
      </c>
      <c r="C164" s="35" t="s">
        <v>101</v>
      </c>
      <c r="D164" s="37">
        <f>D165</f>
        <v>206</v>
      </c>
      <c r="E164" s="37">
        <f t="shared" si="38"/>
        <v>206</v>
      </c>
      <c r="F164" s="37">
        <f t="shared" si="38"/>
        <v>206</v>
      </c>
    </row>
    <row r="165" spans="1:6" s="27" customFormat="1" ht="32.25" customHeight="1" x14ac:dyDescent="0.25">
      <c r="A165" s="38" t="s">
        <v>120</v>
      </c>
      <c r="B165" s="35" t="s">
        <v>202</v>
      </c>
      <c r="C165" s="35" t="s">
        <v>121</v>
      </c>
      <c r="D165" s="37">
        <f>D166</f>
        <v>206</v>
      </c>
      <c r="E165" s="37">
        <f t="shared" si="38"/>
        <v>206</v>
      </c>
      <c r="F165" s="37">
        <f t="shared" si="38"/>
        <v>206</v>
      </c>
    </row>
    <row r="166" spans="1:6" s="27" customFormat="1" ht="26.25" x14ac:dyDescent="0.25">
      <c r="A166" s="38" t="s">
        <v>122</v>
      </c>
      <c r="B166" s="35" t="s">
        <v>202</v>
      </c>
      <c r="C166" s="35" t="s">
        <v>123</v>
      </c>
      <c r="D166" s="37">
        <v>206</v>
      </c>
      <c r="E166" s="37">
        <v>206</v>
      </c>
      <c r="F166" s="37">
        <v>206</v>
      </c>
    </row>
    <row r="167" spans="1:6" s="27" customFormat="1" ht="83.25" customHeight="1" x14ac:dyDescent="0.25">
      <c r="A167" s="38" t="s">
        <v>344</v>
      </c>
      <c r="B167" s="35" t="s">
        <v>345</v>
      </c>
      <c r="C167" s="35" t="s">
        <v>101</v>
      </c>
      <c r="D167" s="37">
        <f>D168</f>
        <v>0</v>
      </c>
      <c r="E167" s="37">
        <f>E168</f>
        <v>3373</v>
      </c>
      <c r="F167" s="37">
        <f>F168</f>
        <v>3900</v>
      </c>
    </row>
    <row r="168" spans="1:6" s="27" customFormat="1" ht="15" x14ac:dyDescent="0.25">
      <c r="A168" s="38" t="s">
        <v>179</v>
      </c>
      <c r="B168" s="35" t="s">
        <v>346</v>
      </c>
      <c r="C168" s="35" t="s">
        <v>101</v>
      </c>
      <c r="D168" s="37">
        <f>D169+D171</f>
        <v>0</v>
      </c>
      <c r="E168" s="37">
        <f>E169+E171</f>
        <v>3373</v>
      </c>
      <c r="F168" s="37">
        <f>F169+F171</f>
        <v>3900</v>
      </c>
    </row>
    <row r="169" spans="1:6" s="27" customFormat="1" ht="26.25" hidden="1" x14ac:dyDescent="0.25">
      <c r="A169" s="38" t="s">
        <v>120</v>
      </c>
      <c r="B169" s="35" t="s">
        <v>346</v>
      </c>
      <c r="C169" s="35" t="s">
        <v>121</v>
      </c>
      <c r="D169" s="37">
        <f>D170</f>
        <v>0</v>
      </c>
      <c r="E169" s="37">
        <f>E170</f>
        <v>0</v>
      </c>
      <c r="F169" s="37">
        <f>F170</f>
        <v>0</v>
      </c>
    </row>
    <row r="170" spans="1:6" s="27" customFormat="1" ht="26.25" hidden="1" x14ac:dyDescent="0.25">
      <c r="A170" s="38" t="s">
        <v>122</v>
      </c>
      <c r="B170" s="35" t="s">
        <v>346</v>
      </c>
      <c r="C170" s="35" t="s">
        <v>123</v>
      </c>
      <c r="D170" s="37">
        <f>50-50</f>
        <v>0</v>
      </c>
      <c r="E170" s="37">
        <f>50-50</f>
        <v>0</v>
      </c>
      <c r="F170" s="37">
        <f>50-50</f>
        <v>0</v>
      </c>
    </row>
    <row r="171" spans="1:6" s="27" customFormat="1" ht="27.75" customHeight="1" x14ac:dyDescent="0.25">
      <c r="A171" s="38" t="s">
        <v>582</v>
      </c>
      <c r="B171" s="35" t="s">
        <v>346</v>
      </c>
      <c r="C171" s="35" t="s">
        <v>227</v>
      </c>
      <c r="D171" s="37">
        <f>D172</f>
        <v>0</v>
      </c>
      <c r="E171" s="37">
        <f>E172</f>
        <v>3373</v>
      </c>
      <c r="F171" s="37">
        <f>F172</f>
        <v>3900</v>
      </c>
    </row>
    <row r="172" spans="1:6" s="27" customFormat="1" ht="15" x14ac:dyDescent="0.25">
      <c r="A172" s="38" t="s">
        <v>228</v>
      </c>
      <c r="B172" s="35" t="s">
        <v>346</v>
      </c>
      <c r="C172" s="35" t="s">
        <v>229</v>
      </c>
      <c r="D172" s="37">
        <f>4458-4458</f>
        <v>0</v>
      </c>
      <c r="E172" s="37">
        <v>3373</v>
      </c>
      <c r="F172" s="37">
        <v>3900</v>
      </c>
    </row>
    <row r="173" spans="1:6" s="27" customFormat="1" ht="26.25" hidden="1" customHeight="1" x14ac:dyDescent="0.25">
      <c r="A173" s="38" t="s">
        <v>303</v>
      </c>
      <c r="B173" s="35" t="s">
        <v>304</v>
      </c>
      <c r="C173" s="35" t="s">
        <v>101</v>
      </c>
      <c r="D173" s="37">
        <f>D174</f>
        <v>0</v>
      </c>
      <c r="E173" s="37">
        <f t="shared" ref="E173:F175" si="39">E174</f>
        <v>0</v>
      </c>
      <c r="F173" s="37">
        <f t="shared" si="39"/>
        <v>0</v>
      </c>
    </row>
    <row r="174" spans="1:6" s="27" customFormat="1" ht="30" hidden="1" customHeight="1" x14ac:dyDescent="0.25">
      <c r="A174" s="38" t="s">
        <v>179</v>
      </c>
      <c r="B174" s="35" t="s">
        <v>305</v>
      </c>
      <c r="C174" s="35" t="s">
        <v>101</v>
      </c>
      <c r="D174" s="37">
        <f>D175</f>
        <v>0</v>
      </c>
      <c r="E174" s="37">
        <f t="shared" si="39"/>
        <v>0</v>
      </c>
      <c r="F174" s="37">
        <f t="shared" si="39"/>
        <v>0</v>
      </c>
    </row>
    <row r="175" spans="1:6" s="27" customFormat="1" ht="30" hidden="1" customHeight="1" x14ac:dyDescent="0.25">
      <c r="A175" s="38" t="s">
        <v>120</v>
      </c>
      <c r="B175" s="35" t="s">
        <v>305</v>
      </c>
      <c r="C175" s="35" t="s">
        <v>121</v>
      </c>
      <c r="D175" s="37">
        <f>D176</f>
        <v>0</v>
      </c>
      <c r="E175" s="37">
        <f t="shared" si="39"/>
        <v>0</v>
      </c>
      <c r="F175" s="37">
        <f t="shared" si="39"/>
        <v>0</v>
      </c>
    </row>
    <row r="176" spans="1:6" s="27" customFormat="1" ht="30" hidden="1" customHeight="1" x14ac:dyDescent="0.25">
      <c r="A176" s="38" t="s">
        <v>122</v>
      </c>
      <c r="B176" s="35" t="s">
        <v>305</v>
      </c>
      <c r="C176" s="35" t="s">
        <v>123</v>
      </c>
      <c r="D176" s="37">
        <f>200-177.9-22.1</f>
        <v>0</v>
      </c>
      <c r="E176" s="37">
        <f>200-177.9-22.1</f>
        <v>0</v>
      </c>
      <c r="F176" s="37">
        <f>200-177.9-22.1</f>
        <v>0</v>
      </c>
    </row>
    <row r="177" spans="1:6" s="27" customFormat="1" ht="44.25" customHeight="1" x14ac:dyDescent="0.25">
      <c r="A177" s="38" t="s">
        <v>349</v>
      </c>
      <c r="B177" s="35" t="s">
        <v>333</v>
      </c>
      <c r="C177" s="35" t="s">
        <v>101</v>
      </c>
      <c r="D177" s="37">
        <f>D178</f>
        <v>800</v>
      </c>
      <c r="E177" s="37">
        <f t="shared" ref="E177:F179" si="40">E178</f>
        <v>800</v>
      </c>
      <c r="F177" s="37">
        <f t="shared" si="40"/>
        <v>800</v>
      </c>
    </row>
    <row r="178" spans="1:6" s="27" customFormat="1" ht="15" x14ac:dyDescent="0.25">
      <c r="A178" s="38" t="s">
        <v>179</v>
      </c>
      <c r="B178" s="35" t="s">
        <v>334</v>
      </c>
      <c r="C178" s="35" t="s">
        <v>101</v>
      </c>
      <c r="D178" s="37">
        <f>D179</f>
        <v>800</v>
      </c>
      <c r="E178" s="37">
        <f t="shared" si="40"/>
        <v>800</v>
      </c>
      <c r="F178" s="37">
        <f t="shared" si="40"/>
        <v>800</v>
      </c>
    </row>
    <row r="179" spans="1:6" s="27" customFormat="1" ht="26.25" x14ac:dyDescent="0.25">
      <c r="A179" s="38" t="s">
        <v>120</v>
      </c>
      <c r="B179" s="35" t="s">
        <v>334</v>
      </c>
      <c r="C179" s="35" t="s">
        <v>121</v>
      </c>
      <c r="D179" s="37">
        <f>D180</f>
        <v>800</v>
      </c>
      <c r="E179" s="37">
        <f t="shared" si="40"/>
        <v>800</v>
      </c>
      <c r="F179" s="37">
        <f t="shared" si="40"/>
        <v>800</v>
      </c>
    </row>
    <row r="180" spans="1:6" s="27" customFormat="1" ht="26.25" x14ac:dyDescent="0.25">
      <c r="A180" s="38" t="s">
        <v>122</v>
      </c>
      <c r="B180" s="35" t="s">
        <v>334</v>
      </c>
      <c r="C180" s="35" t="s">
        <v>123</v>
      </c>
      <c r="D180" s="37">
        <v>800</v>
      </c>
      <c r="E180" s="37">
        <v>800</v>
      </c>
      <c r="F180" s="37">
        <v>800</v>
      </c>
    </row>
    <row r="181" spans="1:6" s="27" customFormat="1" ht="32.25" customHeight="1" x14ac:dyDescent="0.25">
      <c r="A181" s="38" t="s">
        <v>350</v>
      </c>
      <c r="B181" s="35" t="s">
        <v>307</v>
      </c>
      <c r="C181" s="35" t="s">
        <v>101</v>
      </c>
      <c r="D181" s="37">
        <f>D182</f>
        <v>900</v>
      </c>
      <c r="E181" s="37">
        <f t="shared" ref="E181:F183" si="41">E182</f>
        <v>900</v>
      </c>
      <c r="F181" s="37">
        <f t="shared" si="41"/>
        <v>900</v>
      </c>
    </row>
    <row r="182" spans="1:6" s="27" customFormat="1" ht="20.25" customHeight="1" x14ac:dyDescent="0.25">
      <c r="A182" s="38" t="s">
        <v>179</v>
      </c>
      <c r="B182" s="35" t="s">
        <v>308</v>
      </c>
      <c r="C182" s="35" t="s">
        <v>101</v>
      </c>
      <c r="D182" s="37">
        <f>D183</f>
        <v>900</v>
      </c>
      <c r="E182" s="37">
        <f t="shared" si="41"/>
        <v>900</v>
      </c>
      <c r="F182" s="37">
        <f t="shared" si="41"/>
        <v>900</v>
      </c>
    </row>
    <row r="183" spans="1:6" s="27" customFormat="1" ht="26.25" x14ac:dyDescent="0.25">
      <c r="A183" s="38" t="s">
        <v>120</v>
      </c>
      <c r="B183" s="35" t="s">
        <v>308</v>
      </c>
      <c r="C183" s="35" t="s">
        <v>121</v>
      </c>
      <c r="D183" s="37">
        <f>D184</f>
        <v>900</v>
      </c>
      <c r="E183" s="37">
        <f t="shared" si="41"/>
        <v>900</v>
      </c>
      <c r="F183" s="37">
        <f t="shared" si="41"/>
        <v>900</v>
      </c>
    </row>
    <row r="184" spans="1:6" s="27" customFormat="1" ht="26.25" x14ac:dyDescent="0.25">
      <c r="A184" s="38" t="s">
        <v>122</v>
      </c>
      <c r="B184" s="35" t="s">
        <v>308</v>
      </c>
      <c r="C184" s="35" t="s">
        <v>123</v>
      </c>
      <c r="D184" s="37">
        <v>900</v>
      </c>
      <c r="E184" s="37">
        <v>900</v>
      </c>
      <c r="F184" s="37">
        <v>900</v>
      </c>
    </row>
    <row r="185" spans="1:6" s="27" customFormat="1" ht="39" hidden="1" x14ac:dyDescent="0.25">
      <c r="A185" s="38" t="s">
        <v>298</v>
      </c>
      <c r="B185" s="35" t="s">
        <v>299</v>
      </c>
      <c r="C185" s="35" t="s">
        <v>101</v>
      </c>
      <c r="D185" s="37">
        <f>D186</f>
        <v>0</v>
      </c>
      <c r="E185" s="37">
        <f t="shared" ref="E185:F187" si="42">E186</f>
        <v>0</v>
      </c>
      <c r="F185" s="37">
        <f t="shared" si="42"/>
        <v>0</v>
      </c>
    </row>
    <row r="186" spans="1:6" s="27" customFormat="1" ht="15" hidden="1" x14ac:dyDescent="0.25">
      <c r="A186" s="38" t="s">
        <v>179</v>
      </c>
      <c r="B186" s="35" t="s">
        <v>300</v>
      </c>
      <c r="C186" s="35" t="s">
        <v>101</v>
      </c>
      <c r="D186" s="37">
        <f>D187</f>
        <v>0</v>
      </c>
      <c r="E186" s="37">
        <f t="shared" si="42"/>
        <v>0</v>
      </c>
      <c r="F186" s="37">
        <f t="shared" si="42"/>
        <v>0</v>
      </c>
    </row>
    <row r="187" spans="1:6" s="27" customFormat="1" ht="26.25" hidden="1" x14ac:dyDescent="0.25">
      <c r="A187" s="38" t="s">
        <v>120</v>
      </c>
      <c r="B187" s="35" t="s">
        <v>300</v>
      </c>
      <c r="C187" s="35" t="s">
        <v>121</v>
      </c>
      <c r="D187" s="37">
        <f>D188</f>
        <v>0</v>
      </c>
      <c r="E187" s="37">
        <f t="shared" si="42"/>
        <v>0</v>
      </c>
      <c r="F187" s="37">
        <f t="shared" si="42"/>
        <v>0</v>
      </c>
    </row>
    <row r="188" spans="1:6" s="27" customFormat="1" ht="26.25" hidden="1" x14ac:dyDescent="0.25">
      <c r="A188" s="38" t="s">
        <v>122</v>
      </c>
      <c r="B188" s="35" t="s">
        <v>300</v>
      </c>
      <c r="C188" s="35" t="s">
        <v>123</v>
      </c>
      <c r="D188" s="37"/>
      <c r="E188" s="37"/>
      <c r="F188" s="37"/>
    </row>
    <row r="189" spans="1:6" s="27" customFormat="1" ht="15" hidden="1" x14ac:dyDescent="0.25">
      <c r="A189" s="38"/>
      <c r="B189" s="35"/>
      <c r="C189" s="35"/>
      <c r="D189" s="37"/>
      <c r="E189" s="37"/>
      <c r="F189" s="37"/>
    </row>
    <row r="190" spans="1:6" s="27" customFormat="1" ht="39" hidden="1" x14ac:dyDescent="0.25">
      <c r="A190" s="38" t="s">
        <v>335</v>
      </c>
      <c r="B190" s="35" t="s">
        <v>336</v>
      </c>
      <c r="C190" s="35" t="s">
        <v>101</v>
      </c>
      <c r="D190" s="37">
        <f>D191</f>
        <v>0</v>
      </c>
      <c r="E190" s="37">
        <f t="shared" ref="E190:F192" si="43">E191</f>
        <v>0</v>
      </c>
      <c r="F190" s="37">
        <f t="shared" si="43"/>
        <v>0</v>
      </c>
    </row>
    <row r="191" spans="1:6" s="27" customFormat="1" ht="15" hidden="1" x14ac:dyDescent="0.25">
      <c r="A191" s="38" t="s">
        <v>179</v>
      </c>
      <c r="B191" s="35" t="s">
        <v>337</v>
      </c>
      <c r="C191" s="35" t="s">
        <v>101</v>
      </c>
      <c r="D191" s="37">
        <f>D192</f>
        <v>0</v>
      </c>
      <c r="E191" s="37">
        <f t="shared" si="43"/>
        <v>0</v>
      </c>
      <c r="F191" s="37">
        <f t="shared" si="43"/>
        <v>0</v>
      </c>
    </row>
    <row r="192" spans="1:6" s="27" customFormat="1" ht="26.25" hidden="1" x14ac:dyDescent="0.25">
      <c r="A192" s="38" t="s">
        <v>120</v>
      </c>
      <c r="B192" s="35" t="s">
        <v>337</v>
      </c>
      <c r="C192" s="35" t="s">
        <v>121</v>
      </c>
      <c r="D192" s="37">
        <f>D193</f>
        <v>0</v>
      </c>
      <c r="E192" s="37">
        <f t="shared" si="43"/>
        <v>0</v>
      </c>
      <c r="F192" s="37">
        <f t="shared" si="43"/>
        <v>0</v>
      </c>
    </row>
    <row r="193" spans="1:6" s="27" customFormat="1" ht="26.25" hidden="1" x14ac:dyDescent="0.25">
      <c r="A193" s="38" t="s">
        <v>122</v>
      </c>
      <c r="B193" s="35" t="s">
        <v>337</v>
      </c>
      <c r="C193" s="35" t="s">
        <v>123</v>
      </c>
      <c r="D193" s="37"/>
      <c r="E193" s="37"/>
      <c r="F193" s="37"/>
    </row>
    <row r="194" spans="1:6" s="27" customFormat="1" ht="51.75" x14ac:dyDescent="0.25">
      <c r="A194" s="38" t="s">
        <v>309</v>
      </c>
      <c r="B194" s="35" t="s">
        <v>310</v>
      </c>
      <c r="C194" s="35" t="s">
        <v>101</v>
      </c>
      <c r="D194" s="37">
        <f t="shared" ref="D194:F196" si="44">D195</f>
        <v>200</v>
      </c>
      <c r="E194" s="37">
        <f t="shared" si="44"/>
        <v>200</v>
      </c>
      <c r="F194" s="37">
        <f t="shared" si="44"/>
        <v>200</v>
      </c>
    </row>
    <row r="195" spans="1:6" s="27" customFormat="1" ht="15" x14ac:dyDescent="0.25">
      <c r="A195" s="38" t="s">
        <v>179</v>
      </c>
      <c r="B195" s="35" t="s">
        <v>311</v>
      </c>
      <c r="C195" s="35" t="s">
        <v>101</v>
      </c>
      <c r="D195" s="37">
        <f t="shared" si="44"/>
        <v>200</v>
      </c>
      <c r="E195" s="37">
        <f t="shared" si="44"/>
        <v>200</v>
      </c>
      <c r="F195" s="37">
        <f t="shared" si="44"/>
        <v>200</v>
      </c>
    </row>
    <row r="196" spans="1:6" s="27" customFormat="1" ht="26.25" x14ac:dyDescent="0.25">
      <c r="A196" s="38" t="s">
        <v>120</v>
      </c>
      <c r="B196" s="35" t="s">
        <v>311</v>
      </c>
      <c r="C196" s="35" t="s">
        <v>121</v>
      </c>
      <c r="D196" s="37">
        <f t="shared" si="44"/>
        <v>200</v>
      </c>
      <c r="E196" s="37">
        <f t="shared" si="44"/>
        <v>200</v>
      </c>
      <c r="F196" s="37">
        <f t="shared" si="44"/>
        <v>200</v>
      </c>
    </row>
    <row r="197" spans="1:6" s="27" customFormat="1" ht="26.25" x14ac:dyDescent="0.25">
      <c r="A197" s="38" t="s">
        <v>122</v>
      </c>
      <c r="B197" s="35" t="s">
        <v>311</v>
      </c>
      <c r="C197" s="35" t="s">
        <v>123</v>
      </c>
      <c r="D197" s="37">
        <v>200</v>
      </c>
      <c r="E197" s="37">
        <v>200</v>
      </c>
      <c r="F197" s="37">
        <v>200</v>
      </c>
    </row>
    <row r="198" spans="1:6" s="27" customFormat="1" ht="38.25" x14ac:dyDescent="0.2">
      <c r="A198" s="54" t="s">
        <v>362</v>
      </c>
      <c r="B198" s="33" t="s">
        <v>363</v>
      </c>
      <c r="C198" s="33" t="s">
        <v>101</v>
      </c>
      <c r="D198" s="34">
        <f>D199+D203+D207+D211+D215+D223</f>
        <v>2370</v>
      </c>
      <c r="E198" s="34">
        <f>E199+E203+E207+E211+E215+E223</f>
        <v>2370</v>
      </c>
      <c r="F198" s="34">
        <f>F199+F203+F207+F211+F215+F223</f>
        <v>2370</v>
      </c>
    </row>
    <row r="199" spans="1:6" s="27" customFormat="1" ht="50.25" customHeight="1" x14ac:dyDescent="0.25">
      <c r="A199" s="38" t="s">
        <v>364</v>
      </c>
      <c r="B199" s="35" t="s">
        <v>365</v>
      </c>
      <c r="C199" s="35" t="s">
        <v>101</v>
      </c>
      <c r="D199" s="37">
        <f>D200</f>
        <v>200</v>
      </c>
      <c r="E199" s="37">
        <f t="shared" ref="E199:F201" si="45">E200</f>
        <v>200</v>
      </c>
      <c r="F199" s="37">
        <f t="shared" si="45"/>
        <v>200</v>
      </c>
    </row>
    <row r="200" spans="1:6" s="27" customFormat="1" ht="19.5" customHeight="1" x14ac:dyDescent="0.25">
      <c r="A200" s="38" t="s">
        <v>179</v>
      </c>
      <c r="B200" s="35" t="s">
        <v>366</v>
      </c>
      <c r="C200" s="35" t="s">
        <v>101</v>
      </c>
      <c r="D200" s="37">
        <f>D201</f>
        <v>200</v>
      </c>
      <c r="E200" s="37">
        <f t="shared" si="45"/>
        <v>200</v>
      </c>
      <c r="F200" s="37">
        <f t="shared" si="45"/>
        <v>200</v>
      </c>
    </row>
    <row r="201" spans="1:6" s="27" customFormat="1" ht="27.75" customHeight="1" x14ac:dyDescent="0.25">
      <c r="A201" s="38" t="s">
        <v>120</v>
      </c>
      <c r="B201" s="35" t="s">
        <v>366</v>
      </c>
      <c r="C201" s="35" t="s">
        <v>121</v>
      </c>
      <c r="D201" s="37">
        <f>D202</f>
        <v>200</v>
      </c>
      <c r="E201" s="37">
        <f t="shared" si="45"/>
        <v>200</v>
      </c>
      <c r="F201" s="37">
        <f t="shared" si="45"/>
        <v>200</v>
      </c>
    </row>
    <row r="202" spans="1:6" s="27" customFormat="1" ht="26.25" x14ac:dyDescent="0.25">
      <c r="A202" s="38" t="s">
        <v>122</v>
      </c>
      <c r="B202" s="35" t="s">
        <v>366</v>
      </c>
      <c r="C202" s="35" t="s">
        <v>123</v>
      </c>
      <c r="D202" s="37">
        <v>200</v>
      </c>
      <c r="E202" s="37">
        <v>200</v>
      </c>
      <c r="F202" s="37">
        <v>200</v>
      </c>
    </row>
    <row r="203" spans="1:6" s="27" customFormat="1" ht="54.75" customHeight="1" x14ac:dyDescent="0.25">
      <c r="A203" s="38" t="s">
        <v>367</v>
      </c>
      <c r="B203" s="35" t="s">
        <v>368</v>
      </c>
      <c r="C203" s="35" t="s">
        <v>101</v>
      </c>
      <c r="D203" s="37">
        <f>D204</f>
        <v>520</v>
      </c>
      <c r="E203" s="37">
        <f t="shared" ref="E203:F205" si="46">E204</f>
        <v>520</v>
      </c>
      <c r="F203" s="37">
        <f t="shared" si="46"/>
        <v>520</v>
      </c>
    </row>
    <row r="204" spans="1:6" s="27" customFormat="1" ht="21" customHeight="1" x14ac:dyDescent="0.25">
      <c r="A204" s="38" t="s">
        <v>179</v>
      </c>
      <c r="B204" s="35" t="s">
        <v>369</v>
      </c>
      <c r="C204" s="35" t="s">
        <v>101</v>
      </c>
      <c r="D204" s="37">
        <f>D205</f>
        <v>520</v>
      </c>
      <c r="E204" s="37">
        <f t="shared" si="46"/>
        <v>520</v>
      </c>
      <c r="F204" s="37">
        <f t="shared" si="46"/>
        <v>520</v>
      </c>
    </row>
    <row r="205" spans="1:6" s="27" customFormat="1" ht="33" customHeight="1" x14ac:dyDescent="0.25">
      <c r="A205" s="38" t="s">
        <v>120</v>
      </c>
      <c r="B205" s="35" t="s">
        <v>369</v>
      </c>
      <c r="C205" s="35" t="s">
        <v>121</v>
      </c>
      <c r="D205" s="37">
        <f>D206</f>
        <v>520</v>
      </c>
      <c r="E205" s="37">
        <f t="shared" si="46"/>
        <v>520</v>
      </c>
      <c r="F205" s="37">
        <f t="shared" si="46"/>
        <v>520</v>
      </c>
    </row>
    <row r="206" spans="1:6" s="27" customFormat="1" ht="29.25" customHeight="1" x14ac:dyDescent="0.25">
      <c r="A206" s="38" t="s">
        <v>122</v>
      </c>
      <c r="B206" s="35" t="s">
        <v>369</v>
      </c>
      <c r="C206" s="35" t="s">
        <v>123</v>
      </c>
      <c r="D206" s="37">
        <v>520</v>
      </c>
      <c r="E206" s="37">
        <v>520</v>
      </c>
      <c r="F206" s="37">
        <v>520</v>
      </c>
    </row>
    <row r="207" spans="1:6" s="27" customFormat="1" ht="30.75" customHeight="1" x14ac:dyDescent="0.25">
      <c r="A207" s="38" t="s">
        <v>370</v>
      </c>
      <c r="B207" s="35" t="s">
        <v>371</v>
      </c>
      <c r="C207" s="35" t="s">
        <v>101</v>
      </c>
      <c r="D207" s="37">
        <f>D208</f>
        <v>880</v>
      </c>
      <c r="E207" s="37">
        <f t="shared" ref="E207:F209" si="47">E208</f>
        <v>880</v>
      </c>
      <c r="F207" s="37">
        <f t="shared" si="47"/>
        <v>880</v>
      </c>
    </row>
    <row r="208" spans="1:6" s="27" customFormat="1" ht="17.25" customHeight="1" x14ac:dyDescent="0.25">
      <c r="A208" s="38" t="s">
        <v>179</v>
      </c>
      <c r="B208" s="35" t="s">
        <v>372</v>
      </c>
      <c r="C208" s="35" t="s">
        <v>101</v>
      </c>
      <c r="D208" s="37">
        <f>D209</f>
        <v>880</v>
      </c>
      <c r="E208" s="37">
        <f t="shared" si="47"/>
        <v>880</v>
      </c>
      <c r="F208" s="37">
        <f t="shared" si="47"/>
        <v>880</v>
      </c>
    </row>
    <row r="209" spans="1:6" s="27" customFormat="1" ht="30.75" customHeight="1" x14ac:dyDescent="0.25">
      <c r="A209" s="38" t="s">
        <v>120</v>
      </c>
      <c r="B209" s="35" t="s">
        <v>372</v>
      </c>
      <c r="C209" s="35" t="s">
        <v>121</v>
      </c>
      <c r="D209" s="37">
        <f>D210</f>
        <v>880</v>
      </c>
      <c r="E209" s="37">
        <f t="shared" si="47"/>
        <v>880</v>
      </c>
      <c r="F209" s="37">
        <f t="shared" si="47"/>
        <v>880</v>
      </c>
    </row>
    <row r="210" spans="1:6" s="27" customFormat="1" ht="26.25" x14ac:dyDescent="0.25">
      <c r="A210" s="38" t="s">
        <v>122</v>
      </c>
      <c r="B210" s="35" t="s">
        <v>372</v>
      </c>
      <c r="C210" s="35" t="s">
        <v>123</v>
      </c>
      <c r="D210" s="37">
        <v>880</v>
      </c>
      <c r="E210" s="37">
        <v>880</v>
      </c>
      <c r="F210" s="37">
        <v>880</v>
      </c>
    </row>
    <row r="211" spans="1:6" s="27" customFormat="1" ht="45.75" customHeight="1" x14ac:dyDescent="0.25">
      <c r="A211" s="38" t="s">
        <v>373</v>
      </c>
      <c r="B211" s="35" t="s">
        <v>374</v>
      </c>
      <c r="C211" s="35" t="s">
        <v>101</v>
      </c>
      <c r="D211" s="37">
        <f>D212</f>
        <v>720</v>
      </c>
      <c r="E211" s="37">
        <f t="shared" ref="E211:F213" si="48">E212</f>
        <v>720</v>
      </c>
      <c r="F211" s="37">
        <f t="shared" si="48"/>
        <v>720</v>
      </c>
    </row>
    <row r="212" spans="1:6" s="27" customFormat="1" ht="18.75" customHeight="1" x14ac:dyDescent="0.25">
      <c r="A212" s="38" t="s">
        <v>179</v>
      </c>
      <c r="B212" s="35" t="s">
        <v>375</v>
      </c>
      <c r="C212" s="35" t="s">
        <v>101</v>
      </c>
      <c r="D212" s="37">
        <f>D213</f>
        <v>720</v>
      </c>
      <c r="E212" s="37">
        <f t="shared" si="48"/>
        <v>720</v>
      </c>
      <c r="F212" s="37">
        <f t="shared" si="48"/>
        <v>720</v>
      </c>
    </row>
    <row r="213" spans="1:6" s="27" customFormat="1" ht="27.75" customHeight="1" x14ac:dyDescent="0.25">
      <c r="A213" s="38" t="s">
        <v>120</v>
      </c>
      <c r="B213" s="35" t="s">
        <v>375</v>
      </c>
      <c r="C213" s="35" t="s">
        <v>121</v>
      </c>
      <c r="D213" s="37">
        <f>D214</f>
        <v>720</v>
      </c>
      <c r="E213" s="37">
        <f t="shared" si="48"/>
        <v>720</v>
      </c>
      <c r="F213" s="37">
        <f t="shared" si="48"/>
        <v>720</v>
      </c>
    </row>
    <row r="214" spans="1:6" s="27" customFormat="1" ht="26.25" x14ac:dyDescent="0.25">
      <c r="A214" s="38" t="s">
        <v>122</v>
      </c>
      <c r="B214" s="35" t="s">
        <v>375</v>
      </c>
      <c r="C214" s="35" t="s">
        <v>123</v>
      </c>
      <c r="D214" s="37">
        <v>720</v>
      </c>
      <c r="E214" s="37">
        <v>720</v>
      </c>
      <c r="F214" s="37">
        <v>720</v>
      </c>
    </row>
    <row r="215" spans="1:6" s="27" customFormat="1" ht="29.25" customHeight="1" x14ac:dyDescent="0.25">
      <c r="A215" s="38" t="s">
        <v>376</v>
      </c>
      <c r="B215" s="35" t="s">
        <v>377</v>
      </c>
      <c r="C215" s="35" t="s">
        <v>101</v>
      </c>
      <c r="D215" s="37">
        <f>D216</f>
        <v>50</v>
      </c>
      <c r="E215" s="37">
        <f t="shared" ref="E215:F217" si="49">E216</f>
        <v>50</v>
      </c>
      <c r="F215" s="37">
        <f t="shared" si="49"/>
        <v>50</v>
      </c>
    </row>
    <row r="216" spans="1:6" s="27" customFormat="1" ht="16.5" customHeight="1" x14ac:dyDescent="0.25">
      <c r="A216" s="38" t="s">
        <v>179</v>
      </c>
      <c r="B216" s="35" t="s">
        <v>378</v>
      </c>
      <c r="C216" s="35" t="s">
        <v>101</v>
      </c>
      <c r="D216" s="37">
        <f>D217</f>
        <v>50</v>
      </c>
      <c r="E216" s="37">
        <f t="shared" si="49"/>
        <v>50</v>
      </c>
      <c r="F216" s="37">
        <f t="shared" si="49"/>
        <v>50</v>
      </c>
    </row>
    <row r="217" spans="1:6" s="27" customFormat="1" ht="35.25" customHeight="1" x14ac:dyDescent="0.25">
      <c r="A217" s="38" t="s">
        <v>120</v>
      </c>
      <c r="B217" s="35" t="s">
        <v>378</v>
      </c>
      <c r="C217" s="35" t="s">
        <v>121</v>
      </c>
      <c r="D217" s="37">
        <f>D218</f>
        <v>50</v>
      </c>
      <c r="E217" s="37">
        <f t="shared" si="49"/>
        <v>50</v>
      </c>
      <c r="F217" s="37">
        <f t="shared" si="49"/>
        <v>50</v>
      </c>
    </row>
    <row r="218" spans="1:6" s="27" customFormat="1" ht="37.5" customHeight="1" x14ac:dyDescent="0.25">
      <c r="A218" s="38" t="s">
        <v>122</v>
      </c>
      <c r="B218" s="35" t="s">
        <v>378</v>
      </c>
      <c r="C218" s="35" t="s">
        <v>123</v>
      </c>
      <c r="D218" s="37">
        <v>50</v>
      </c>
      <c r="E218" s="37">
        <v>50</v>
      </c>
      <c r="F218" s="37">
        <v>50</v>
      </c>
    </row>
    <row r="219" spans="1:6" s="27" customFormat="1" ht="17.25" hidden="1" customHeight="1" x14ac:dyDescent="0.25">
      <c r="A219" s="38" t="s">
        <v>379</v>
      </c>
      <c r="B219" s="35" t="s">
        <v>380</v>
      </c>
      <c r="C219" s="35" t="s">
        <v>101</v>
      </c>
      <c r="D219" s="37">
        <f>D221</f>
        <v>0</v>
      </c>
      <c r="E219" s="37">
        <f>E221</f>
        <v>0</v>
      </c>
      <c r="F219" s="37">
        <f>F221</f>
        <v>0</v>
      </c>
    </row>
    <row r="220" spans="1:6" s="27" customFormat="1" ht="17.25" hidden="1" customHeight="1" x14ac:dyDescent="0.25">
      <c r="A220" s="38" t="s">
        <v>179</v>
      </c>
      <c r="B220" s="35" t="s">
        <v>381</v>
      </c>
      <c r="C220" s="35" t="s">
        <v>101</v>
      </c>
      <c r="D220" s="37">
        <f t="shared" ref="D220:F221" si="50">D221</f>
        <v>0</v>
      </c>
      <c r="E220" s="37">
        <f t="shared" si="50"/>
        <v>0</v>
      </c>
      <c r="F220" s="37">
        <f t="shared" si="50"/>
        <v>0</v>
      </c>
    </row>
    <row r="221" spans="1:6" s="27" customFormat="1" ht="30" hidden="1" customHeight="1" x14ac:dyDescent="0.25">
      <c r="A221" s="38" t="s">
        <v>120</v>
      </c>
      <c r="B221" s="35" t="s">
        <v>381</v>
      </c>
      <c r="C221" s="35" t="s">
        <v>121</v>
      </c>
      <c r="D221" s="37">
        <f t="shared" si="50"/>
        <v>0</v>
      </c>
      <c r="E221" s="37">
        <f t="shared" si="50"/>
        <v>0</v>
      </c>
      <c r="F221" s="37">
        <f t="shared" si="50"/>
        <v>0</v>
      </c>
    </row>
    <row r="222" spans="1:6" s="27" customFormat="1" ht="26.25" hidden="1" x14ac:dyDescent="0.25">
      <c r="A222" s="38" t="s">
        <v>122</v>
      </c>
      <c r="B222" s="35" t="s">
        <v>381</v>
      </c>
      <c r="C222" s="35" t="s">
        <v>123</v>
      </c>
      <c r="D222" s="37">
        <f>50-50</f>
        <v>0</v>
      </c>
      <c r="E222" s="37">
        <f>50-50</f>
        <v>0</v>
      </c>
      <c r="F222" s="37">
        <f>50-50</f>
        <v>0</v>
      </c>
    </row>
    <row r="223" spans="1:6" s="27" customFormat="1" ht="26.25" hidden="1" x14ac:dyDescent="0.25">
      <c r="A223" s="38" t="s">
        <v>379</v>
      </c>
      <c r="B223" s="35" t="s">
        <v>380</v>
      </c>
      <c r="C223" s="35" t="s">
        <v>101</v>
      </c>
      <c r="D223" s="37">
        <f>D224</f>
        <v>0</v>
      </c>
      <c r="E223" s="37">
        <f t="shared" ref="E223:F225" si="51">E224</f>
        <v>0</v>
      </c>
      <c r="F223" s="37">
        <f t="shared" si="51"/>
        <v>0</v>
      </c>
    </row>
    <row r="224" spans="1:6" s="27" customFormat="1" ht="15" hidden="1" x14ac:dyDescent="0.25">
      <c r="A224" s="38" t="s">
        <v>179</v>
      </c>
      <c r="B224" s="35" t="s">
        <v>381</v>
      </c>
      <c r="C224" s="35" t="s">
        <v>101</v>
      </c>
      <c r="D224" s="37">
        <f>D225</f>
        <v>0</v>
      </c>
      <c r="E224" s="37">
        <f t="shared" si="51"/>
        <v>0</v>
      </c>
      <c r="F224" s="37">
        <f t="shared" si="51"/>
        <v>0</v>
      </c>
    </row>
    <row r="225" spans="1:6" s="27" customFormat="1" ht="26.25" hidden="1" x14ac:dyDescent="0.25">
      <c r="A225" s="38" t="s">
        <v>120</v>
      </c>
      <c r="B225" s="35" t="s">
        <v>381</v>
      </c>
      <c r="C225" s="35" t="s">
        <v>121</v>
      </c>
      <c r="D225" s="37">
        <f>D226</f>
        <v>0</v>
      </c>
      <c r="E225" s="37">
        <f t="shared" si="51"/>
        <v>0</v>
      </c>
      <c r="F225" s="37">
        <f t="shared" si="51"/>
        <v>0</v>
      </c>
    </row>
    <row r="226" spans="1:6" s="27" customFormat="1" ht="26.25" hidden="1" x14ac:dyDescent="0.25">
      <c r="A226" s="38" t="s">
        <v>122</v>
      </c>
      <c r="B226" s="35" t="s">
        <v>381</v>
      </c>
      <c r="C226" s="35" t="s">
        <v>123</v>
      </c>
      <c r="D226" s="37">
        <f>50-8.6-41.4</f>
        <v>0</v>
      </c>
      <c r="E226" s="37">
        <f>50-8.6-41.4</f>
        <v>0</v>
      </c>
      <c r="F226" s="37">
        <f>50-8.6-41.4</f>
        <v>0</v>
      </c>
    </row>
    <row r="227" spans="1:6" s="27" customFormat="1" ht="51" x14ac:dyDescent="0.2">
      <c r="A227" s="54" t="s">
        <v>653</v>
      </c>
      <c r="B227" s="33" t="s">
        <v>650</v>
      </c>
      <c r="C227" s="33" t="s">
        <v>101</v>
      </c>
      <c r="D227" s="34">
        <f>D228</f>
        <v>1335.7</v>
      </c>
      <c r="E227" s="34">
        <f t="shared" ref="E227:F227" si="52">E228</f>
        <v>0</v>
      </c>
      <c r="F227" s="34">
        <f t="shared" si="52"/>
        <v>0</v>
      </c>
    </row>
    <row r="228" spans="1:6" s="27" customFormat="1" ht="26.25" x14ac:dyDescent="0.25">
      <c r="A228" s="38" t="s">
        <v>654</v>
      </c>
      <c r="B228" s="35" t="s">
        <v>651</v>
      </c>
      <c r="C228" s="35" t="s">
        <v>101</v>
      </c>
      <c r="D228" s="37">
        <f>D229</f>
        <v>1335.7</v>
      </c>
      <c r="E228" s="37">
        <f t="shared" ref="E228:F228" si="53">E229</f>
        <v>0</v>
      </c>
      <c r="F228" s="37">
        <f t="shared" si="53"/>
        <v>0</v>
      </c>
    </row>
    <row r="229" spans="1:6" s="27" customFormat="1" ht="15" x14ac:dyDescent="0.25">
      <c r="A229" s="38" t="s">
        <v>179</v>
      </c>
      <c r="B229" s="35" t="s">
        <v>652</v>
      </c>
      <c r="C229" s="35" t="s">
        <v>101</v>
      </c>
      <c r="D229" s="37">
        <f>D230</f>
        <v>1335.7</v>
      </c>
      <c r="E229" s="37">
        <f t="shared" ref="E229:F229" si="54">E230</f>
        <v>0</v>
      </c>
      <c r="F229" s="37">
        <f t="shared" si="54"/>
        <v>0</v>
      </c>
    </row>
    <row r="230" spans="1:6" s="27" customFormat="1" ht="26.25" x14ac:dyDescent="0.25">
      <c r="A230" s="38" t="s">
        <v>120</v>
      </c>
      <c r="B230" s="35" t="s">
        <v>652</v>
      </c>
      <c r="C230" s="35" t="s">
        <v>121</v>
      </c>
      <c r="D230" s="37">
        <f>D231</f>
        <v>1335.7</v>
      </c>
      <c r="E230" s="37">
        <f t="shared" ref="E230:F230" si="55">E231</f>
        <v>0</v>
      </c>
      <c r="F230" s="37">
        <f t="shared" si="55"/>
        <v>0</v>
      </c>
    </row>
    <row r="231" spans="1:6" s="27" customFormat="1" ht="26.25" x14ac:dyDescent="0.25">
      <c r="A231" s="38" t="s">
        <v>122</v>
      </c>
      <c r="B231" s="35" t="s">
        <v>652</v>
      </c>
      <c r="C231" s="35" t="s">
        <v>123</v>
      </c>
      <c r="D231" s="37">
        <v>1335.7</v>
      </c>
      <c r="E231" s="37">
        <v>0</v>
      </c>
      <c r="F231" s="37">
        <v>0</v>
      </c>
    </row>
    <row r="232" spans="1:6" s="27" customFormat="1" ht="57" customHeight="1" x14ac:dyDescent="0.2">
      <c r="A232" s="54" t="s">
        <v>203</v>
      </c>
      <c r="B232" s="33" t="s">
        <v>204</v>
      </c>
      <c r="C232" s="33" t="s">
        <v>101</v>
      </c>
      <c r="D232" s="34">
        <f>D233+D268</f>
        <v>4493</v>
      </c>
      <c r="E232" s="34">
        <f>E233+E268</f>
        <v>2728.3</v>
      </c>
      <c r="F232" s="34">
        <f>F233+F268</f>
        <v>2812.4</v>
      </c>
    </row>
    <row r="233" spans="1:6" s="27" customFormat="1" ht="41.25" customHeight="1" x14ac:dyDescent="0.25">
      <c r="A233" s="38" t="s">
        <v>249</v>
      </c>
      <c r="B233" s="35" t="s">
        <v>250</v>
      </c>
      <c r="C233" s="35" t="s">
        <v>101</v>
      </c>
      <c r="D233" s="37">
        <f>D234+D257+D253</f>
        <v>4191.2</v>
      </c>
      <c r="E233" s="37">
        <f>E234+E257+E253</f>
        <v>2563.5</v>
      </c>
      <c r="F233" s="37">
        <f>F234+F257+F253</f>
        <v>2647.6</v>
      </c>
    </row>
    <row r="234" spans="1:6" s="27" customFormat="1" ht="82.5" customHeight="1" x14ac:dyDescent="0.25">
      <c r="A234" s="38" t="s">
        <v>251</v>
      </c>
      <c r="B234" s="35" t="s">
        <v>252</v>
      </c>
      <c r="C234" s="35" t="s">
        <v>101</v>
      </c>
      <c r="D234" s="37">
        <f>D235+D238+D241+D244</f>
        <v>4142.2</v>
      </c>
      <c r="E234" s="37">
        <f t="shared" ref="E234:F234" si="56">E235+E238+E241</f>
        <v>2514.5</v>
      </c>
      <c r="F234" s="37">
        <f t="shared" si="56"/>
        <v>2598.6</v>
      </c>
    </row>
    <row r="235" spans="1:6" s="27" customFormat="1" ht="57.75" customHeight="1" x14ac:dyDescent="0.25">
      <c r="A235" s="38" t="s">
        <v>235</v>
      </c>
      <c r="B235" s="35" t="s">
        <v>253</v>
      </c>
      <c r="C235" s="35" t="s">
        <v>101</v>
      </c>
      <c r="D235" s="37">
        <f t="shared" ref="D235:F236" si="57">D236</f>
        <v>4</v>
      </c>
      <c r="E235" s="37">
        <f t="shared" si="57"/>
        <v>4</v>
      </c>
      <c r="F235" s="37">
        <f t="shared" si="57"/>
        <v>4</v>
      </c>
    </row>
    <row r="236" spans="1:6" s="27" customFormat="1" ht="18.75" customHeight="1" x14ac:dyDescent="0.25">
      <c r="A236" s="38" t="s">
        <v>124</v>
      </c>
      <c r="B236" s="35" t="s">
        <v>253</v>
      </c>
      <c r="C236" s="35" t="s">
        <v>125</v>
      </c>
      <c r="D236" s="37">
        <f t="shared" si="57"/>
        <v>4</v>
      </c>
      <c r="E236" s="37">
        <f t="shared" si="57"/>
        <v>4</v>
      </c>
      <c r="F236" s="37">
        <f t="shared" si="57"/>
        <v>4</v>
      </c>
    </row>
    <row r="237" spans="1:6" s="27" customFormat="1" ht="19.5" customHeight="1" x14ac:dyDescent="0.25">
      <c r="A237" s="38" t="s">
        <v>126</v>
      </c>
      <c r="B237" s="35" t="s">
        <v>253</v>
      </c>
      <c r="C237" s="35" t="s">
        <v>127</v>
      </c>
      <c r="D237" s="37">
        <v>4</v>
      </c>
      <c r="E237" s="37">
        <v>4</v>
      </c>
      <c r="F237" s="37">
        <v>4</v>
      </c>
    </row>
    <row r="238" spans="1:6" s="27" customFormat="1" ht="30" customHeight="1" x14ac:dyDescent="0.25">
      <c r="A238" s="38" t="s">
        <v>237</v>
      </c>
      <c r="B238" s="35" t="s">
        <v>254</v>
      </c>
      <c r="C238" s="35" t="s">
        <v>101</v>
      </c>
      <c r="D238" s="37">
        <f>D239+D247</f>
        <v>3113.5999999999995</v>
      </c>
      <c r="E238" s="37">
        <f>E239+E247</f>
        <v>2510.5</v>
      </c>
      <c r="F238" s="37">
        <f>F239+F247</f>
        <v>2594.6</v>
      </c>
    </row>
    <row r="239" spans="1:6" s="27" customFormat="1" ht="66.75" customHeight="1" x14ac:dyDescent="0.25">
      <c r="A239" s="38" t="s">
        <v>110</v>
      </c>
      <c r="B239" s="35" t="s">
        <v>254</v>
      </c>
      <c r="C239" s="35" t="s">
        <v>111</v>
      </c>
      <c r="D239" s="37">
        <f>D240</f>
        <v>2404.4999999999995</v>
      </c>
      <c r="E239" s="37">
        <f>E240</f>
        <v>2499.5</v>
      </c>
      <c r="F239" s="37">
        <f>F240</f>
        <v>2583.6</v>
      </c>
    </row>
    <row r="240" spans="1:6" s="27" customFormat="1" ht="15" x14ac:dyDescent="0.25">
      <c r="A240" s="38" t="s">
        <v>239</v>
      </c>
      <c r="B240" s="35" t="s">
        <v>254</v>
      </c>
      <c r="C240" s="35" t="s">
        <v>240</v>
      </c>
      <c r="D240" s="37">
        <f>2455.7-39.3-11.9</f>
        <v>2404.4999999999995</v>
      </c>
      <c r="E240" s="37">
        <v>2499.5</v>
      </c>
      <c r="F240" s="37">
        <v>2583.6</v>
      </c>
    </row>
    <row r="241" spans="1:6" s="27" customFormat="1" ht="26.25" x14ac:dyDescent="0.25">
      <c r="A241" s="38" t="s">
        <v>593</v>
      </c>
      <c r="B241" s="35" t="s">
        <v>595</v>
      </c>
      <c r="C241" s="35" t="s">
        <v>101</v>
      </c>
      <c r="D241" s="37">
        <f>D242</f>
        <v>973.40000000000009</v>
      </c>
      <c r="E241" s="37">
        <f t="shared" ref="E241:F241" si="58">E242</f>
        <v>0</v>
      </c>
      <c r="F241" s="37">
        <f t="shared" si="58"/>
        <v>0</v>
      </c>
    </row>
    <row r="242" spans="1:6" s="27" customFormat="1" ht="64.5" x14ac:dyDescent="0.25">
      <c r="A242" s="38" t="s">
        <v>110</v>
      </c>
      <c r="B242" s="35" t="s">
        <v>595</v>
      </c>
      <c r="C242" s="35" t="s">
        <v>111</v>
      </c>
      <c r="D242" s="37">
        <f>D243</f>
        <v>973.40000000000009</v>
      </c>
      <c r="E242" s="37">
        <f t="shared" ref="E242:F242" si="59">E243</f>
        <v>0</v>
      </c>
      <c r="F242" s="37">
        <f t="shared" si="59"/>
        <v>0</v>
      </c>
    </row>
    <row r="243" spans="1:6" s="27" customFormat="1" ht="15" x14ac:dyDescent="0.25">
      <c r="A243" s="38" t="s">
        <v>239</v>
      </c>
      <c r="B243" s="35" t="s">
        <v>595</v>
      </c>
      <c r="C243" s="35" t="s">
        <v>240</v>
      </c>
      <c r="D243" s="37">
        <f>747.6+225.8</f>
        <v>973.40000000000009</v>
      </c>
      <c r="E243" s="37">
        <v>0</v>
      </c>
      <c r="F243" s="37">
        <v>0</v>
      </c>
    </row>
    <row r="244" spans="1:6" s="27" customFormat="1" ht="39" x14ac:dyDescent="0.25">
      <c r="A244" s="38" t="s">
        <v>591</v>
      </c>
      <c r="B244" s="35" t="s">
        <v>600</v>
      </c>
      <c r="C244" s="35" t="s">
        <v>101</v>
      </c>
      <c r="D244" s="37">
        <f>D245</f>
        <v>51.199999999999996</v>
      </c>
      <c r="E244" s="37">
        <f>E245</f>
        <v>0</v>
      </c>
      <c r="F244" s="37">
        <f>F245</f>
        <v>0</v>
      </c>
    </row>
    <row r="245" spans="1:6" s="27" customFormat="1" ht="64.5" x14ac:dyDescent="0.25">
      <c r="A245" s="38" t="s">
        <v>110</v>
      </c>
      <c r="B245" s="35" t="s">
        <v>600</v>
      </c>
      <c r="C245" s="35" t="s">
        <v>111</v>
      </c>
      <c r="D245" s="37">
        <f>D246</f>
        <v>51.199999999999996</v>
      </c>
      <c r="E245" s="37">
        <f t="shared" ref="E245:F245" si="60">E246</f>
        <v>0</v>
      </c>
      <c r="F245" s="37">
        <f t="shared" si="60"/>
        <v>0</v>
      </c>
    </row>
    <row r="246" spans="1:6" s="27" customFormat="1" ht="15" x14ac:dyDescent="0.25">
      <c r="A246" s="38" t="s">
        <v>239</v>
      </c>
      <c r="B246" s="35" t="s">
        <v>600</v>
      </c>
      <c r="C246" s="35" t="s">
        <v>240</v>
      </c>
      <c r="D246" s="37">
        <f>39.3+11.9</f>
        <v>51.199999999999996</v>
      </c>
      <c r="E246" s="37">
        <v>0</v>
      </c>
      <c r="F246" s="37">
        <v>0</v>
      </c>
    </row>
    <row r="247" spans="1:6" s="27" customFormat="1" ht="27.75" customHeight="1" x14ac:dyDescent="0.25">
      <c r="A247" s="38" t="s">
        <v>120</v>
      </c>
      <c r="B247" s="35" t="s">
        <v>254</v>
      </c>
      <c r="C247" s="35" t="s">
        <v>121</v>
      </c>
      <c r="D247" s="37">
        <f>D248</f>
        <v>709.1</v>
      </c>
      <c r="E247" s="37">
        <f>E248</f>
        <v>11</v>
      </c>
      <c r="F247" s="37">
        <f>F248</f>
        <v>11</v>
      </c>
    </row>
    <row r="248" spans="1:6" s="27" customFormat="1" ht="26.25" x14ac:dyDescent="0.25">
      <c r="A248" s="38" t="s">
        <v>255</v>
      </c>
      <c r="B248" s="35" t="s">
        <v>254</v>
      </c>
      <c r="C248" s="35" t="s">
        <v>123</v>
      </c>
      <c r="D248" s="37">
        <f>128.9+580.2</f>
        <v>709.1</v>
      </c>
      <c r="E248" s="37">
        <v>11</v>
      </c>
      <c r="F248" s="37">
        <v>11</v>
      </c>
    </row>
    <row r="249" spans="1:6" s="27" customFormat="1" ht="16.5" hidden="1" customHeight="1" x14ac:dyDescent="0.25">
      <c r="A249" s="38" t="s">
        <v>256</v>
      </c>
      <c r="B249" s="35" t="s">
        <v>257</v>
      </c>
      <c r="C249" s="35" t="s">
        <v>101</v>
      </c>
      <c r="D249" s="37">
        <f>D250</f>
        <v>0</v>
      </c>
      <c r="E249" s="37">
        <f t="shared" ref="E249:F251" si="61">E250</f>
        <v>0</v>
      </c>
      <c r="F249" s="37">
        <f t="shared" si="61"/>
        <v>0</v>
      </c>
    </row>
    <row r="250" spans="1:6" s="27" customFormat="1" ht="15" hidden="1" x14ac:dyDescent="0.25">
      <c r="A250" s="38" t="s">
        <v>179</v>
      </c>
      <c r="B250" s="35" t="s">
        <v>258</v>
      </c>
      <c r="C250" s="35" t="s">
        <v>101</v>
      </c>
      <c r="D250" s="37">
        <f>D251</f>
        <v>0</v>
      </c>
      <c r="E250" s="37">
        <f t="shared" si="61"/>
        <v>0</v>
      </c>
      <c r="F250" s="37">
        <f t="shared" si="61"/>
        <v>0</v>
      </c>
    </row>
    <row r="251" spans="1:6" s="27" customFormat="1" ht="27.75" hidden="1" customHeight="1" x14ac:dyDescent="0.25">
      <c r="A251" s="38" t="s">
        <v>120</v>
      </c>
      <c r="B251" s="35" t="s">
        <v>258</v>
      </c>
      <c r="C251" s="35" t="s">
        <v>121</v>
      </c>
      <c r="D251" s="37">
        <f>D252</f>
        <v>0</v>
      </c>
      <c r="E251" s="37">
        <f t="shared" si="61"/>
        <v>0</v>
      </c>
      <c r="F251" s="37">
        <f t="shared" si="61"/>
        <v>0</v>
      </c>
    </row>
    <row r="252" spans="1:6" s="27" customFormat="1" ht="26.25" hidden="1" x14ac:dyDescent="0.25">
      <c r="A252" s="38" t="s">
        <v>122</v>
      </c>
      <c r="B252" s="35" t="s">
        <v>258</v>
      </c>
      <c r="C252" s="35" t="s">
        <v>123</v>
      </c>
      <c r="D252" s="37"/>
      <c r="E252" s="37"/>
      <c r="F252" s="37"/>
    </row>
    <row r="253" spans="1:6" s="27" customFormat="1" ht="26.25" x14ac:dyDescent="0.25">
      <c r="A253" s="38" t="s">
        <v>256</v>
      </c>
      <c r="B253" s="35" t="s">
        <v>257</v>
      </c>
      <c r="C253" s="35" t="s">
        <v>101</v>
      </c>
      <c r="D253" s="37">
        <f>D254</f>
        <v>49</v>
      </c>
      <c r="E253" s="37">
        <f t="shared" ref="E253:F255" si="62">E254</f>
        <v>49</v>
      </c>
      <c r="F253" s="37">
        <f t="shared" si="62"/>
        <v>49</v>
      </c>
    </row>
    <row r="254" spans="1:6" s="27" customFormat="1" ht="15" x14ac:dyDescent="0.25">
      <c r="A254" s="38" t="s">
        <v>179</v>
      </c>
      <c r="B254" s="35" t="s">
        <v>258</v>
      </c>
      <c r="C254" s="35" t="s">
        <v>101</v>
      </c>
      <c r="D254" s="37">
        <f>D255</f>
        <v>49</v>
      </c>
      <c r="E254" s="37">
        <f t="shared" si="62"/>
        <v>49</v>
      </c>
      <c r="F254" s="37">
        <f t="shared" si="62"/>
        <v>49</v>
      </c>
    </row>
    <row r="255" spans="1:6" s="27" customFormat="1" ht="26.25" x14ac:dyDescent="0.25">
      <c r="A255" s="38" t="s">
        <v>120</v>
      </c>
      <c r="B255" s="35" t="s">
        <v>258</v>
      </c>
      <c r="C255" s="35" t="s">
        <v>121</v>
      </c>
      <c r="D255" s="37">
        <f>D256</f>
        <v>49</v>
      </c>
      <c r="E255" s="37">
        <f t="shared" si="62"/>
        <v>49</v>
      </c>
      <c r="F255" s="37">
        <f t="shared" si="62"/>
        <v>49</v>
      </c>
    </row>
    <row r="256" spans="1:6" s="27" customFormat="1" ht="26.25" x14ac:dyDescent="0.25">
      <c r="A256" s="38" t="s">
        <v>255</v>
      </c>
      <c r="B256" s="35" t="s">
        <v>258</v>
      </c>
      <c r="C256" s="35" t="s">
        <v>123</v>
      </c>
      <c r="D256" s="37">
        <v>49</v>
      </c>
      <c r="E256" s="37">
        <v>49</v>
      </c>
      <c r="F256" s="37">
        <v>49</v>
      </c>
    </row>
    <row r="257" spans="1:6" s="27" customFormat="1" ht="39" hidden="1" x14ac:dyDescent="0.25">
      <c r="A257" s="38" t="s">
        <v>259</v>
      </c>
      <c r="B257" s="35" t="s">
        <v>260</v>
      </c>
      <c r="C257" s="35" t="s">
        <v>101</v>
      </c>
      <c r="D257" s="37">
        <f>D258</f>
        <v>0</v>
      </c>
      <c r="E257" s="37">
        <f t="shared" ref="E257:F259" si="63">E258</f>
        <v>0</v>
      </c>
      <c r="F257" s="37">
        <f t="shared" si="63"/>
        <v>0</v>
      </c>
    </row>
    <row r="258" spans="1:6" s="27" customFormat="1" ht="15" hidden="1" x14ac:dyDescent="0.25">
      <c r="A258" s="38" t="s">
        <v>179</v>
      </c>
      <c r="B258" s="35" t="s">
        <v>261</v>
      </c>
      <c r="C258" s="35" t="s">
        <v>101</v>
      </c>
      <c r="D258" s="37">
        <f>D259</f>
        <v>0</v>
      </c>
      <c r="E258" s="37">
        <f t="shared" si="63"/>
        <v>0</v>
      </c>
      <c r="F258" s="37">
        <f t="shared" si="63"/>
        <v>0</v>
      </c>
    </row>
    <row r="259" spans="1:6" s="27" customFormat="1" ht="26.25" hidden="1" x14ac:dyDescent="0.25">
      <c r="A259" s="38" t="s">
        <v>120</v>
      </c>
      <c r="B259" s="35" t="s">
        <v>261</v>
      </c>
      <c r="C259" s="35" t="s">
        <v>121</v>
      </c>
      <c r="D259" s="37">
        <f>D260</f>
        <v>0</v>
      </c>
      <c r="E259" s="37">
        <f t="shared" si="63"/>
        <v>0</v>
      </c>
      <c r="F259" s="37">
        <f t="shared" si="63"/>
        <v>0</v>
      </c>
    </row>
    <row r="260" spans="1:6" s="27" customFormat="1" ht="26.25" hidden="1" x14ac:dyDescent="0.25">
      <c r="A260" s="38" t="s">
        <v>122</v>
      </c>
      <c r="B260" s="35" t="s">
        <v>261</v>
      </c>
      <c r="C260" s="35" t="s">
        <v>123</v>
      </c>
      <c r="D260" s="37"/>
      <c r="E260" s="37"/>
      <c r="F260" s="37"/>
    </row>
    <row r="261" spans="1:6" s="27" customFormat="1" ht="77.25" hidden="1" x14ac:dyDescent="0.25">
      <c r="A261" s="38" t="s">
        <v>262</v>
      </c>
      <c r="B261" s="35" t="s">
        <v>263</v>
      </c>
      <c r="C261" s="35" t="s">
        <v>101</v>
      </c>
      <c r="D261" s="37">
        <f>D262+D265</f>
        <v>0</v>
      </c>
      <c r="E261" s="37">
        <f>E262+E265</f>
        <v>0</v>
      </c>
      <c r="F261" s="37">
        <f>F262+F265</f>
        <v>0</v>
      </c>
    </row>
    <row r="262" spans="1:6" s="27" customFormat="1" ht="15" hidden="1" x14ac:dyDescent="0.25">
      <c r="A262" s="38" t="s">
        <v>179</v>
      </c>
      <c r="B262" s="35" t="s">
        <v>264</v>
      </c>
      <c r="C262" s="35" t="s">
        <v>101</v>
      </c>
      <c r="D262" s="37">
        <f t="shared" ref="D262:F263" si="64">D263</f>
        <v>0</v>
      </c>
      <c r="E262" s="37">
        <f t="shared" si="64"/>
        <v>0</v>
      </c>
      <c r="F262" s="37">
        <f t="shared" si="64"/>
        <v>0</v>
      </c>
    </row>
    <row r="263" spans="1:6" s="27" customFormat="1" ht="26.25" hidden="1" x14ac:dyDescent="0.25">
      <c r="A263" s="38" t="s">
        <v>120</v>
      </c>
      <c r="B263" s="35" t="s">
        <v>264</v>
      </c>
      <c r="C263" s="35" t="s">
        <v>121</v>
      </c>
      <c r="D263" s="37">
        <f t="shared" si="64"/>
        <v>0</v>
      </c>
      <c r="E263" s="37">
        <f t="shared" si="64"/>
        <v>0</v>
      </c>
      <c r="F263" s="37">
        <f t="shared" si="64"/>
        <v>0</v>
      </c>
    </row>
    <row r="264" spans="1:6" s="27" customFormat="1" ht="26.25" hidden="1" x14ac:dyDescent="0.25">
      <c r="A264" s="38" t="s">
        <v>122</v>
      </c>
      <c r="B264" s="35" t="s">
        <v>264</v>
      </c>
      <c r="C264" s="35" t="s">
        <v>123</v>
      </c>
      <c r="D264" s="37"/>
      <c r="E264" s="37"/>
      <c r="F264" s="37"/>
    </row>
    <row r="265" spans="1:6" s="27" customFormat="1" ht="26.25" hidden="1" x14ac:dyDescent="0.25">
      <c r="A265" s="38" t="s">
        <v>265</v>
      </c>
      <c r="B265" s="35" t="s">
        <v>266</v>
      </c>
      <c r="C265" s="35" t="s">
        <v>101</v>
      </c>
      <c r="D265" s="37">
        <f t="shared" ref="D265:F266" si="65">D266</f>
        <v>0</v>
      </c>
      <c r="E265" s="37">
        <f t="shared" si="65"/>
        <v>0</v>
      </c>
      <c r="F265" s="37">
        <f t="shared" si="65"/>
        <v>0</v>
      </c>
    </row>
    <row r="266" spans="1:6" s="27" customFormat="1" ht="26.25" hidden="1" x14ac:dyDescent="0.25">
      <c r="A266" s="38" t="s">
        <v>120</v>
      </c>
      <c r="B266" s="35" t="s">
        <v>266</v>
      </c>
      <c r="C266" s="35" t="s">
        <v>121</v>
      </c>
      <c r="D266" s="37">
        <f t="shared" si="65"/>
        <v>0</v>
      </c>
      <c r="E266" s="37">
        <f t="shared" si="65"/>
        <v>0</v>
      </c>
      <c r="F266" s="37">
        <f t="shared" si="65"/>
        <v>0</v>
      </c>
    </row>
    <row r="267" spans="1:6" s="27" customFormat="1" ht="26.25" hidden="1" x14ac:dyDescent="0.25">
      <c r="A267" s="38" t="s">
        <v>122</v>
      </c>
      <c r="B267" s="35" t="s">
        <v>266</v>
      </c>
      <c r="C267" s="35" t="s">
        <v>123</v>
      </c>
      <c r="D267" s="37"/>
      <c r="E267" s="37"/>
      <c r="F267" s="37"/>
    </row>
    <row r="268" spans="1:6" s="27" customFormat="1" ht="39" x14ac:dyDescent="0.25">
      <c r="A268" s="38" t="s">
        <v>205</v>
      </c>
      <c r="B268" s="35" t="s">
        <v>206</v>
      </c>
      <c r="C268" s="35" t="s">
        <v>101</v>
      </c>
      <c r="D268" s="37">
        <f>D269+D273+D276+D280+D284</f>
        <v>301.8</v>
      </c>
      <c r="E268" s="37">
        <f>E269+E273+E276</f>
        <v>164.8</v>
      </c>
      <c r="F268" s="37">
        <f>F269+F273+F276</f>
        <v>164.8</v>
      </c>
    </row>
    <row r="269" spans="1:6" s="27" customFormat="1" ht="39" x14ac:dyDescent="0.25">
      <c r="A269" s="38" t="s">
        <v>207</v>
      </c>
      <c r="B269" s="35" t="s">
        <v>208</v>
      </c>
      <c r="C269" s="35" t="s">
        <v>101</v>
      </c>
      <c r="D269" s="37">
        <f>D270</f>
        <v>164.8</v>
      </c>
      <c r="E269" s="37">
        <f t="shared" ref="E269:F271" si="66">E270</f>
        <v>164.8</v>
      </c>
      <c r="F269" s="37">
        <f t="shared" si="66"/>
        <v>164.8</v>
      </c>
    </row>
    <row r="270" spans="1:6" s="27" customFormat="1" ht="15" x14ac:dyDescent="0.25">
      <c r="A270" s="38" t="s">
        <v>179</v>
      </c>
      <c r="B270" s="35" t="s">
        <v>209</v>
      </c>
      <c r="C270" s="35" t="s">
        <v>101</v>
      </c>
      <c r="D270" s="37">
        <f>D271</f>
        <v>164.8</v>
      </c>
      <c r="E270" s="37">
        <f t="shared" si="66"/>
        <v>164.8</v>
      </c>
      <c r="F270" s="37">
        <f t="shared" si="66"/>
        <v>164.8</v>
      </c>
    </row>
    <row r="271" spans="1:6" s="27" customFormat="1" ht="26.25" x14ac:dyDescent="0.25">
      <c r="A271" s="38" t="s">
        <v>120</v>
      </c>
      <c r="B271" s="35" t="s">
        <v>209</v>
      </c>
      <c r="C271" s="35" t="s">
        <v>121</v>
      </c>
      <c r="D271" s="37">
        <f>D272</f>
        <v>164.8</v>
      </c>
      <c r="E271" s="37">
        <f t="shared" si="66"/>
        <v>164.8</v>
      </c>
      <c r="F271" s="37">
        <f t="shared" si="66"/>
        <v>164.8</v>
      </c>
    </row>
    <row r="272" spans="1:6" s="27" customFormat="1" ht="26.25" x14ac:dyDescent="0.25">
      <c r="A272" s="38" t="s">
        <v>122</v>
      </c>
      <c r="B272" s="35" t="s">
        <v>209</v>
      </c>
      <c r="C272" s="35" t="s">
        <v>123</v>
      </c>
      <c r="D272" s="37">
        <f>87.6+77.2</f>
        <v>164.8</v>
      </c>
      <c r="E272" s="37">
        <f>87.6+77.2</f>
        <v>164.8</v>
      </c>
      <c r="F272" s="37">
        <f>87.6+77.2</f>
        <v>164.8</v>
      </c>
    </row>
    <row r="273" spans="1:6" s="27" customFormat="1" ht="77.25" hidden="1" x14ac:dyDescent="0.25">
      <c r="A273" s="38" t="s">
        <v>267</v>
      </c>
      <c r="B273" s="35" t="s">
        <v>268</v>
      </c>
      <c r="C273" s="35" t="s">
        <v>101</v>
      </c>
      <c r="D273" s="37">
        <f t="shared" ref="D273:F274" si="67">D274</f>
        <v>0</v>
      </c>
      <c r="E273" s="37">
        <f t="shared" si="67"/>
        <v>0</v>
      </c>
      <c r="F273" s="37">
        <f t="shared" si="67"/>
        <v>0</v>
      </c>
    </row>
    <row r="274" spans="1:6" s="27" customFormat="1" ht="26.25" hidden="1" x14ac:dyDescent="0.25">
      <c r="A274" s="38" t="s">
        <v>120</v>
      </c>
      <c r="B274" s="35" t="s">
        <v>269</v>
      </c>
      <c r="C274" s="35" t="s">
        <v>121</v>
      </c>
      <c r="D274" s="37">
        <f t="shared" si="67"/>
        <v>0</v>
      </c>
      <c r="E274" s="37">
        <f t="shared" si="67"/>
        <v>0</v>
      </c>
      <c r="F274" s="37">
        <f t="shared" si="67"/>
        <v>0</v>
      </c>
    </row>
    <row r="275" spans="1:6" s="27" customFormat="1" ht="26.25" hidden="1" x14ac:dyDescent="0.25">
      <c r="A275" s="38" t="s">
        <v>122</v>
      </c>
      <c r="B275" s="35" t="s">
        <v>269</v>
      </c>
      <c r="C275" s="35" t="s">
        <v>123</v>
      </c>
      <c r="D275" s="37"/>
      <c r="E275" s="37"/>
      <c r="F275" s="37"/>
    </row>
    <row r="276" spans="1:6" s="27" customFormat="1" ht="39" hidden="1" x14ac:dyDescent="0.25">
      <c r="A276" s="38" t="s">
        <v>270</v>
      </c>
      <c r="B276" s="35" t="s">
        <v>271</v>
      </c>
      <c r="C276" s="35" t="s">
        <v>101</v>
      </c>
      <c r="D276" s="37">
        <f>D277</f>
        <v>0</v>
      </c>
      <c r="E276" s="37">
        <f t="shared" ref="E276:F278" si="68">E277</f>
        <v>0</v>
      </c>
      <c r="F276" s="37">
        <f t="shared" si="68"/>
        <v>0</v>
      </c>
    </row>
    <row r="277" spans="1:6" s="27" customFormat="1" ht="15" hidden="1" x14ac:dyDescent="0.25">
      <c r="A277" s="38" t="s">
        <v>179</v>
      </c>
      <c r="B277" s="35" t="s">
        <v>272</v>
      </c>
      <c r="C277" s="35" t="s">
        <v>101</v>
      </c>
      <c r="D277" s="37">
        <f>D278</f>
        <v>0</v>
      </c>
      <c r="E277" s="37">
        <f t="shared" si="68"/>
        <v>0</v>
      </c>
      <c r="F277" s="37">
        <f t="shared" si="68"/>
        <v>0</v>
      </c>
    </row>
    <row r="278" spans="1:6" s="27" customFormat="1" ht="26.25" hidden="1" x14ac:dyDescent="0.25">
      <c r="A278" s="38" t="s">
        <v>120</v>
      </c>
      <c r="B278" s="35" t="s">
        <v>272</v>
      </c>
      <c r="C278" s="35" t="s">
        <v>121</v>
      </c>
      <c r="D278" s="37">
        <f>D279</f>
        <v>0</v>
      </c>
      <c r="E278" s="37">
        <f t="shared" si="68"/>
        <v>0</v>
      </c>
      <c r="F278" s="37">
        <f t="shared" si="68"/>
        <v>0</v>
      </c>
    </row>
    <row r="279" spans="1:6" s="27" customFormat="1" ht="26.25" hidden="1" x14ac:dyDescent="0.25">
      <c r="A279" s="38" t="s">
        <v>122</v>
      </c>
      <c r="B279" s="35" t="s">
        <v>272</v>
      </c>
      <c r="C279" s="35" t="s">
        <v>123</v>
      </c>
      <c r="D279" s="37"/>
      <c r="E279" s="37"/>
      <c r="F279" s="37"/>
    </row>
    <row r="280" spans="1:6" s="27" customFormat="1" ht="71.25" customHeight="1" x14ac:dyDescent="0.25">
      <c r="A280" s="38" t="s">
        <v>267</v>
      </c>
      <c r="B280" s="35" t="s">
        <v>268</v>
      </c>
      <c r="C280" s="35" t="s">
        <v>101</v>
      </c>
      <c r="D280" s="37">
        <f>D281</f>
        <v>88</v>
      </c>
      <c r="E280" s="37">
        <f t="shared" ref="E280:F280" si="69">E281</f>
        <v>0</v>
      </c>
      <c r="F280" s="37">
        <f t="shared" si="69"/>
        <v>0</v>
      </c>
    </row>
    <row r="281" spans="1:6" s="27" customFormat="1" ht="15" x14ac:dyDescent="0.25">
      <c r="A281" s="38" t="s">
        <v>179</v>
      </c>
      <c r="B281" s="35" t="s">
        <v>269</v>
      </c>
      <c r="C281" s="35" t="s">
        <v>101</v>
      </c>
      <c r="D281" s="37">
        <f>D282</f>
        <v>88</v>
      </c>
      <c r="E281" s="37">
        <f t="shared" ref="E281:F281" si="70">E282</f>
        <v>0</v>
      </c>
      <c r="F281" s="37">
        <f t="shared" si="70"/>
        <v>0</v>
      </c>
    </row>
    <row r="282" spans="1:6" s="27" customFormat="1" ht="26.25" x14ac:dyDescent="0.25">
      <c r="A282" s="38" t="s">
        <v>120</v>
      </c>
      <c r="B282" s="35" t="s">
        <v>269</v>
      </c>
      <c r="C282" s="35" t="s">
        <v>121</v>
      </c>
      <c r="D282" s="37">
        <f>D283</f>
        <v>88</v>
      </c>
      <c r="E282" s="37">
        <f t="shared" ref="E282:F282" si="71">E283</f>
        <v>0</v>
      </c>
      <c r="F282" s="37">
        <f t="shared" si="71"/>
        <v>0</v>
      </c>
    </row>
    <row r="283" spans="1:6" s="27" customFormat="1" ht="26.25" x14ac:dyDescent="0.25">
      <c r="A283" s="38" t="s">
        <v>122</v>
      </c>
      <c r="B283" s="35" t="s">
        <v>269</v>
      </c>
      <c r="C283" s="35" t="s">
        <v>123</v>
      </c>
      <c r="D283" s="37">
        <v>88</v>
      </c>
      <c r="E283" s="37">
        <v>0</v>
      </c>
      <c r="F283" s="37">
        <v>0</v>
      </c>
    </row>
    <row r="284" spans="1:6" s="27" customFormat="1" ht="39" x14ac:dyDescent="0.25">
      <c r="A284" s="38" t="s">
        <v>270</v>
      </c>
      <c r="B284" s="35" t="s">
        <v>271</v>
      </c>
      <c r="C284" s="35" t="s">
        <v>101</v>
      </c>
      <c r="D284" s="37">
        <f>D285</f>
        <v>49</v>
      </c>
      <c r="E284" s="37">
        <f t="shared" ref="E284:F284" si="72">E285</f>
        <v>0</v>
      </c>
      <c r="F284" s="37">
        <f t="shared" si="72"/>
        <v>0</v>
      </c>
    </row>
    <row r="285" spans="1:6" s="27" customFormat="1" ht="15" x14ac:dyDescent="0.25">
      <c r="A285" s="38" t="s">
        <v>179</v>
      </c>
      <c r="B285" s="35" t="s">
        <v>272</v>
      </c>
      <c r="C285" s="35" t="s">
        <v>101</v>
      </c>
      <c r="D285" s="37">
        <f>D286</f>
        <v>49</v>
      </c>
      <c r="E285" s="37">
        <f t="shared" ref="E285:F285" si="73">E286</f>
        <v>0</v>
      </c>
      <c r="F285" s="37">
        <f t="shared" si="73"/>
        <v>0</v>
      </c>
    </row>
    <row r="286" spans="1:6" s="27" customFormat="1" ht="26.25" x14ac:dyDescent="0.25">
      <c r="A286" s="38" t="s">
        <v>120</v>
      </c>
      <c r="B286" s="35" t="s">
        <v>272</v>
      </c>
      <c r="C286" s="35" t="s">
        <v>121</v>
      </c>
      <c r="D286" s="37">
        <f>D287</f>
        <v>49</v>
      </c>
      <c r="E286" s="37">
        <f t="shared" ref="E286:F286" si="74">E287</f>
        <v>0</v>
      </c>
      <c r="F286" s="37">
        <f t="shared" si="74"/>
        <v>0</v>
      </c>
    </row>
    <row r="287" spans="1:6" s="27" customFormat="1" ht="26.25" x14ac:dyDescent="0.25">
      <c r="A287" s="38" t="s">
        <v>122</v>
      </c>
      <c r="B287" s="35" t="s">
        <v>272</v>
      </c>
      <c r="C287" s="35" t="s">
        <v>123</v>
      </c>
      <c r="D287" s="37">
        <v>49</v>
      </c>
      <c r="E287" s="37">
        <v>0</v>
      </c>
      <c r="F287" s="37">
        <v>0</v>
      </c>
    </row>
    <row r="288" spans="1:6" s="27" customFormat="1" ht="42" customHeight="1" x14ac:dyDescent="0.2">
      <c r="A288" s="54" t="s">
        <v>351</v>
      </c>
      <c r="B288" s="33" t="s">
        <v>352</v>
      </c>
      <c r="C288" s="33" t="s">
        <v>101</v>
      </c>
      <c r="D288" s="34">
        <f>D293</f>
        <v>3793.3</v>
      </c>
      <c r="E288" s="34">
        <f>E293</f>
        <v>1562</v>
      </c>
      <c r="F288" s="34">
        <f>F293</f>
        <v>1562</v>
      </c>
    </row>
    <row r="289" spans="1:6" s="27" customFormat="1" ht="39" hidden="1" x14ac:dyDescent="0.25">
      <c r="A289" s="38" t="s">
        <v>353</v>
      </c>
      <c r="B289" s="35" t="s">
        <v>354</v>
      </c>
      <c r="C289" s="35" t="s">
        <v>101</v>
      </c>
      <c r="D289" s="37">
        <f>D290</f>
        <v>0</v>
      </c>
      <c r="E289" s="37">
        <f t="shared" ref="E289:F291" si="75">E290</f>
        <v>0</v>
      </c>
      <c r="F289" s="37">
        <f t="shared" si="75"/>
        <v>0</v>
      </c>
    </row>
    <row r="290" spans="1:6" s="27" customFormat="1" ht="15" hidden="1" x14ac:dyDescent="0.25">
      <c r="A290" s="38" t="s">
        <v>179</v>
      </c>
      <c r="B290" s="35" t="s">
        <v>355</v>
      </c>
      <c r="C290" s="35" t="s">
        <v>101</v>
      </c>
      <c r="D290" s="37">
        <f>D291</f>
        <v>0</v>
      </c>
      <c r="E290" s="37">
        <f t="shared" si="75"/>
        <v>0</v>
      </c>
      <c r="F290" s="37">
        <f t="shared" si="75"/>
        <v>0</v>
      </c>
    </row>
    <row r="291" spans="1:6" s="27" customFormat="1" ht="26.25" hidden="1" x14ac:dyDescent="0.25">
      <c r="A291" s="38" t="s">
        <v>120</v>
      </c>
      <c r="B291" s="35" t="s">
        <v>355</v>
      </c>
      <c r="C291" s="35" t="s">
        <v>121</v>
      </c>
      <c r="D291" s="37">
        <f>D292</f>
        <v>0</v>
      </c>
      <c r="E291" s="37">
        <f t="shared" si="75"/>
        <v>0</v>
      </c>
      <c r="F291" s="37">
        <f t="shared" si="75"/>
        <v>0</v>
      </c>
    </row>
    <row r="292" spans="1:6" s="27" customFormat="1" ht="26.25" hidden="1" x14ac:dyDescent="0.25">
      <c r="A292" s="38" t="s">
        <v>122</v>
      </c>
      <c r="B292" s="35" t="s">
        <v>355</v>
      </c>
      <c r="C292" s="35" t="s">
        <v>123</v>
      </c>
      <c r="D292" s="37"/>
      <c r="E292" s="37"/>
      <c r="F292" s="37"/>
    </row>
    <row r="293" spans="1:6" s="27" customFormat="1" ht="27.75" customHeight="1" x14ac:dyDescent="0.25">
      <c r="A293" s="38" t="s">
        <v>356</v>
      </c>
      <c r="B293" s="35" t="s">
        <v>357</v>
      </c>
      <c r="C293" s="35" t="s">
        <v>101</v>
      </c>
      <c r="D293" s="37">
        <f>D294</f>
        <v>3793.3</v>
      </c>
      <c r="E293" s="37">
        <f t="shared" ref="E293:F295" si="76">E294</f>
        <v>1562</v>
      </c>
      <c r="F293" s="37">
        <f t="shared" si="76"/>
        <v>1562</v>
      </c>
    </row>
    <row r="294" spans="1:6" s="27" customFormat="1" ht="18.75" customHeight="1" x14ac:dyDescent="0.25">
      <c r="A294" s="38" t="s">
        <v>179</v>
      </c>
      <c r="B294" s="35" t="s">
        <v>358</v>
      </c>
      <c r="C294" s="35" t="s">
        <v>101</v>
      </c>
      <c r="D294" s="37">
        <f>D295</f>
        <v>3793.3</v>
      </c>
      <c r="E294" s="37">
        <f t="shared" si="76"/>
        <v>1562</v>
      </c>
      <c r="F294" s="37">
        <f t="shared" si="76"/>
        <v>1562</v>
      </c>
    </row>
    <row r="295" spans="1:6" s="27" customFormat="1" ht="31.5" customHeight="1" x14ac:dyDescent="0.25">
      <c r="A295" s="38" t="s">
        <v>120</v>
      </c>
      <c r="B295" s="35" t="s">
        <v>358</v>
      </c>
      <c r="C295" s="35" t="s">
        <v>121</v>
      </c>
      <c r="D295" s="37">
        <f>D296</f>
        <v>3793.3</v>
      </c>
      <c r="E295" s="37">
        <f t="shared" si="76"/>
        <v>1562</v>
      </c>
      <c r="F295" s="37">
        <f t="shared" si="76"/>
        <v>1562</v>
      </c>
    </row>
    <row r="296" spans="1:6" s="27" customFormat="1" ht="26.25" x14ac:dyDescent="0.25">
      <c r="A296" s="38" t="s">
        <v>122</v>
      </c>
      <c r="B296" s="35" t="s">
        <v>358</v>
      </c>
      <c r="C296" s="35" t="s">
        <v>123</v>
      </c>
      <c r="D296" s="37">
        <f>1562+1206.3+2360.7-1335.7</f>
        <v>3793.3</v>
      </c>
      <c r="E296" s="37">
        <v>1562</v>
      </c>
      <c r="F296" s="37">
        <v>1562</v>
      </c>
    </row>
    <row r="297" spans="1:6" s="27" customFormat="1" ht="42.75" customHeight="1" x14ac:dyDescent="0.2">
      <c r="A297" s="77" t="s">
        <v>442</v>
      </c>
      <c r="B297" s="67" t="s">
        <v>417</v>
      </c>
      <c r="C297" s="67" t="s">
        <v>101</v>
      </c>
      <c r="D297" s="68">
        <f>D298+D310+D314</f>
        <v>2778.8999999999996</v>
      </c>
      <c r="E297" s="68">
        <f>E298+E310+E314</f>
        <v>2610.8999999999996</v>
      </c>
      <c r="F297" s="68">
        <f>F298+F310+F314</f>
        <v>2610.8999999999996</v>
      </c>
    </row>
    <row r="298" spans="1:6" s="27" customFormat="1" ht="53.25" customHeight="1" x14ac:dyDescent="0.25">
      <c r="A298" s="38" t="s">
        <v>418</v>
      </c>
      <c r="B298" s="35" t="s">
        <v>419</v>
      </c>
      <c r="C298" s="35" t="s">
        <v>101</v>
      </c>
      <c r="D298" s="37">
        <f>D299+D304+D307</f>
        <v>2298</v>
      </c>
      <c r="E298" s="37">
        <f t="shared" ref="E298:F298" si="77">E299+E304+E307</f>
        <v>2130</v>
      </c>
      <c r="F298" s="37">
        <f t="shared" si="77"/>
        <v>2130</v>
      </c>
    </row>
    <row r="299" spans="1:6" s="27" customFormat="1" ht="27.75" customHeight="1" x14ac:dyDescent="0.25">
      <c r="A299" s="38" t="s">
        <v>237</v>
      </c>
      <c r="B299" s="35" t="s">
        <v>420</v>
      </c>
      <c r="C299" s="35" t="s">
        <v>101</v>
      </c>
      <c r="D299" s="37">
        <f>D300+D302</f>
        <v>2121.1</v>
      </c>
      <c r="E299" s="37">
        <f>E300+E302</f>
        <v>2130</v>
      </c>
      <c r="F299" s="37">
        <f>F300+F302</f>
        <v>2130</v>
      </c>
    </row>
    <row r="300" spans="1:6" s="27" customFormat="1" ht="51" customHeight="1" x14ac:dyDescent="0.25">
      <c r="A300" s="38" t="s">
        <v>110</v>
      </c>
      <c r="B300" s="35" t="s">
        <v>420</v>
      </c>
      <c r="C300" s="35" t="s">
        <v>111</v>
      </c>
      <c r="D300" s="37">
        <f>D301</f>
        <v>2121.1</v>
      </c>
      <c r="E300" s="37">
        <f>E301</f>
        <v>2130</v>
      </c>
      <c r="F300" s="37">
        <f>F301</f>
        <v>2130</v>
      </c>
    </row>
    <row r="301" spans="1:6" s="27" customFormat="1" ht="19.5" customHeight="1" x14ac:dyDescent="0.25">
      <c r="A301" s="38" t="s">
        <v>239</v>
      </c>
      <c r="B301" s="35" t="s">
        <v>420</v>
      </c>
      <c r="C301" s="35" t="s">
        <v>240</v>
      </c>
      <c r="D301" s="37">
        <f>2130-6.8-2.1</f>
        <v>2121.1</v>
      </c>
      <c r="E301" s="37">
        <v>2130</v>
      </c>
      <c r="F301" s="37">
        <v>2130</v>
      </c>
    </row>
    <row r="302" spans="1:6" s="27" customFormat="1" ht="30" hidden="1" customHeight="1" x14ac:dyDescent="0.25">
      <c r="A302" s="38" t="s">
        <v>120</v>
      </c>
      <c r="B302" s="35" t="s">
        <v>420</v>
      </c>
      <c r="C302" s="35" t="s">
        <v>121</v>
      </c>
      <c r="D302" s="37">
        <f>D303</f>
        <v>0</v>
      </c>
      <c r="E302" s="37">
        <f>E303</f>
        <v>0</v>
      </c>
      <c r="F302" s="37">
        <f>F303</f>
        <v>0</v>
      </c>
    </row>
    <row r="303" spans="1:6" s="27" customFormat="1" ht="26.25" hidden="1" x14ac:dyDescent="0.25">
      <c r="A303" s="38" t="s">
        <v>255</v>
      </c>
      <c r="B303" s="35" t="s">
        <v>420</v>
      </c>
      <c r="C303" s="35" t="s">
        <v>123</v>
      </c>
      <c r="D303" s="37"/>
      <c r="E303" s="37"/>
      <c r="F303" s="37"/>
    </row>
    <row r="304" spans="1:6" s="27" customFormat="1" ht="39" x14ac:dyDescent="0.25">
      <c r="A304" s="38" t="s">
        <v>591</v>
      </c>
      <c r="B304" s="35" t="s">
        <v>590</v>
      </c>
      <c r="C304" s="35" t="s">
        <v>101</v>
      </c>
      <c r="D304" s="37">
        <f>D305</f>
        <v>8.9</v>
      </c>
      <c r="E304" s="37">
        <f t="shared" ref="E304:F304" si="78">E305</f>
        <v>0</v>
      </c>
      <c r="F304" s="37">
        <f t="shared" si="78"/>
        <v>0</v>
      </c>
    </row>
    <row r="305" spans="1:6" s="27" customFormat="1" ht="64.5" x14ac:dyDescent="0.25">
      <c r="A305" s="38" t="s">
        <v>110</v>
      </c>
      <c r="B305" s="35" t="s">
        <v>590</v>
      </c>
      <c r="C305" s="35" t="s">
        <v>111</v>
      </c>
      <c r="D305" s="37">
        <f>D306</f>
        <v>8.9</v>
      </c>
      <c r="E305" s="37">
        <f t="shared" ref="E305:F305" si="79">E306</f>
        <v>0</v>
      </c>
      <c r="F305" s="37">
        <f t="shared" si="79"/>
        <v>0</v>
      </c>
    </row>
    <row r="306" spans="1:6" s="27" customFormat="1" ht="15" x14ac:dyDescent="0.25">
      <c r="A306" s="38" t="s">
        <v>239</v>
      </c>
      <c r="B306" s="35" t="s">
        <v>590</v>
      </c>
      <c r="C306" s="35" t="s">
        <v>240</v>
      </c>
      <c r="D306" s="37">
        <f>6.8+2.1</f>
        <v>8.9</v>
      </c>
      <c r="E306" s="37">
        <v>0</v>
      </c>
      <c r="F306" s="37">
        <v>0</v>
      </c>
    </row>
    <row r="307" spans="1:6" s="27" customFormat="1" ht="26.25" x14ac:dyDescent="0.25">
      <c r="A307" s="38" t="s">
        <v>593</v>
      </c>
      <c r="B307" s="35" t="s">
        <v>592</v>
      </c>
      <c r="C307" s="35" t="s">
        <v>101</v>
      </c>
      <c r="D307" s="37">
        <f>D308</f>
        <v>168</v>
      </c>
      <c r="E307" s="37">
        <f t="shared" ref="E307:F307" si="80">E308</f>
        <v>0</v>
      </c>
      <c r="F307" s="37">
        <f t="shared" si="80"/>
        <v>0</v>
      </c>
    </row>
    <row r="308" spans="1:6" s="27" customFormat="1" ht="64.5" x14ac:dyDescent="0.25">
      <c r="A308" s="38" t="s">
        <v>110</v>
      </c>
      <c r="B308" s="35" t="s">
        <v>592</v>
      </c>
      <c r="C308" s="35" t="s">
        <v>111</v>
      </c>
      <c r="D308" s="37">
        <f>D309</f>
        <v>168</v>
      </c>
      <c r="E308" s="37">
        <f t="shared" ref="E308:F308" si="81">E309</f>
        <v>0</v>
      </c>
      <c r="F308" s="37">
        <f t="shared" si="81"/>
        <v>0</v>
      </c>
    </row>
    <row r="309" spans="1:6" s="27" customFormat="1" ht="15" x14ac:dyDescent="0.25">
      <c r="A309" s="38" t="s">
        <v>239</v>
      </c>
      <c r="B309" s="35" t="s">
        <v>592</v>
      </c>
      <c r="C309" s="35" t="s">
        <v>240</v>
      </c>
      <c r="D309" s="37">
        <v>168</v>
      </c>
      <c r="E309" s="37">
        <v>0</v>
      </c>
      <c r="F309" s="37">
        <v>0</v>
      </c>
    </row>
    <row r="310" spans="1:6" s="27" customFormat="1" ht="37.5" customHeight="1" x14ac:dyDescent="0.25">
      <c r="A310" s="38" t="s">
        <v>421</v>
      </c>
      <c r="B310" s="35" t="s">
        <v>422</v>
      </c>
      <c r="C310" s="35" t="s">
        <v>101</v>
      </c>
      <c r="D310" s="37">
        <f>D311</f>
        <v>50.2</v>
      </c>
      <c r="E310" s="37">
        <f t="shared" ref="E310:F312" si="82">E311</f>
        <v>50.2</v>
      </c>
      <c r="F310" s="37">
        <f t="shared" si="82"/>
        <v>50.2</v>
      </c>
    </row>
    <row r="311" spans="1:6" s="27" customFormat="1" ht="25.5" customHeight="1" x14ac:dyDescent="0.25">
      <c r="A311" s="38" t="s">
        <v>237</v>
      </c>
      <c r="B311" s="35" t="s">
        <v>423</v>
      </c>
      <c r="C311" s="35" t="s">
        <v>101</v>
      </c>
      <c r="D311" s="37">
        <f>D312</f>
        <v>50.2</v>
      </c>
      <c r="E311" s="37">
        <f t="shared" si="82"/>
        <v>50.2</v>
      </c>
      <c r="F311" s="37">
        <f t="shared" si="82"/>
        <v>50.2</v>
      </c>
    </row>
    <row r="312" spans="1:6" s="27" customFormat="1" ht="26.25" customHeight="1" x14ac:dyDescent="0.25">
      <c r="A312" s="38" t="s">
        <v>120</v>
      </c>
      <c r="B312" s="35" t="s">
        <v>423</v>
      </c>
      <c r="C312" s="35" t="s">
        <v>121</v>
      </c>
      <c r="D312" s="37">
        <f>D313</f>
        <v>50.2</v>
      </c>
      <c r="E312" s="37">
        <f t="shared" si="82"/>
        <v>50.2</v>
      </c>
      <c r="F312" s="37">
        <f t="shared" si="82"/>
        <v>50.2</v>
      </c>
    </row>
    <row r="313" spans="1:6" s="27" customFormat="1" ht="26.25" x14ac:dyDescent="0.25">
      <c r="A313" s="38" t="s">
        <v>255</v>
      </c>
      <c r="B313" s="35" t="s">
        <v>423</v>
      </c>
      <c r="C313" s="35" t="s">
        <v>123</v>
      </c>
      <c r="D313" s="37">
        <v>50.2</v>
      </c>
      <c r="E313" s="37">
        <v>50.2</v>
      </c>
      <c r="F313" s="37">
        <v>50.2</v>
      </c>
    </row>
    <row r="314" spans="1:6" s="27" customFormat="1" ht="26.25" x14ac:dyDescent="0.25">
      <c r="A314" s="38" t="s">
        <v>424</v>
      </c>
      <c r="B314" s="35" t="s">
        <v>425</v>
      </c>
      <c r="C314" s="35" t="s">
        <v>101</v>
      </c>
      <c r="D314" s="37">
        <f>D315+D318</f>
        <v>430.70000000000005</v>
      </c>
      <c r="E314" s="37">
        <f>E315+E318</f>
        <v>430.70000000000005</v>
      </c>
      <c r="F314" s="37">
        <f>F315+F318</f>
        <v>430.70000000000005</v>
      </c>
    </row>
    <row r="315" spans="1:6" s="27" customFormat="1" ht="27.75" customHeight="1" x14ac:dyDescent="0.25">
      <c r="A315" s="38" t="s">
        <v>237</v>
      </c>
      <c r="B315" s="35" t="s">
        <v>426</v>
      </c>
      <c r="C315" s="35" t="s">
        <v>101</v>
      </c>
      <c r="D315" s="37">
        <f t="shared" ref="D315:F316" si="83">D316</f>
        <v>384.1</v>
      </c>
      <c r="E315" s="37">
        <f t="shared" si="83"/>
        <v>384.1</v>
      </c>
      <c r="F315" s="37">
        <f t="shared" si="83"/>
        <v>384.1</v>
      </c>
    </row>
    <row r="316" spans="1:6" s="27" customFormat="1" ht="30.75" customHeight="1" x14ac:dyDescent="0.25">
      <c r="A316" s="38" t="s">
        <v>120</v>
      </c>
      <c r="B316" s="35" t="s">
        <v>426</v>
      </c>
      <c r="C316" s="35" t="s">
        <v>121</v>
      </c>
      <c r="D316" s="37">
        <f t="shared" si="83"/>
        <v>384.1</v>
      </c>
      <c r="E316" s="37">
        <f t="shared" si="83"/>
        <v>384.1</v>
      </c>
      <c r="F316" s="37">
        <f t="shared" si="83"/>
        <v>384.1</v>
      </c>
    </row>
    <row r="317" spans="1:6" s="27" customFormat="1" ht="26.25" x14ac:dyDescent="0.25">
      <c r="A317" s="38" t="s">
        <v>255</v>
      </c>
      <c r="B317" s="35" t="s">
        <v>426</v>
      </c>
      <c r="C317" s="35" t="s">
        <v>123</v>
      </c>
      <c r="D317" s="37">
        <v>384.1</v>
      </c>
      <c r="E317" s="37">
        <v>384.1</v>
      </c>
      <c r="F317" s="37">
        <v>384.1</v>
      </c>
    </row>
    <row r="318" spans="1:6" s="27" customFormat="1" ht="51.75" x14ac:dyDescent="0.25">
      <c r="A318" s="38" t="s">
        <v>235</v>
      </c>
      <c r="B318" s="35" t="s">
        <v>427</v>
      </c>
      <c r="C318" s="35" t="s">
        <v>101</v>
      </c>
      <c r="D318" s="37">
        <f t="shared" ref="D318:F319" si="84">D319</f>
        <v>46.6</v>
      </c>
      <c r="E318" s="37">
        <f t="shared" si="84"/>
        <v>46.6</v>
      </c>
      <c r="F318" s="37">
        <f t="shared" si="84"/>
        <v>46.6</v>
      </c>
    </row>
    <row r="319" spans="1:6" s="27" customFormat="1" ht="15" x14ac:dyDescent="0.25">
      <c r="A319" s="38" t="s">
        <v>124</v>
      </c>
      <c r="B319" s="35" t="s">
        <v>427</v>
      </c>
      <c r="C319" s="35" t="s">
        <v>125</v>
      </c>
      <c r="D319" s="37">
        <f t="shared" si="84"/>
        <v>46.6</v>
      </c>
      <c r="E319" s="37">
        <f t="shared" si="84"/>
        <v>46.6</v>
      </c>
      <c r="F319" s="37">
        <f t="shared" si="84"/>
        <v>46.6</v>
      </c>
    </row>
    <row r="320" spans="1:6" s="27" customFormat="1" ht="15" x14ac:dyDescent="0.25">
      <c r="A320" s="38" t="s">
        <v>126</v>
      </c>
      <c r="B320" s="35" t="s">
        <v>427</v>
      </c>
      <c r="C320" s="35" t="s">
        <v>127</v>
      </c>
      <c r="D320" s="37">
        <v>46.6</v>
      </c>
      <c r="E320" s="37">
        <v>46.6</v>
      </c>
      <c r="F320" s="37">
        <v>46.6</v>
      </c>
    </row>
    <row r="321" spans="1:6" s="27" customFormat="1" ht="76.5" customHeight="1" x14ac:dyDescent="0.2">
      <c r="A321" s="54" t="s">
        <v>515</v>
      </c>
      <c r="B321" s="33" t="s">
        <v>516</v>
      </c>
      <c r="C321" s="33" t="s">
        <v>101</v>
      </c>
      <c r="D321" s="34">
        <f>D322</f>
        <v>1550.8</v>
      </c>
      <c r="E321" s="34">
        <f t="shared" ref="E321:F324" si="85">E322</f>
        <v>1442.1</v>
      </c>
      <c r="F321" s="34">
        <f t="shared" si="85"/>
        <v>1442.1</v>
      </c>
    </row>
    <row r="322" spans="1:6" s="27" customFormat="1" ht="52.5" customHeight="1" x14ac:dyDescent="0.25">
      <c r="A322" s="38" t="s">
        <v>517</v>
      </c>
      <c r="B322" s="35" t="s">
        <v>518</v>
      </c>
      <c r="C322" s="35" t="s">
        <v>101</v>
      </c>
      <c r="D322" s="37">
        <f>D323+D326+D329</f>
        <v>1550.8</v>
      </c>
      <c r="E322" s="37">
        <f t="shared" ref="E322:F322" si="86">E323+E326</f>
        <v>1442.1</v>
      </c>
      <c r="F322" s="37">
        <f t="shared" si="86"/>
        <v>1442.1</v>
      </c>
    </row>
    <row r="323" spans="1:6" s="27" customFormat="1" ht="39" x14ac:dyDescent="0.25">
      <c r="A323" s="38" t="s">
        <v>402</v>
      </c>
      <c r="B323" s="35" t="s">
        <v>519</v>
      </c>
      <c r="C323" s="35" t="s">
        <v>101</v>
      </c>
      <c r="D323" s="37">
        <f>D324</f>
        <v>1520.6</v>
      </c>
      <c r="E323" s="37">
        <f t="shared" si="85"/>
        <v>1442.1</v>
      </c>
      <c r="F323" s="37">
        <f t="shared" si="85"/>
        <v>1442.1</v>
      </c>
    </row>
    <row r="324" spans="1:6" s="27" customFormat="1" ht="26.25" x14ac:dyDescent="0.25">
      <c r="A324" s="38" t="s">
        <v>394</v>
      </c>
      <c r="B324" s="35" t="s">
        <v>519</v>
      </c>
      <c r="C324" s="35" t="s">
        <v>395</v>
      </c>
      <c r="D324" s="37">
        <f>D325</f>
        <v>1520.6</v>
      </c>
      <c r="E324" s="37">
        <f t="shared" si="85"/>
        <v>1442.1</v>
      </c>
      <c r="F324" s="37">
        <f t="shared" si="85"/>
        <v>1442.1</v>
      </c>
    </row>
    <row r="325" spans="1:6" s="27" customFormat="1" ht="15" x14ac:dyDescent="0.25">
      <c r="A325" s="38" t="s">
        <v>396</v>
      </c>
      <c r="B325" s="35" t="s">
        <v>519</v>
      </c>
      <c r="C325" s="35" t="s">
        <v>397</v>
      </c>
      <c r="D325" s="37">
        <f>1336.1+6+100+80-1.5</f>
        <v>1520.6</v>
      </c>
      <c r="E325" s="37">
        <f>1336.1+6+100</f>
        <v>1442.1</v>
      </c>
      <c r="F325" s="37">
        <f>1336.1+6+100</f>
        <v>1442.1</v>
      </c>
    </row>
    <row r="326" spans="1:6" s="27" customFormat="1" ht="26.25" x14ac:dyDescent="0.25">
      <c r="A326" s="38" t="s">
        <v>593</v>
      </c>
      <c r="B326" s="35" t="s">
        <v>598</v>
      </c>
      <c r="C326" s="35" t="s">
        <v>101</v>
      </c>
      <c r="D326" s="37">
        <f>D327</f>
        <v>28.7</v>
      </c>
      <c r="E326" s="37">
        <f t="shared" ref="E326:F326" si="87">E327</f>
        <v>0</v>
      </c>
      <c r="F326" s="37">
        <f t="shared" si="87"/>
        <v>0</v>
      </c>
    </row>
    <row r="327" spans="1:6" s="27" customFormat="1" ht="26.25" x14ac:dyDescent="0.25">
      <c r="A327" s="38" t="s">
        <v>394</v>
      </c>
      <c r="B327" s="35" t="s">
        <v>598</v>
      </c>
      <c r="C327" s="35" t="s">
        <v>395</v>
      </c>
      <c r="D327" s="37">
        <f>D328</f>
        <v>28.7</v>
      </c>
      <c r="E327" s="37">
        <f t="shared" ref="E327:F327" si="88">E328</f>
        <v>0</v>
      </c>
      <c r="F327" s="37">
        <f t="shared" si="88"/>
        <v>0</v>
      </c>
    </row>
    <row r="328" spans="1:6" s="27" customFormat="1" ht="15" x14ac:dyDescent="0.25">
      <c r="A328" s="38" t="s">
        <v>396</v>
      </c>
      <c r="B328" s="35" t="s">
        <v>598</v>
      </c>
      <c r="C328" s="35" t="s">
        <v>397</v>
      </c>
      <c r="D328" s="37">
        <v>28.7</v>
      </c>
      <c r="E328" s="37">
        <v>0</v>
      </c>
      <c r="F328" s="37">
        <v>0</v>
      </c>
    </row>
    <row r="329" spans="1:6" s="27" customFormat="1" ht="42.75" customHeight="1" x14ac:dyDescent="0.25">
      <c r="A329" s="38" t="s">
        <v>591</v>
      </c>
      <c r="B329" s="35" t="s">
        <v>604</v>
      </c>
      <c r="C329" s="35" t="s">
        <v>101</v>
      </c>
      <c r="D329" s="37">
        <f>D330</f>
        <v>1.5</v>
      </c>
      <c r="E329" s="37">
        <f t="shared" ref="E329:F329" si="89">E330</f>
        <v>0</v>
      </c>
      <c r="F329" s="37">
        <f t="shared" si="89"/>
        <v>0</v>
      </c>
    </row>
    <row r="330" spans="1:6" s="27" customFormat="1" ht="26.25" x14ac:dyDescent="0.25">
      <c r="A330" s="38" t="s">
        <v>394</v>
      </c>
      <c r="B330" s="35" t="s">
        <v>604</v>
      </c>
      <c r="C330" s="35" t="s">
        <v>395</v>
      </c>
      <c r="D330" s="37">
        <f>D331</f>
        <v>1.5</v>
      </c>
      <c r="E330" s="37">
        <f t="shared" ref="E330:F330" si="90">E331</f>
        <v>0</v>
      </c>
      <c r="F330" s="37">
        <f t="shared" si="90"/>
        <v>0</v>
      </c>
    </row>
    <row r="331" spans="1:6" s="27" customFormat="1" ht="15" x14ac:dyDescent="0.25">
      <c r="A331" s="38" t="s">
        <v>396</v>
      </c>
      <c r="B331" s="35" t="s">
        <v>604</v>
      </c>
      <c r="C331" s="35" t="s">
        <v>397</v>
      </c>
      <c r="D331" s="37">
        <v>1.5</v>
      </c>
      <c r="E331" s="37">
        <v>0</v>
      </c>
      <c r="F331" s="37">
        <v>0</v>
      </c>
    </row>
    <row r="332" spans="1:6" s="27" customFormat="1" ht="96" customHeight="1" x14ac:dyDescent="0.2">
      <c r="A332" s="54" t="s">
        <v>428</v>
      </c>
      <c r="B332" s="33" t="s">
        <v>429</v>
      </c>
      <c r="C332" s="33" t="s">
        <v>101</v>
      </c>
      <c r="D332" s="34">
        <f>D333</f>
        <v>23570.6</v>
      </c>
      <c r="E332" s="34">
        <f>E333</f>
        <v>22545.8</v>
      </c>
      <c r="F332" s="34">
        <f>F333</f>
        <v>23191.1</v>
      </c>
    </row>
    <row r="333" spans="1:6" s="27" customFormat="1" ht="60.75" customHeight="1" x14ac:dyDescent="0.25">
      <c r="A333" s="38" t="s">
        <v>430</v>
      </c>
      <c r="B333" s="35" t="s">
        <v>431</v>
      </c>
      <c r="C333" s="35" t="s">
        <v>101</v>
      </c>
      <c r="D333" s="37">
        <f>D340+D343+D346+D334+D337</f>
        <v>23570.6</v>
      </c>
      <c r="E333" s="37">
        <f>E340+E343+E346+E334</f>
        <v>22545.8</v>
      </c>
      <c r="F333" s="37">
        <f>F340+F343+F346+F334</f>
        <v>23191.1</v>
      </c>
    </row>
    <row r="334" spans="1:6" s="27" customFormat="1" ht="32.25" customHeight="1" x14ac:dyDescent="0.25">
      <c r="A334" s="38" t="s">
        <v>593</v>
      </c>
      <c r="B334" s="35" t="s">
        <v>597</v>
      </c>
      <c r="C334" s="35" t="s">
        <v>101</v>
      </c>
      <c r="D334" s="37">
        <f>D335</f>
        <v>225</v>
      </c>
      <c r="E334" s="37">
        <f t="shared" ref="E334:F334" si="91">E335</f>
        <v>0</v>
      </c>
      <c r="F334" s="37">
        <f t="shared" si="91"/>
        <v>0</v>
      </c>
    </row>
    <row r="335" spans="1:6" s="27" customFormat="1" ht="33" customHeight="1" x14ac:dyDescent="0.25">
      <c r="A335" s="38" t="s">
        <v>394</v>
      </c>
      <c r="B335" s="35" t="s">
        <v>597</v>
      </c>
      <c r="C335" s="35" t="s">
        <v>395</v>
      </c>
      <c r="D335" s="37">
        <f>D336</f>
        <v>225</v>
      </c>
      <c r="E335" s="37">
        <f t="shared" ref="E335:F335" si="92">E336</f>
        <v>0</v>
      </c>
      <c r="F335" s="37">
        <f t="shared" si="92"/>
        <v>0</v>
      </c>
    </row>
    <row r="336" spans="1:6" s="27" customFormat="1" ht="21.75" customHeight="1" x14ac:dyDescent="0.25">
      <c r="A336" s="38" t="s">
        <v>396</v>
      </c>
      <c r="B336" s="35" t="s">
        <v>597</v>
      </c>
      <c r="C336" s="35" t="s">
        <v>397</v>
      </c>
      <c r="D336" s="37">
        <v>225</v>
      </c>
      <c r="E336" s="37">
        <v>0</v>
      </c>
      <c r="F336" s="37">
        <v>0</v>
      </c>
    </row>
    <row r="337" spans="1:6" s="27" customFormat="1" ht="44.25" customHeight="1" x14ac:dyDescent="0.25">
      <c r="A337" s="38" t="s">
        <v>591</v>
      </c>
      <c r="B337" s="35" t="s">
        <v>603</v>
      </c>
      <c r="C337" s="35" t="s">
        <v>101</v>
      </c>
      <c r="D337" s="37">
        <f>D338</f>
        <v>12.5</v>
      </c>
      <c r="E337" s="37">
        <f t="shared" ref="E337:F337" si="93">E338</f>
        <v>0</v>
      </c>
      <c r="F337" s="37">
        <f t="shared" si="93"/>
        <v>0</v>
      </c>
    </row>
    <row r="338" spans="1:6" s="27" customFormat="1" ht="33" customHeight="1" x14ac:dyDescent="0.25">
      <c r="A338" s="38" t="s">
        <v>394</v>
      </c>
      <c r="B338" s="35" t="s">
        <v>603</v>
      </c>
      <c r="C338" s="35" t="s">
        <v>395</v>
      </c>
      <c r="D338" s="37">
        <f>D339</f>
        <v>12.5</v>
      </c>
      <c r="E338" s="37">
        <f t="shared" ref="E338:F338" si="94">E339</f>
        <v>0</v>
      </c>
      <c r="F338" s="37">
        <f t="shared" si="94"/>
        <v>0</v>
      </c>
    </row>
    <row r="339" spans="1:6" s="27" customFormat="1" ht="21.75" customHeight="1" x14ac:dyDescent="0.25">
      <c r="A339" s="38" t="s">
        <v>396</v>
      </c>
      <c r="B339" s="35" t="s">
        <v>603</v>
      </c>
      <c r="C339" s="35" t="s">
        <v>397</v>
      </c>
      <c r="D339" s="37">
        <v>12.5</v>
      </c>
      <c r="E339" s="37">
        <v>0</v>
      </c>
      <c r="F339" s="37">
        <v>0</v>
      </c>
    </row>
    <row r="340" spans="1:6" s="27" customFormat="1" ht="71.25" customHeight="1" x14ac:dyDescent="0.25">
      <c r="A340" s="38" t="s">
        <v>432</v>
      </c>
      <c r="B340" s="35" t="s">
        <v>433</v>
      </c>
      <c r="C340" s="35" t="s">
        <v>101</v>
      </c>
      <c r="D340" s="37">
        <f t="shared" ref="D340:F341" si="95">D341</f>
        <v>294.39999999999998</v>
      </c>
      <c r="E340" s="37">
        <f t="shared" si="95"/>
        <v>294.39999999999998</v>
      </c>
      <c r="F340" s="37">
        <f t="shared" si="95"/>
        <v>304.5</v>
      </c>
    </row>
    <row r="341" spans="1:6" s="27" customFormat="1" ht="29.25" customHeight="1" x14ac:dyDescent="0.25">
      <c r="A341" s="38" t="s">
        <v>394</v>
      </c>
      <c r="B341" s="35" t="s">
        <v>433</v>
      </c>
      <c r="C341" s="35" t="s">
        <v>395</v>
      </c>
      <c r="D341" s="37">
        <f t="shared" si="95"/>
        <v>294.39999999999998</v>
      </c>
      <c r="E341" s="37">
        <f t="shared" si="95"/>
        <v>294.39999999999998</v>
      </c>
      <c r="F341" s="37">
        <f t="shared" si="95"/>
        <v>304.5</v>
      </c>
    </row>
    <row r="342" spans="1:6" s="27" customFormat="1" ht="20.25" customHeight="1" x14ac:dyDescent="0.25">
      <c r="A342" s="38" t="s">
        <v>396</v>
      </c>
      <c r="B342" s="35" t="s">
        <v>433</v>
      </c>
      <c r="C342" s="35" t="s">
        <v>397</v>
      </c>
      <c r="D342" s="37">
        <v>294.39999999999998</v>
      </c>
      <c r="E342" s="37">
        <v>294.39999999999998</v>
      </c>
      <c r="F342" s="37">
        <v>304.5</v>
      </c>
    </row>
    <row r="343" spans="1:6" s="27" customFormat="1" ht="41.25" customHeight="1" x14ac:dyDescent="0.25">
      <c r="A343" s="38" t="s">
        <v>402</v>
      </c>
      <c r="B343" s="35" t="s">
        <v>434</v>
      </c>
      <c r="C343" s="35" t="s">
        <v>101</v>
      </c>
      <c r="D343" s="37">
        <f t="shared" ref="D343:F344" si="96">D344</f>
        <v>8873</v>
      </c>
      <c r="E343" s="37">
        <f t="shared" si="96"/>
        <v>10332.5</v>
      </c>
      <c r="F343" s="37">
        <f t="shared" si="96"/>
        <v>10562.3</v>
      </c>
    </row>
    <row r="344" spans="1:6" s="27" customFormat="1" ht="27.75" customHeight="1" x14ac:dyDescent="0.25">
      <c r="A344" s="38" t="s">
        <v>394</v>
      </c>
      <c r="B344" s="35" t="s">
        <v>434</v>
      </c>
      <c r="C344" s="35" t="s">
        <v>395</v>
      </c>
      <c r="D344" s="37">
        <f t="shared" si="96"/>
        <v>8873</v>
      </c>
      <c r="E344" s="37">
        <f t="shared" si="96"/>
        <v>10332.5</v>
      </c>
      <c r="F344" s="37">
        <f t="shared" si="96"/>
        <v>10562.3</v>
      </c>
    </row>
    <row r="345" spans="1:6" s="27" customFormat="1" ht="18.75" customHeight="1" x14ac:dyDescent="0.25">
      <c r="A345" s="38" t="s">
        <v>396</v>
      </c>
      <c r="B345" s="35" t="s">
        <v>434</v>
      </c>
      <c r="C345" s="35" t="s">
        <v>397</v>
      </c>
      <c r="D345" s="37">
        <f>8885.5-12.5</f>
        <v>8873</v>
      </c>
      <c r="E345" s="37">
        <v>10332.5</v>
      </c>
      <c r="F345" s="37">
        <v>10562.3</v>
      </c>
    </row>
    <row r="346" spans="1:6" s="27" customFormat="1" ht="30.75" customHeight="1" x14ac:dyDescent="0.25">
      <c r="A346" s="38" t="s">
        <v>435</v>
      </c>
      <c r="B346" s="35" t="s">
        <v>436</v>
      </c>
      <c r="C346" s="35" t="s">
        <v>101</v>
      </c>
      <c r="D346" s="37">
        <f t="shared" ref="D346:F347" si="97">D347</f>
        <v>14165.7</v>
      </c>
      <c r="E346" s="37">
        <f t="shared" si="97"/>
        <v>11918.9</v>
      </c>
      <c r="F346" s="37">
        <f t="shared" si="97"/>
        <v>12324.3</v>
      </c>
    </row>
    <row r="347" spans="1:6" s="27" customFormat="1" ht="31.5" customHeight="1" x14ac:dyDescent="0.25">
      <c r="A347" s="38" t="s">
        <v>394</v>
      </c>
      <c r="B347" s="35" t="s">
        <v>436</v>
      </c>
      <c r="C347" s="35" t="s">
        <v>395</v>
      </c>
      <c r="D347" s="37">
        <f t="shared" si="97"/>
        <v>14165.7</v>
      </c>
      <c r="E347" s="37">
        <f t="shared" si="97"/>
        <v>11918.9</v>
      </c>
      <c r="F347" s="37">
        <f t="shared" si="97"/>
        <v>12324.3</v>
      </c>
    </row>
    <row r="348" spans="1:6" s="27" customFormat="1" ht="15" x14ac:dyDescent="0.25">
      <c r="A348" s="38" t="s">
        <v>396</v>
      </c>
      <c r="B348" s="35" t="s">
        <v>436</v>
      </c>
      <c r="C348" s="35" t="s">
        <v>397</v>
      </c>
      <c r="D348" s="37">
        <f>11524.7+2641</f>
        <v>14165.7</v>
      </c>
      <c r="E348" s="37">
        <v>11918.9</v>
      </c>
      <c r="F348" s="37">
        <v>12324.3</v>
      </c>
    </row>
    <row r="349" spans="1:6" s="27" customFormat="1" ht="25.5" x14ac:dyDescent="0.2">
      <c r="A349" s="54" t="s">
        <v>210</v>
      </c>
      <c r="B349" s="33" t="s">
        <v>211</v>
      </c>
      <c r="C349" s="33" t="s">
        <v>101</v>
      </c>
      <c r="D349" s="34">
        <f>D350+D358+D354</f>
        <v>2386.6999999999998</v>
      </c>
      <c r="E349" s="34">
        <f>E350+E358+E354</f>
        <v>716.5</v>
      </c>
      <c r="F349" s="34">
        <f>F350+F358+F354</f>
        <v>716.5</v>
      </c>
    </row>
    <row r="350" spans="1:6" s="27" customFormat="1" ht="39" hidden="1" x14ac:dyDescent="0.25">
      <c r="A350" s="38" t="s">
        <v>212</v>
      </c>
      <c r="B350" s="35" t="s">
        <v>213</v>
      </c>
      <c r="C350" s="35" t="s">
        <v>101</v>
      </c>
      <c r="D350" s="37">
        <f>D351</f>
        <v>0</v>
      </c>
      <c r="E350" s="37">
        <f t="shared" ref="E350:F352" si="98">E351</f>
        <v>0</v>
      </c>
      <c r="F350" s="37">
        <f t="shared" si="98"/>
        <v>0</v>
      </c>
    </row>
    <row r="351" spans="1:6" s="27" customFormat="1" ht="15" hidden="1" x14ac:dyDescent="0.25">
      <c r="A351" s="38" t="s">
        <v>179</v>
      </c>
      <c r="B351" s="35" t="s">
        <v>214</v>
      </c>
      <c r="C351" s="35" t="s">
        <v>101</v>
      </c>
      <c r="D351" s="37">
        <f>D352</f>
        <v>0</v>
      </c>
      <c r="E351" s="37">
        <f t="shared" si="98"/>
        <v>0</v>
      </c>
      <c r="F351" s="37">
        <f t="shared" si="98"/>
        <v>0</v>
      </c>
    </row>
    <row r="352" spans="1:6" s="27" customFormat="1" ht="29.25" hidden="1" customHeight="1" x14ac:dyDescent="0.25">
      <c r="A352" s="38" t="s">
        <v>120</v>
      </c>
      <c r="B352" s="35" t="s">
        <v>214</v>
      </c>
      <c r="C352" s="35" t="s">
        <v>121</v>
      </c>
      <c r="D352" s="37">
        <f>D353</f>
        <v>0</v>
      </c>
      <c r="E352" s="37">
        <f t="shared" si="98"/>
        <v>0</v>
      </c>
      <c r="F352" s="37">
        <f t="shared" si="98"/>
        <v>0</v>
      </c>
    </row>
    <row r="353" spans="1:6" s="27" customFormat="1" ht="26.25" hidden="1" x14ac:dyDescent="0.25">
      <c r="A353" s="38" t="s">
        <v>122</v>
      </c>
      <c r="B353" s="35" t="s">
        <v>214</v>
      </c>
      <c r="C353" s="35" t="s">
        <v>123</v>
      </c>
      <c r="D353" s="37"/>
      <c r="E353" s="37"/>
      <c r="F353" s="37"/>
    </row>
    <row r="354" spans="1:6" s="27" customFormat="1" ht="39" x14ac:dyDescent="0.25">
      <c r="A354" s="38" t="s">
        <v>212</v>
      </c>
      <c r="B354" s="35" t="s">
        <v>213</v>
      </c>
      <c r="C354" s="35" t="s">
        <v>101</v>
      </c>
      <c r="D354" s="37">
        <f>D355</f>
        <v>360</v>
      </c>
      <c r="E354" s="37">
        <f t="shared" ref="E354:F354" si="99">E355</f>
        <v>0</v>
      </c>
      <c r="F354" s="37">
        <f t="shared" si="99"/>
        <v>0</v>
      </c>
    </row>
    <row r="355" spans="1:6" s="27" customFormat="1" ht="15" x14ac:dyDescent="0.25">
      <c r="A355" s="38" t="s">
        <v>179</v>
      </c>
      <c r="B355" s="35" t="s">
        <v>214</v>
      </c>
      <c r="C355" s="35" t="s">
        <v>101</v>
      </c>
      <c r="D355" s="37">
        <f>D356</f>
        <v>360</v>
      </c>
      <c r="E355" s="37">
        <f t="shared" ref="E355:F355" si="100">E356</f>
        <v>0</v>
      </c>
      <c r="F355" s="37">
        <f t="shared" si="100"/>
        <v>0</v>
      </c>
    </row>
    <row r="356" spans="1:6" s="27" customFormat="1" ht="26.25" x14ac:dyDescent="0.25">
      <c r="A356" s="38" t="s">
        <v>120</v>
      </c>
      <c r="B356" s="35" t="s">
        <v>214</v>
      </c>
      <c r="C356" s="35" t="s">
        <v>121</v>
      </c>
      <c r="D356" s="37">
        <f>D357</f>
        <v>360</v>
      </c>
      <c r="E356" s="37">
        <f t="shared" ref="E356:F356" si="101">E357</f>
        <v>0</v>
      </c>
      <c r="F356" s="37">
        <f t="shared" si="101"/>
        <v>0</v>
      </c>
    </row>
    <row r="357" spans="1:6" s="27" customFormat="1" ht="26.25" x14ac:dyDescent="0.25">
      <c r="A357" s="38" t="s">
        <v>122</v>
      </c>
      <c r="B357" s="35" t="s">
        <v>214</v>
      </c>
      <c r="C357" s="35" t="s">
        <v>123</v>
      </c>
      <c r="D357" s="37">
        <v>360</v>
      </c>
      <c r="E357" s="37">
        <v>0</v>
      </c>
      <c r="F357" s="37">
        <v>0</v>
      </c>
    </row>
    <row r="358" spans="1:6" s="27" customFormat="1" ht="15" x14ac:dyDescent="0.25">
      <c r="A358" s="38" t="s">
        <v>220</v>
      </c>
      <c r="B358" s="35" t="s">
        <v>221</v>
      </c>
      <c r="C358" s="35" t="s">
        <v>101</v>
      </c>
      <c r="D358" s="37">
        <f>D359</f>
        <v>2026.7</v>
      </c>
      <c r="E358" s="37">
        <f t="shared" ref="E358:F360" si="102">E359</f>
        <v>716.5</v>
      </c>
      <c r="F358" s="37">
        <f t="shared" si="102"/>
        <v>716.5</v>
      </c>
    </row>
    <row r="359" spans="1:6" s="27" customFormat="1" ht="15" x14ac:dyDescent="0.25">
      <c r="A359" s="38" t="s">
        <v>179</v>
      </c>
      <c r="B359" s="35" t="s">
        <v>222</v>
      </c>
      <c r="C359" s="35" t="s">
        <v>101</v>
      </c>
      <c r="D359" s="37">
        <f>D360+D379</f>
        <v>2026.7</v>
      </c>
      <c r="E359" s="37">
        <f t="shared" si="102"/>
        <v>716.5</v>
      </c>
      <c r="F359" s="37">
        <f t="shared" si="102"/>
        <v>716.5</v>
      </c>
    </row>
    <row r="360" spans="1:6" s="27" customFormat="1" ht="29.25" customHeight="1" x14ac:dyDescent="0.25">
      <c r="A360" s="38" t="s">
        <v>120</v>
      </c>
      <c r="B360" s="35" t="s">
        <v>222</v>
      </c>
      <c r="C360" s="35" t="s">
        <v>121</v>
      </c>
      <c r="D360" s="37">
        <f>D361</f>
        <v>1326.7</v>
      </c>
      <c r="E360" s="37">
        <f t="shared" si="102"/>
        <v>716.5</v>
      </c>
      <c r="F360" s="37">
        <f t="shared" si="102"/>
        <v>716.5</v>
      </c>
    </row>
    <row r="361" spans="1:6" s="27" customFormat="1" ht="26.25" x14ac:dyDescent="0.25">
      <c r="A361" s="38" t="s">
        <v>122</v>
      </c>
      <c r="B361" s="35" t="s">
        <v>222</v>
      </c>
      <c r="C361" s="35" t="s">
        <v>123</v>
      </c>
      <c r="D361" s="37">
        <f>430+119.9+166.6+90+124.2+396</f>
        <v>1326.7</v>
      </c>
      <c r="E361" s="37">
        <f>430+119.9+166.6</f>
        <v>716.5</v>
      </c>
      <c r="F361" s="37">
        <f>430+119.9+166.6</f>
        <v>716.5</v>
      </c>
    </row>
    <row r="362" spans="1:6" s="27" customFormat="1" ht="39" hidden="1" x14ac:dyDescent="0.25">
      <c r="A362" s="38" t="s">
        <v>382</v>
      </c>
      <c r="B362" s="35" t="s">
        <v>383</v>
      </c>
      <c r="C362" s="35" t="s">
        <v>101</v>
      </c>
      <c r="D362" s="37">
        <f>D363</f>
        <v>0</v>
      </c>
      <c r="E362" s="37">
        <f t="shared" ref="E362:F364" si="103">E363</f>
        <v>0</v>
      </c>
      <c r="F362" s="37">
        <f t="shared" si="103"/>
        <v>0</v>
      </c>
    </row>
    <row r="363" spans="1:6" s="27" customFormat="1" ht="15" hidden="1" x14ac:dyDescent="0.25">
      <c r="A363" s="38" t="s">
        <v>179</v>
      </c>
      <c r="B363" s="35" t="s">
        <v>384</v>
      </c>
      <c r="C363" s="35" t="s">
        <v>101</v>
      </c>
      <c r="D363" s="37">
        <f>D364</f>
        <v>0</v>
      </c>
      <c r="E363" s="37">
        <f t="shared" si="103"/>
        <v>0</v>
      </c>
      <c r="F363" s="37">
        <f t="shared" si="103"/>
        <v>0</v>
      </c>
    </row>
    <row r="364" spans="1:6" s="27" customFormat="1" ht="39" hidden="1" x14ac:dyDescent="0.25">
      <c r="A364" s="38" t="s">
        <v>226</v>
      </c>
      <c r="B364" s="35" t="s">
        <v>384</v>
      </c>
      <c r="C364" s="35" t="s">
        <v>227</v>
      </c>
      <c r="D364" s="37">
        <f>D365</f>
        <v>0</v>
      </c>
      <c r="E364" s="37">
        <f t="shared" si="103"/>
        <v>0</v>
      </c>
      <c r="F364" s="37">
        <f t="shared" si="103"/>
        <v>0</v>
      </c>
    </row>
    <row r="365" spans="1:6" s="27" customFormat="1" ht="15" hidden="1" x14ac:dyDescent="0.25">
      <c r="A365" s="38" t="s">
        <v>228</v>
      </c>
      <c r="B365" s="35" t="s">
        <v>384</v>
      </c>
      <c r="C365" s="35" t="s">
        <v>229</v>
      </c>
      <c r="D365" s="37"/>
      <c r="E365" s="37"/>
      <c r="F365" s="37"/>
    </row>
    <row r="366" spans="1:6" s="27" customFormat="1" ht="26.25" hidden="1" x14ac:dyDescent="0.25">
      <c r="A366" s="38" t="s">
        <v>230</v>
      </c>
      <c r="B366" s="35" t="s">
        <v>231</v>
      </c>
      <c r="C366" s="35" t="s">
        <v>101</v>
      </c>
      <c r="D366" s="37">
        <f>D367</f>
        <v>0</v>
      </c>
      <c r="E366" s="37">
        <f t="shared" ref="E366:F368" si="104">E367</f>
        <v>0</v>
      </c>
      <c r="F366" s="37">
        <f t="shared" si="104"/>
        <v>0</v>
      </c>
    </row>
    <row r="367" spans="1:6" s="27" customFormat="1" ht="15" hidden="1" x14ac:dyDescent="0.25">
      <c r="A367" s="38" t="s">
        <v>179</v>
      </c>
      <c r="B367" s="35" t="s">
        <v>232</v>
      </c>
      <c r="C367" s="35" t="s">
        <v>101</v>
      </c>
      <c r="D367" s="37">
        <f>D368</f>
        <v>0</v>
      </c>
      <c r="E367" s="37">
        <f t="shared" si="104"/>
        <v>0</v>
      </c>
      <c r="F367" s="37">
        <f t="shared" si="104"/>
        <v>0</v>
      </c>
    </row>
    <row r="368" spans="1:6" s="27" customFormat="1" ht="26.25" hidden="1" x14ac:dyDescent="0.25">
      <c r="A368" s="38" t="s">
        <v>120</v>
      </c>
      <c r="B368" s="35" t="s">
        <v>232</v>
      </c>
      <c r="C368" s="35" t="s">
        <v>121</v>
      </c>
      <c r="D368" s="37">
        <f>D369</f>
        <v>0</v>
      </c>
      <c r="E368" s="37">
        <f t="shared" si="104"/>
        <v>0</v>
      </c>
      <c r="F368" s="37">
        <f t="shared" si="104"/>
        <v>0</v>
      </c>
    </row>
    <row r="369" spans="1:6" s="27" customFormat="1" ht="26.25" hidden="1" x14ac:dyDescent="0.25">
      <c r="A369" s="38" t="s">
        <v>122</v>
      </c>
      <c r="B369" s="35" t="s">
        <v>232</v>
      </c>
      <c r="C369" s="35" t="s">
        <v>123</v>
      </c>
      <c r="D369" s="37"/>
      <c r="E369" s="37"/>
      <c r="F369" s="37"/>
    </row>
    <row r="370" spans="1:6" s="27" customFormat="1" ht="38.25" hidden="1" x14ac:dyDescent="0.2">
      <c r="A370" s="54" t="s">
        <v>312</v>
      </c>
      <c r="B370" s="33" t="s">
        <v>313</v>
      </c>
      <c r="C370" s="33" t="s">
        <v>101</v>
      </c>
      <c r="D370" s="34">
        <f>D371</f>
        <v>0</v>
      </c>
      <c r="E370" s="34">
        <f t="shared" ref="E370:F373" si="105">E371</f>
        <v>0</v>
      </c>
      <c r="F370" s="34">
        <f t="shared" si="105"/>
        <v>0</v>
      </c>
    </row>
    <row r="371" spans="1:6" s="27" customFormat="1" ht="51.75" hidden="1" x14ac:dyDescent="0.25">
      <c r="A371" s="38" t="s">
        <v>314</v>
      </c>
      <c r="B371" s="35" t="s">
        <v>315</v>
      </c>
      <c r="C371" s="35" t="s">
        <v>101</v>
      </c>
      <c r="D371" s="37">
        <f>D372</f>
        <v>0</v>
      </c>
      <c r="E371" s="37">
        <f t="shared" si="105"/>
        <v>0</v>
      </c>
      <c r="F371" s="37">
        <f t="shared" si="105"/>
        <v>0</v>
      </c>
    </row>
    <row r="372" spans="1:6" s="27" customFormat="1" ht="39" hidden="1" x14ac:dyDescent="0.25">
      <c r="A372" s="38" t="s">
        <v>316</v>
      </c>
      <c r="B372" s="35" t="s">
        <v>317</v>
      </c>
      <c r="C372" s="35" t="s">
        <v>101</v>
      </c>
      <c r="D372" s="37">
        <f>D373</f>
        <v>0</v>
      </c>
      <c r="E372" s="37">
        <f t="shared" si="105"/>
        <v>0</v>
      </c>
      <c r="F372" s="37">
        <f t="shared" si="105"/>
        <v>0</v>
      </c>
    </row>
    <row r="373" spans="1:6" s="27" customFormat="1" ht="39" hidden="1" x14ac:dyDescent="0.25">
      <c r="A373" s="38" t="s">
        <v>318</v>
      </c>
      <c r="B373" s="35" t="s">
        <v>317</v>
      </c>
      <c r="C373" s="35" t="s">
        <v>125</v>
      </c>
      <c r="D373" s="37">
        <f>D374</f>
        <v>0</v>
      </c>
      <c r="E373" s="37">
        <f t="shared" si="105"/>
        <v>0</v>
      </c>
      <c r="F373" s="37">
        <f t="shared" si="105"/>
        <v>0</v>
      </c>
    </row>
    <row r="374" spans="1:6" s="27" customFormat="1" ht="15" hidden="1" x14ac:dyDescent="0.25">
      <c r="A374" s="38" t="s">
        <v>124</v>
      </c>
      <c r="B374" s="35" t="s">
        <v>317</v>
      </c>
      <c r="C374" s="35" t="s">
        <v>319</v>
      </c>
      <c r="D374" s="37"/>
      <c r="E374" s="37"/>
      <c r="F374" s="37"/>
    </row>
    <row r="375" spans="1:6" s="27" customFormat="1" ht="39" hidden="1" x14ac:dyDescent="0.25">
      <c r="A375" s="38" t="s">
        <v>320</v>
      </c>
      <c r="B375" s="35" t="s">
        <v>321</v>
      </c>
      <c r="C375" s="35" t="s">
        <v>101</v>
      </c>
      <c r="D375" s="37">
        <f>D376</f>
        <v>0</v>
      </c>
      <c r="E375" s="37">
        <f>E376</f>
        <v>0</v>
      </c>
      <c r="F375" s="37">
        <f>F376</f>
        <v>0</v>
      </c>
    </row>
    <row r="376" spans="1:6" s="27" customFormat="1" ht="39" hidden="1" x14ac:dyDescent="0.25">
      <c r="A376" s="38" t="s">
        <v>318</v>
      </c>
      <c r="B376" s="35" t="s">
        <v>321</v>
      </c>
      <c r="C376" s="35" t="s">
        <v>319</v>
      </c>
      <c r="D376" s="37"/>
      <c r="E376" s="37"/>
      <c r="F376" s="37"/>
    </row>
    <row r="377" spans="1:6" s="27" customFormat="1" ht="39" hidden="1" x14ac:dyDescent="0.25">
      <c r="A377" s="38" t="s">
        <v>322</v>
      </c>
      <c r="B377" s="35" t="s">
        <v>323</v>
      </c>
      <c r="C377" s="35" t="s">
        <v>101</v>
      </c>
      <c r="D377" s="37">
        <f>D378</f>
        <v>0</v>
      </c>
      <c r="E377" s="37">
        <f>E378</f>
        <v>0</v>
      </c>
      <c r="F377" s="37">
        <f>F378</f>
        <v>0</v>
      </c>
    </row>
    <row r="378" spans="1:6" s="27" customFormat="1" ht="39" hidden="1" x14ac:dyDescent="0.25">
      <c r="A378" s="38" t="s">
        <v>318</v>
      </c>
      <c r="B378" s="35" t="s">
        <v>323</v>
      </c>
      <c r="C378" s="35" t="s">
        <v>319</v>
      </c>
      <c r="D378" s="37"/>
      <c r="E378" s="37"/>
      <c r="F378" s="37"/>
    </row>
    <row r="379" spans="1:6" s="27" customFormat="1" ht="15" x14ac:dyDescent="0.25">
      <c r="A379" s="38" t="s">
        <v>124</v>
      </c>
      <c r="B379" s="35" t="s">
        <v>222</v>
      </c>
      <c r="C379" s="35" t="s">
        <v>125</v>
      </c>
      <c r="D379" s="37">
        <f>D380</f>
        <v>700</v>
      </c>
      <c r="E379" s="37">
        <f t="shared" ref="E379:F379" si="106">E380</f>
        <v>0</v>
      </c>
      <c r="F379" s="37">
        <f t="shared" si="106"/>
        <v>0</v>
      </c>
    </row>
    <row r="380" spans="1:6" s="27" customFormat="1" ht="42.75" customHeight="1" x14ac:dyDescent="0.25">
      <c r="A380" s="84" t="s">
        <v>601</v>
      </c>
      <c r="B380" s="35" t="s">
        <v>222</v>
      </c>
      <c r="C380" s="35" t="s">
        <v>319</v>
      </c>
      <c r="D380" s="37">
        <v>700</v>
      </c>
      <c r="E380" s="37">
        <v>0</v>
      </c>
      <c r="F380" s="37">
        <v>0</v>
      </c>
    </row>
    <row r="381" spans="1:6" s="27" customFormat="1" ht="37.5" customHeight="1" x14ac:dyDescent="0.2">
      <c r="A381" s="54" t="s">
        <v>223</v>
      </c>
      <c r="B381" s="33" t="s">
        <v>224</v>
      </c>
      <c r="C381" s="33" t="s">
        <v>101</v>
      </c>
      <c r="D381" s="34">
        <f>D382</f>
        <v>398</v>
      </c>
      <c r="E381" s="34">
        <f>E382</f>
        <v>398</v>
      </c>
      <c r="F381" s="34">
        <f>F382</f>
        <v>398</v>
      </c>
    </row>
    <row r="382" spans="1:6" s="27" customFormat="1" ht="15" x14ac:dyDescent="0.25">
      <c r="A382" s="38" t="s">
        <v>179</v>
      </c>
      <c r="B382" s="35" t="s">
        <v>360</v>
      </c>
      <c r="C382" s="35" t="s">
        <v>101</v>
      </c>
      <c r="D382" s="37">
        <f>D383+D385</f>
        <v>398</v>
      </c>
      <c r="E382" s="37">
        <f>E383+E385</f>
        <v>398</v>
      </c>
      <c r="F382" s="37">
        <f>F383+F385</f>
        <v>398</v>
      </c>
    </row>
    <row r="383" spans="1:6" s="27" customFormat="1" ht="26.25" x14ac:dyDescent="0.25">
      <c r="A383" s="38" t="s">
        <v>120</v>
      </c>
      <c r="B383" s="35" t="s">
        <v>360</v>
      </c>
      <c r="C383" s="35" t="s">
        <v>121</v>
      </c>
      <c r="D383" s="37">
        <f>D384</f>
        <v>398</v>
      </c>
      <c r="E383" s="37">
        <f>E384</f>
        <v>398</v>
      </c>
      <c r="F383" s="37">
        <f>F384</f>
        <v>398</v>
      </c>
    </row>
    <row r="384" spans="1:6" s="27" customFormat="1" ht="26.25" x14ac:dyDescent="0.25">
      <c r="A384" s="38" t="s">
        <v>122</v>
      </c>
      <c r="B384" s="35" t="s">
        <v>360</v>
      </c>
      <c r="C384" s="35" t="s">
        <v>123</v>
      </c>
      <c r="D384" s="37">
        <v>398</v>
      </c>
      <c r="E384" s="37">
        <v>398</v>
      </c>
      <c r="F384" s="37">
        <v>398</v>
      </c>
    </row>
    <row r="385" spans="1:6" s="27" customFormat="1" ht="27.75" hidden="1" customHeight="1" x14ac:dyDescent="0.25">
      <c r="A385" s="38" t="s">
        <v>226</v>
      </c>
      <c r="B385" s="35" t="s">
        <v>360</v>
      </c>
      <c r="C385" s="35" t="s">
        <v>227</v>
      </c>
      <c r="D385" s="37">
        <f>D386</f>
        <v>0</v>
      </c>
      <c r="E385" s="37">
        <f>E386</f>
        <v>0</v>
      </c>
      <c r="F385" s="37">
        <f>F386</f>
        <v>0</v>
      </c>
    </row>
    <row r="386" spans="1:6" s="27" customFormat="1" ht="19.5" hidden="1" customHeight="1" x14ac:dyDescent="0.25">
      <c r="A386" s="38" t="s">
        <v>228</v>
      </c>
      <c r="B386" s="35" t="s">
        <v>360</v>
      </c>
      <c r="C386" s="35" t="s">
        <v>229</v>
      </c>
      <c r="D386" s="37"/>
      <c r="E386" s="37"/>
      <c r="F386" s="37"/>
    </row>
    <row r="387" spans="1:6" s="27" customFormat="1" ht="27.75" customHeight="1" x14ac:dyDescent="0.2">
      <c r="A387" s="54" t="s">
        <v>339</v>
      </c>
      <c r="B387" s="33" t="s">
        <v>340</v>
      </c>
      <c r="C387" s="33" t="s">
        <v>101</v>
      </c>
      <c r="D387" s="34">
        <f>D388+D394+D397</f>
        <v>675.4</v>
      </c>
      <c r="E387" s="34">
        <f>E388+E394+E397</f>
        <v>685.4</v>
      </c>
      <c r="F387" s="34">
        <f>F388+F394+F397</f>
        <v>685.4</v>
      </c>
    </row>
    <row r="388" spans="1:6" s="27" customFormat="1" ht="18.75" customHeight="1" x14ac:dyDescent="0.25">
      <c r="A388" s="38" t="s">
        <v>483</v>
      </c>
      <c r="B388" s="35" t="s">
        <v>484</v>
      </c>
      <c r="C388" s="35" t="s">
        <v>101</v>
      </c>
      <c r="D388" s="37">
        <f t="shared" ref="D388:F389" si="107">D389</f>
        <v>402</v>
      </c>
      <c r="E388" s="37">
        <f t="shared" si="107"/>
        <v>402</v>
      </c>
      <c r="F388" s="37">
        <f t="shared" si="107"/>
        <v>402</v>
      </c>
    </row>
    <row r="389" spans="1:6" s="27" customFormat="1" ht="18" customHeight="1" x14ac:dyDescent="0.25">
      <c r="A389" s="38" t="s">
        <v>485</v>
      </c>
      <c r="B389" s="35" t="s">
        <v>484</v>
      </c>
      <c r="C389" s="35" t="s">
        <v>486</v>
      </c>
      <c r="D389" s="37">
        <f t="shared" si="107"/>
        <v>402</v>
      </c>
      <c r="E389" s="37">
        <f t="shared" si="107"/>
        <v>402</v>
      </c>
      <c r="F389" s="37">
        <f t="shared" si="107"/>
        <v>402</v>
      </c>
    </row>
    <row r="390" spans="1:6" s="27" customFormat="1" ht="21" customHeight="1" x14ac:dyDescent="0.25">
      <c r="A390" s="38" t="s">
        <v>487</v>
      </c>
      <c r="B390" s="35" t="s">
        <v>484</v>
      </c>
      <c r="C390" s="35" t="s">
        <v>488</v>
      </c>
      <c r="D390" s="37">
        <v>402</v>
      </c>
      <c r="E390" s="37">
        <v>402</v>
      </c>
      <c r="F390" s="37">
        <v>402</v>
      </c>
    </row>
    <row r="391" spans="1:6" s="27" customFormat="1" ht="15.75" hidden="1" customHeight="1" x14ac:dyDescent="0.25">
      <c r="A391" s="38" t="s">
        <v>341</v>
      </c>
      <c r="B391" s="35" t="s">
        <v>342</v>
      </c>
      <c r="C391" s="35" t="s">
        <v>101</v>
      </c>
      <c r="D391" s="37">
        <f t="shared" ref="D391:F392" si="108">D392</f>
        <v>0</v>
      </c>
      <c r="E391" s="37">
        <f t="shared" si="108"/>
        <v>0</v>
      </c>
      <c r="F391" s="37">
        <f t="shared" si="108"/>
        <v>0</v>
      </c>
    </row>
    <row r="392" spans="1:6" s="27" customFormat="1" ht="15" hidden="1" x14ac:dyDescent="0.25">
      <c r="A392" s="38" t="s">
        <v>124</v>
      </c>
      <c r="B392" s="35" t="s">
        <v>342</v>
      </c>
      <c r="C392" s="35" t="s">
        <v>125</v>
      </c>
      <c r="D392" s="37">
        <f t="shared" si="108"/>
        <v>0</v>
      </c>
      <c r="E392" s="37">
        <f t="shared" si="108"/>
        <v>0</v>
      </c>
      <c r="F392" s="37">
        <f t="shared" si="108"/>
        <v>0</v>
      </c>
    </row>
    <row r="393" spans="1:6" s="27" customFormat="1" ht="30" hidden="1" customHeight="1" x14ac:dyDescent="0.25">
      <c r="A393" s="38" t="s">
        <v>318</v>
      </c>
      <c r="B393" s="35" t="s">
        <v>342</v>
      </c>
      <c r="C393" s="35" t="s">
        <v>319</v>
      </c>
      <c r="D393" s="37"/>
      <c r="E393" s="37"/>
      <c r="F393" s="37"/>
    </row>
    <row r="394" spans="1:6" s="27" customFormat="1" ht="56.25" customHeight="1" x14ac:dyDescent="0.25">
      <c r="A394" s="38" t="s">
        <v>493</v>
      </c>
      <c r="B394" s="35" t="s">
        <v>494</v>
      </c>
      <c r="C394" s="35" t="s">
        <v>101</v>
      </c>
      <c r="D394" s="37">
        <f t="shared" ref="D394:F395" si="109">D395</f>
        <v>273.39999999999998</v>
      </c>
      <c r="E394" s="37">
        <f t="shared" si="109"/>
        <v>283.39999999999998</v>
      </c>
      <c r="F394" s="37">
        <f t="shared" si="109"/>
        <v>283.39999999999998</v>
      </c>
    </row>
    <row r="395" spans="1:6" s="27" customFormat="1" ht="15.75" customHeight="1" x14ac:dyDescent="0.25">
      <c r="A395" s="38" t="s">
        <v>495</v>
      </c>
      <c r="B395" s="35" t="s">
        <v>494</v>
      </c>
      <c r="C395" s="35" t="s">
        <v>486</v>
      </c>
      <c r="D395" s="37">
        <f t="shared" si="109"/>
        <v>273.39999999999998</v>
      </c>
      <c r="E395" s="37">
        <f t="shared" si="109"/>
        <v>283.39999999999998</v>
      </c>
      <c r="F395" s="37">
        <f t="shared" si="109"/>
        <v>283.39999999999998</v>
      </c>
    </row>
    <row r="396" spans="1:6" s="27" customFormat="1" ht="18.75" customHeight="1" x14ac:dyDescent="0.25">
      <c r="A396" s="38" t="s">
        <v>487</v>
      </c>
      <c r="B396" s="35" t="s">
        <v>494</v>
      </c>
      <c r="C396" s="35" t="s">
        <v>488</v>
      </c>
      <c r="D396" s="37">
        <v>273.39999999999998</v>
      </c>
      <c r="E396" s="37">
        <v>283.39999999999998</v>
      </c>
      <c r="F396" s="37">
        <v>283.39999999999998</v>
      </c>
    </row>
    <row r="397" spans="1:6" s="27" customFormat="1" ht="25.5" hidden="1" customHeight="1" x14ac:dyDescent="0.25">
      <c r="A397" s="38" t="s">
        <v>341</v>
      </c>
      <c r="B397" s="35" t="s">
        <v>342</v>
      </c>
      <c r="C397" s="35" t="s">
        <v>101</v>
      </c>
      <c r="D397" s="37">
        <f t="shared" ref="D397:F398" si="110">D398</f>
        <v>0</v>
      </c>
      <c r="E397" s="37">
        <f t="shared" si="110"/>
        <v>0</v>
      </c>
      <c r="F397" s="37">
        <f t="shared" si="110"/>
        <v>0</v>
      </c>
    </row>
    <row r="398" spans="1:6" s="27" customFormat="1" ht="41.25" hidden="1" customHeight="1" x14ac:dyDescent="0.25">
      <c r="A398" s="38" t="s">
        <v>318</v>
      </c>
      <c r="B398" s="35" t="s">
        <v>342</v>
      </c>
      <c r="C398" s="35" t="s">
        <v>125</v>
      </c>
      <c r="D398" s="37">
        <f t="shared" si="110"/>
        <v>0</v>
      </c>
      <c r="E398" s="37">
        <f t="shared" si="110"/>
        <v>0</v>
      </c>
      <c r="F398" s="37">
        <f t="shared" si="110"/>
        <v>0</v>
      </c>
    </row>
    <row r="399" spans="1:6" s="27" customFormat="1" ht="18.75" hidden="1" customHeight="1" x14ac:dyDescent="0.25">
      <c r="A399" s="38" t="s">
        <v>124</v>
      </c>
      <c r="B399" s="35" t="s">
        <v>342</v>
      </c>
      <c r="C399" s="35" t="s">
        <v>319</v>
      </c>
      <c r="D399" s="37"/>
      <c r="E399" s="37"/>
      <c r="F399" s="37"/>
    </row>
    <row r="400" spans="1:6" s="27" customFormat="1" ht="30" customHeight="1" x14ac:dyDescent="0.2">
      <c r="A400" s="54" t="s">
        <v>104</v>
      </c>
      <c r="B400" s="33" t="s">
        <v>105</v>
      </c>
      <c r="C400" s="33" t="s">
        <v>101</v>
      </c>
      <c r="D400" s="34">
        <f>D401</f>
        <v>14590.200000000003</v>
      </c>
      <c r="E400" s="34">
        <f>E401</f>
        <v>15076.899999999998</v>
      </c>
      <c r="F400" s="34">
        <f>F401</f>
        <v>15592.1</v>
      </c>
    </row>
    <row r="401" spans="1:6" s="27" customFormat="1" ht="31.5" customHeight="1" x14ac:dyDescent="0.25">
      <c r="A401" s="38" t="s">
        <v>106</v>
      </c>
      <c r="B401" s="35" t="s">
        <v>107</v>
      </c>
      <c r="C401" s="35" t="s">
        <v>101</v>
      </c>
      <c r="D401" s="37">
        <f>D402+D408+D415+D418+D427+D432+D437+D444+D449+D454+D462+D471+D476+D479+D459+D421</f>
        <v>14590.200000000003</v>
      </c>
      <c r="E401" s="37">
        <f>E402+E408+E415+E418+E427+E432+E437+E444+E449+E454+E462+E471+E476+E479+E459+E421</f>
        <v>15076.899999999998</v>
      </c>
      <c r="F401" s="37">
        <f>F402+F408+F415+F418+F427+F432+F437+F444+F449+F454+F462+F471+F476+F479+F459+F421</f>
        <v>15592.1</v>
      </c>
    </row>
    <row r="402" spans="1:6" s="27" customFormat="1" ht="34.5" customHeight="1" x14ac:dyDescent="0.25">
      <c r="A402" s="38" t="s">
        <v>108</v>
      </c>
      <c r="B402" s="35" t="s">
        <v>109</v>
      </c>
      <c r="C402" s="35" t="s">
        <v>101</v>
      </c>
      <c r="D402" s="37">
        <f t="shared" ref="D402:F403" si="111">D403</f>
        <v>1507</v>
      </c>
      <c r="E402" s="37">
        <f t="shared" si="111"/>
        <v>1564.3</v>
      </c>
      <c r="F402" s="37">
        <f t="shared" si="111"/>
        <v>1623.8</v>
      </c>
    </row>
    <row r="403" spans="1:6" s="27" customFormat="1" ht="64.5" customHeight="1" x14ac:dyDescent="0.25">
      <c r="A403" s="38" t="s">
        <v>110</v>
      </c>
      <c r="B403" s="35" t="s">
        <v>109</v>
      </c>
      <c r="C403" s="35" t="s">
        <v>111</v>
      </c>
      <c r="D403" s="37">
        <f t="shared" si="111"/>
        <v>1507</v>
      </c>
      <c r="E403" s="37">
        <f t="shared" si="111"/>
        <v>1564.3</v>
      </c>
      <c r="F403" s="37">
        <f t="shared" si="111"/>
        <v>1623.8</v>
      </c>
    </row>
    <row r="404" spans="1:6" s="27" customFormat="1" ht="27.75" customHeight="1" x14ac:dyDescent="0.25">
      <c r="A404" s="38" t="s">
        <v>112</v>
      </c>
      <c r="B404" s="35" t="s">
        <v>109</v>
      </c>
      <c r="C404" s="35" t="s">
        <v>113</v>
      </c>
      <c r="D404" s="37">
        <v>1507</v>
      </c>
      <c r="E404" s="37">
        <v>1564.3</v>
      </c>
      <c r="F404" s="37">
        <v>1623.8</v>
      </c>
    </row>
    <row r="405" spans="1:6" s="27" customFormat="1" ht="17.25" hidden="1" customHeight="1" x14ac:dyDescent="0.25">
      <c r="A405" s="38" t="s">
        <v>116</v>
      </c>
      <c r="B405" s="35" t="s">
        <v>117</v>
      </c>
      <c r="C405" s="35" t="s">
        <v>101</v>
      </c>
      <c r="D405" s="37">
        <f t="shared" ref="D405:F406" si="112">D406</f>
        <v>0</v>
      </c>
      <c r="E405" s="37">
        <f t="shared" si="112"/>
        <v>0</v>
      </c>
      <c r="F405" s="37">
        <f t="shared" si="112"/>
        <v>0</v>
      </c>
    </row>
    <row r="406" spans="1:6" s="27" customFormat="1" ht="39.75" hidden="1" customHeight="1" x14ac:dyDescent="0.25">
      <c r="A406" s="38" t="s">
        <v>110</v>
      </c>
      <c r="B406" s="35" t="s">
        <v>117</v>
      </c>
      <c r="C406" s="35" t="s">
        <v>111</v>
      </c>
      <c r="D406" s="37">
        <f t="shared" si="112"/>
        <v>0</v>
      </c>
      <c r="E406" s="37">
        <f t="shared" si="112"/>
        <v>0</v>
      </c>
      <c r="F406" s="37">
        <f t="shared" si="112"/>
        <v>0</v>
      </c>
    </row>
    <row r="407" spans="1:6" s="27" customFormat="1" ht="16.5" hidden="1" customHeight="1" x14ac:dyDescent="0.25">
      <c r="A407" s="38" t="s">
        <v>112</v>
      </c>
      <c r="B407" s="35" t="s">
        <v>117</v>
      </c>
      <c r="C407" s="35" t="s">
        <v>113</v>
      </c>
      <c r="D407" s="37"/>
      <c r="E407" s="37"/>
      <c r="F407" s="37"/>
    </row>
    <row r="408" spans="1:6" s="27" customFormat="1" ht="21.75" customHeight="1" x14ac:dyDescent="0.25">
      <c r="A408" s="38" t="s">
        <v>118</v>
      </c>
      <c r="B408" s="35" t="s">
        <v>119</v>
      </c>
      <c r="C408" s="35" t="s">
        <v>101</v>
      </c>
      <c r="D408" s="37">
        <f>D409+D411+D413</f>
        <v>10453.800000000001</v>
      </c>
      <c r="E408" s="37">
        <f>E409+E411+E413</f>
        <v>10820</v>
      </c>
      <c r="F408" s="37">
        <f>F409+F411+F413</f>
        <v>11207.400000000001</v>
      </c>
    </row>
    <row r="409" spans="1:6" s="27" customFormat="1" ht="65.25" customHeight="1" x14ac:dyDescent="0.25">
      <c r="A409" s="38" t="s">
        <v>110</v>
      </c>
      <c r="B409" s="35" t="s">
        <v>119</v>
      </c>
      <c r="C409" s="35" t="s">
        <v>111</v>
      </c>
      <c r="D409" s="37">
        <f>D410</f>
        <v>10407.1</v>
      </c>
      <c r="E409" s="37">
        <f>E410</f>
        <v>10773.3</v>
      </c>
      <c r="F409" s="37">
        <f>F410</f>
        <v>11160.7</v>
      </c>
    </row>
    <row r="410" spans="1:6" s="27" customFormat="1" ht="27" customHeight="1" x14ac:dyDescent="0.25">
      <c r="A410" s="38" t="s">
        <v>112</v>
      </c>
      <c r="B410" s="35" t="s">
        <v>119</v>
      </c>
      <c r="C410" s="35" t="s">
        <v>113</v>
      </c>
      <c r="D410" s="37">
        <f>8028+2379.1</f>
        <v>10407.1</v>
      </c>
      <c r="E410" s="37">
        <f>8305.6+2467.7</f>
        <v>10773.3</v>
      </c>
      <c r="F410" s="37">
        <f>8601+2559.7</f>
        <v>11160.7</v>
      </c>
    </row>
    <row r="411" spans="1:6" s="27" customFormat="1" ht="30" customHeight="1" x14ac:dyDescent="0.25">
      <c r="A411" s="38" t="s">
        <v>120</v>
      </c>
      <c r="B411" s="35" t="s">
        <v>119</v>
      </c>
      <c r="C411" s="35" t="s">
        <v>121</v>
      </c>
      <c r="D411" s="37">
        <f>D412</f>
        <v>38.5</v>
      </c>
      <c r="E411" s="37">
        <f>E412</f>
        <v>38.5</v>
      </c>
      <c r="F411" s="37">
        <f>F412</f>
        <v>38.5</v>
      </c>
    </row>
    <row r="412" spans="1:6" s="27" customFormat="1" ht="30" customHeight="1" x14ac:dyDescent="0.25">
      <c r="A412" s="38" t="s">
        <v>122</v>
      </c>
      <c r="B412" s="35" t="s">
        <v>119</v>
      </c>
      <c r="C412" s="35" t="s">
        <v>123</v>
      </c>
      <c r="D412" s="37">
        <v>38.5</v>
      </c>
      <c r="E412" s="37">
        <v>38.5</v>
      </c>
      <c r="F412" s="37">
        <v>38.5</v>
      </c>
    </row>
    <row r="413" spans="1:6" s="27" customFormat="1" ht="17.25" customHeight="1" x14ac:dyDescent="0.25">
      <c r="A413" s="38" t="s">
        <v>124</v>
      </c>
      <c r="B413" s="35" t="s">
        <v>119</v>
      </c>
      <c r="C413" s="35" t="s">
        <v>125</v>
      </c>
      <c r="D413" s="37">
        <f>D414</f>
        <v>8.1999999999999993</v>
      </c>
      <c r="E413" s="37">
        <f>E414</f>
        <v>8.1999999999999993</v>
      </c>
      <c r="F413" s="37">
        <f>F414</f>
        <v>8.1999999999999993</v>
      </c>
    </row>
    <row r="414" spans="1:6" s="27" customFormat="1" ht="21" customHeight="1" x14ac:dyDescent="0.25">
      <c r="A414" s="57" t="s">
        <v>126</v>
      </c>
      <c r="B414" s="35" t="s">
        <v>119</v>
      </c>
      <c r="C414" s="35" t="s">
        <v>127</v>
      </c>
      <c r="D414" s="37">
        <f>6.2+2</f>
        <v>8.1999999999999993</v>
      </c>
      <c r="E414" s="37">
        <f>6.2+2</f>
        <v>8.1999999999999993</v>
      </c>
      <c r="F414" s="37">
        <f>6.2+2</f>
        <v>8.1999999999999993</v>
      </c>
    </row>
    <row r="415" spans="1:6" s="27" customFormat="1" ht="32.25" customHeight="1" x14ac:dyDescent="0.25">
      <c r="A415" s="38" t="s">
        <v>155</v>
      </c>
      <c r="B415" s="35" t="s">
        <v>156</v>
      </c>
      <c r="C415" s="35" t="s">
        <v>101</v>
      </c>
      <c r="D415" s="37">
        <f t="shared" ref="D415:F416" si="113">D416</f>
        <v>577.70000000000005</v>
      </c>
      <c r="E415" s="37">
        <f t="shared" si="113"/>
        <v>578.79999999999995</v>
      </c>
      <c r="F415" s="37">
        <f t="shared" si="113"/>
        <v>580</v>
      </c>
    </row>
    <row r="416" spans="1:6" s="27" customFormat="1" ht="73.5" customHeight="1" x14ac:dyDescent="0.25">
      <c r="A416" s="38" t="s">
        <v>110</v>
      </c>
      <c r="B416" s="35" t="s">
        <v>156</v>
      </c>
      <c r="C416" s="35" t="s">
        <v>111</v>
      </c>
      <c r="D416" s="37">
        <f t="shared" si="113"/>
        <v>577.70000000000005</v>
      </c>
      <c r="E416" s="37">
        <f t="shared" si="113"/>
        <v>578.79999999999995</v>
      </c>
      <c r="F416" s="37">
        <f t="shared" si="113"/>
        <v>580</v>
      </c>
    </row>
    <row r="417" spans="1:6" s="27" customFormat="1" ht="30.75" customHeight="1" x14ac:dyDescent="0.25">
      <c r="A417" s="38" t="s">
        <v>112</v>
      </c>
      <c r="B417" s="35" t="s">
        <v>156</v>
      </c>
      <c r="C417" s="35" t="s">
        <v>113</v>
      </c>
      <c r="D417" s="37">
        <v>577.70000000000005</v>
      </c>
      <c r="E417" s="37">
        <v>578.79999999999995</v>
      </c>
      <c r="F417" s="37">
        <v>580</v>
      </c>
    </row>
    <row r="418" spans="1:6" s="27" customFormat="1" ht="28.5" customHeight="1" x14ac:dyDescent="0.25">
      <c r="A418" s="38" t="s">
        <v>244</v>
      </c>
      <c r="B418" s="35" t="s">
        <v>245</v>
      </c>
      <c r="C418" s="35" t="s">
        <v>101</v>
      </c>
      <c r="D418" s="37">
        <f t="shared" ref="D418:F419" si="114">D419</f>
        <v>67.099999999999994</v>
      </c>
      <c r="E418" s="37">
        <f t="shared" si="114"/>
        <v>67.8</v>
      </c>
      <c r="F418" s="37">
        <f t="shared" si="114"/>
        <v>70.3</v>
      </c>
    </row>
    <row r="419" spans="1:6" s="27" customFormat="1" ht="69.75" customHeight="1" x14ac:dyDescent="0.25">
      <c r="A419" s="38" t="s">
        <v>110</v>
      </c>
      <c r="B419" s="35" t="s">
        <v>245</v>
      </c>
      <c r="C419" s="35" t="s">
        <v>111</v>
      </c>
      <c r="D419" s="37">
        <f t="shared" si="114"/>
        <v>67.099999999999994</v>
      </c>
      <c r="E419" s="37">
        <f t="shared" si="114"/>
        <v>67.8</v>
      </c>
      <c r="F419" s="37">
        <f t="shared" si="114"/>
        <v>70.3</v>
      </c>
    </row>
    <row r="420" spans="1:6" s="27" customFormat="1" ht="30.75" customHeight="1" x14ac:dyDescent="0.25">
      <c r="A420" s="38" t="s">
        <v>112</v>
      </c>
      <c r="B420" s="35" t="s">
        <v>245</v>
      </c>
      <c r="C420" s="35" t="s">
        <v>113</v>
      </c>
      <c r="D420" s="37">
        <v>67.099999999999994</v>
      </c>
      <c r="E420" s="37">
        <v>67.8</v>
      </c>
      <c r="F420" s="37">
        <v>70.3</v>
      </c>
    </row>
    <row r="421" spans="1:6" s="27" customFormat="1" ht="42.75" hidden="1" customHeight="1" x14ac:dyDescent="0.25">
      <c r="A421" s="38" t="s">
        <v>147</v>
      </c>
      <c r="B421" s="35" t="s">
        <v>152</v>
      </c>
      <c r="C421" s="35" t="s">
        <v>101</v>
      </c>
      <c r="D421" s="37">
        <f t="shared" ref="D421:F422" si="115">D422</f>
        <v>0</v>
      </c>
      <c r="E421" s="37">
        <f t="shared" si="115"/>
        <v>0</v>
      </c>
      <c r="F421" s="37">
        <f t="shared" si="115"/>
        <v>0</v>
      </c>
    </row>
    <row r="422" spans="1:6" s="27" customFormat="1" ht="26.25" hidden="1" customHeight="1" x14ac:dyDescent="0.25">
      <c r="A422" s="38" t="s">
        <v>120</v>
      </c>
      <c r="B422" s="35" t="s">
        <v>152</v>
      </c>
      <c r="C422" s="35" t="s">
        <v>121</v>
      </c>
      <c r="D422" s="37">
        <f t="shared" si="115"/>
        <v>0</v>
      </c>
      <c r="E422" s="37">
        <f t="shared" si="115"/>
        <v>0</v>
      </c>
      <c r="F422" s="37">
        <f t="shared" si="115"/>
        <v>0</v>
      </c>
    </row>
    <row r="423" spans="1:6" s="27" customFormat="1" ht="30.75" hidden="1" customHeight="1" x14ac:dyDescent="0.25">
      <c r="A423" s="38" t="s">
        <v>122</v>
      </c>
      <c r="B423" s="35" t="s">
        <v>152</v>
      </c>
      <c r="C423" s="35" t="s">
        <v>123</v>
      </c>
      <c r="D423" s="37"/>
      <c r="E423" s="37"/>
      <c r="F423" s="37"/>
    </row>
    <row r="424" spans="1:6" s="27" customFormat="1" ht="37.5" hidden="1" customHeight="1" x14ac:dyDescent="0.25">
      <c r="A424" s="38" t="s">
        <v>275</v>
      </c>
      <c r="B424" s="35" t="s">
        <v>276</v>
      </c>
      <c r="C424" s="35" t="s">
        <v>101</v>
      </c>
      <c r="D424" s="37">
        <f t="shared" ref="D424:F425" si="116">D425</f>
        <v>0</v>
      </c>
      <c r="E424" s="37">
        <f t="shared" si="116"/>
        <v>0</v>
      </c>
      <c r="F424" s="37">
        <f t="shared" si="116"/>
        <v>0</v>
      </c>
    </row>
    <row r="425" spans="1:6" s="27" customFormat="1" ht="31.5" hidden="1" customHeight="1" x14ac:dyDescent="0.25">
      <c r="A425" s="38" t="s">
        <v>120</v>
      </c>
      <c r="B425" s="35" t="s">
        <v>276</v>
      </c>
      <c r="C425" s="35" t="s">
        <v>121</v>
      </c>
      <c r="D425" s="37">
        <f t="shared" si="116"/>
        <v>0</v>
      </c>
      <c r="E425" s="37">
        <f t="shared" si="116"/>
        <v>0</v>
      </c>
      <c r="F425" s="37">
        <f t="shared" si="116"/>
        <v>0</v>
      </c>
    </row>
    <row r="426" spans="1:6" s="27" customFormat="1" ht="32.25" hidden="1" customHeight="1" x14ac:dyDescent="0.25">
      <c r="A426" s="38" t="s">
        <v>122</v>
      </c>
      <c r="B426" s="35" t="s">
        <v>276</v>
      </c>
      <c r="C426" s="35" t="s">
        <v>123</v>
      </c>
      <c r="D426" s="37"/>
      <c r="E426" s="37"/>
      <c r="F426" s="37"/>
    </row>
    <row r="427" spans="1:6" ht="30.75" customHeight="1" x14ac:dyDescent="0.25">
      <c r="A427" s="38" t="s">
        <v>128</v>
      </c>
      <c r="B427" s="35" t="s">
        <v>129</v>
      </c>
      <c r="C427" s="35" t="s">
        <v>101</v>
      </c>
      <c r="D427" s="37">
        <f>D428+D430</f>
        <v>195.5</v>
      </c>
      <c r="E427" s="37">
        <f>E428+E430</f>
        <v>201.79999999999998</v>
      </c>
      <c r="F427" s="37">
        <f>F428+F430</f>
        <v>208.4</v>
      </c>
    </row>
    <row r="428" spans="1:6" ht="68.25" customHeight="1" x14ac:dyDescent="0.25">
      <c r="A428" s="38" t="s">
        <v>110</v>
      </c>
      <c r="B428" s="35" t="s">
        <v>129</v>
      </c>
      <c r="C428" s="35" t="s">
        <v>111</v>
      </c>
      <c r="D428" s="37">
        <f>D429</f>
        <v>194.9</v>
      </c>
      <c r="E428" s="37">
        <f>E429</f>
        <v>201.2</v>
      </c>
      <c r="F428" s="37">
        <f>F429</f>
        <v>207.8</v>
      </c>
    </row>
    <row r="429" spans="1:6" ht="30.75" customHeight="1" x14ac:dyDescent="0.25">
      <c r="A429" s="38" t="s">
        <v>112</v>
      </c>
      <c r="B429" s="35" t="s">
        <v>129</v>
      </c>
      <c r="C429" s="35" t="s">
        <v>113</v>
      </c>
      <c r="D429" s="37">
        <v>194.9</v>
      </c>
      <c r="E429" s="37">
        <v>201.2</v>
      </c>
      <c r="F429" s="37">
        <v>207.8</v>
      </c>
    </row>
    <row r="430" spans="1:6" ht="33.75" customHeight="1" x14ac:dyDescent="0.25">
      <c r="A430" s="38" t="s">
        <v>120</v>
      </c>
      <c r="B430" s="35" t="s">
        <v>129</v>
      </c>
      <c r="C430" s="35" t="s">
        <v>121</v>
      </c>
      <c r="D430" s="37">
        <f>D431</f>
        <v>0.60000000000000009</v>
      </c>
      <c r="E430" s="37">
        <f>E431</f>
        <v>0.60000000000000009</v>
      </c>
      <c r="F430" s="37">
        <f>F431</f>
        <v>0.60000000000000009</v>
      </c>
    </row>
    <row r="431" spans="1:6" ht="26.25" x14ac:dyDescent="0.25">
      <c r="A431" s="38" t="s">
        <v>122</v>
      </c>
      <c r="B431" s="35" t="s">
        <v>129</v>
      </c>
      <c r="C431" s="35" t="s">
        <v>123</v>
      </c>
      <c r="D431" s="37">
        <f>1.6-1</f>
        <v>0.60000000000000009</v>
      </c>
      <c r="E431" s="37">
        <f>1.6-1</f>
        <v>0.60000000000000009</v>
      </c>
      <c r="F431" s="37">
        <f>1.6-1</f>
        <v>0.60000000000000009</v>
      </c>
    </row>
    <row r="432" spans="1:6" ht="44.25" customHeight="1" x14ac:dyDescent="0.25">
      <c r="A432" s="38" t="s">
        <v>575</v>
      </c>
      <c r="B432" s="35" t="s">
        <v>131</v>
      </c>
      <c r="C432" s="35" t="s">
        <v>101</v>
      </c>
      <c r="D432" s="37">
        <f>D433+D435</f>
        <v>197.6</v>
      </c>
      <c r="E432" s="37">
        <f>E433+E435</f>
        <v>203.79999999999998</v>
      </c>
      <c r="F432" s="37">
        <f>F433+F435</f>
        <v>210.39999999999998</v>
      </c>
    </row>
    <row r="433" spans="1:6" ht="71.25" customHeight="1" x14ac:dyDescent="0.25">
      <c r="A433" s="38" t="s">
        <v>110</v>
      </c>
      <c r="B433" s="35" t="s">
        <v>131</v>
      </c>
      <c r="C433" s="35" t="s">
        <v>111</v>
      </c>
      <c r="D433" s="37">
        <f>D434</f>
        <v>184.4</v>
      </c>
      <c r="E433" s="37">
        <f>E434</f>
        <v>190.6</v>
      </c>
      <c r="F433" s="37">
        <f>F434</f>
        <v>197.2</v>
      </c>
    </row>
    <row r="434" spans="1:6" ht="30" customHeight="1" x14ac:dyDescent="0.25">
      <c r="A434" s="38" t="s">
        <v>112</v>
      </c>
      <c r="B434" s="35" t="s">
        <v>131</v>
      </c>
      <c r="C434" s="35" t="s">
        <v>113</v>
      </c>
      <c r="D434" s="37">
        <v>184.4</v>
      </c>
      <c r="E434" s="37">
        <v>190.6</v>
      </c>
      <c r="F434" s="37">
        <v>197.2</v>
      </c>
    </row>
    <row r="435" spans="1:6" ht="30.75" customHeight="1" x14ac:dyDescent="0.25">
      <c r="A435" s="38" t="s">
        <v>120</v>
      </c>
      <c r="B435" s="35" t="s">
        <v>131</v>
      </c>
      <c r="C435" s="35" t="s">
        <v>121</v>
      </c>
      <c r="D435" s="37">
        <f>D436</f>
        <v>13.200000000000001</v>
      </c>
      <c r="E435" s="37">
        <f>E436</f>
        <v>13.200000000000001</v>
      </c>
      <c r="F435" s="37">
        <f>F436</f>
        <v>13.200000000000001</v>
      </c>
    </row>
    <row r="436" spans="1:6" ht="26.25" x14ac:dyDescent="0.25">
      <c r="A436" s="38" t="s">
        <v>122</v>
      </c>
      <c r="B436" s="35" t="s">
        <v>131</v>
      </c>
      <c r="C436" s="35" t="s">
        <v>123</v>
      </c>
      <c r="D436" s="37">
        <f>19.3-6.1</f>
        <v>13.200000000000001</v>
      </c>
      <c r="E436" s="37">
        <f>19.3-6.1</f>
        <v>13.200000000000001</v>
      </c>
      <c r="F436" s="37">
        <f>19.3-6.1</f>
        <v>13.200000000000001</v>
      </c>
    </row>
    <row r="437" spans="1:6" ht="42" customHeight="1" x14ac:dyDescent="0.25">
      <c r="A437" s="38" t="s">
        <v>132</v>
      </c>
      <c r="B437" s="35" t="s">
        <v>133</v>
      </c>
      <c r="C437" s="35" t="s">
        <v>101</v>
      </c>
      <c r="D437" s="37">
        <f>D438+D442</f>
        <v>204.4</v>
      </c>
      <c r="E437" s="37">
        <f>E438+E442</f>
        <v>210.6</v>
      </c>
      <c r="F437" s="37">
        <f>F438+F442</f>
        <v>217.2</v>
      </c>
    </row>
    <row r="438" spans="1:6" ht="67.5" customHeight="1" x14ac:dyDescent="0.25">
      <c r="A438" s="38" t="s">
        <v>110</v>
      </c>
      <c r="B438" s="35" t="s">
        <v>133</v>
      </c>
      <c r="C438" s="35" t="s">
        <v>111</v>
      </c>
      <c r="D438" s="37">
        <f>D439</f>
        <v>204.4</v>
      </c>
      <c r="E438" s="37">
        <f>E439</f>
        <v>210.6</v>
      </c>
      <c r="F438" s="37">
        <f>F439</f>
        <v>217.2</v>
      </c>
    </row>
    <row r="439" spans="1:6" ht="29.25" customHeight="1" x14ac:dyDescent="0.25">
      <c r="A439" s="38" t="s">
        <v>112</v>
      </c>
      <c r="B439" s="35" t="s">
        <v>133</v>
      </c>
      <c r="C439" s="35" t="s">
        <v>113</v>
      </c>
      <c r="D439" s="37">
        <v>204.4</v>
      </c>
      <c r="E439" s="37">
        <v>210.6</v>
      </c>
      <c r="F439" s="37">
        <v>217.2</v>
      </c>
    </row>
    <row r="440" spans="1:6" ht="30.75" hidden="1" customHeight="1" x14ac:dyDescent="0.25">
      <c r="A440" s="38" t="s">
        <v>120</v>
      </c>
      <c r="B440" s="35" t="s">
        <v>133</v>
      </c>
      <c r="C440" s="35" t="s">
        <v>121</v>
      </c>
      <c r="D440" s="37">
        <f>D441</f>
        <v>0</v>
      </c>
      <c r="E440" s="37">
        <f>E441</f>
        <v>0</v>
      </c>
      <c r="F440" s="37">
        <f>F441</f>
        <v>0</v>
      </c>
    </row>
    <row r="441" spans="1:6" ht="26.25" hidden="1" x14ac:dyDescent="0.25">
      <c r="A441" s="38" t="s">
        <v>122</v>
      </c>
      <c r="B441" s="35" t="s">
        <v>133</v>
      </c>
      <c r="C441" s="35" t="s">
        <v>123</v>
      </c>
      <c r="D441" s="37">
        <f>34.4-9.7-24.7</f>
        <v>0</v>
      </c>
      <c r="E441" s="37">
        <f>34.4-9.7-24.7</f>
        <v>0</v>
      </c>
      <c r="F441" s="37">
        <f>34.4-9.7-24.7</f>
        <v>0</v>
      </c>
    </row>
    <row r="442" spans="1:6" ht="26.25" hidden="1" x14ac:dyDescent="0.25">
      <c r="A442" s="38" t="s">
        <v>120</v>
      </c>
      <c r="B442" s="35" t="s">
        <v>133</v>
      </c>
      <c r="C442" s="35" t="s">
        <v>121</v>
      </c>
      <c r="D442" s="37">
        <f>D443</f>
        <v>0</v>
      </c>
      <c r="E442" s="37">
        <f>E443</f>
        <v>0</v>
      </c>
      <c r="F442" s="37">
        <f>F443</f>
        <v>0</v>
      </c>
    </row>
    <row r="443" spans="1:6" ht="26.25" hidden="1" x14ac:dyDescent="0.25">
      <c r="A443" s="38" t="s">
        <v>122</v>
      </c>
      <c r="B443" s="35" t="s">
        <v>133</v>
      </c>
      <c r="C443" s="35" t="s">
        <v>123</v>
      </c>
      <c r="D443" s="37">
        <f>24.7-24.7</f>
        <v>0</v>
      </c>
      <c r="E443" s="37">
        <f>24.7-24.7</f>
        <v>0</v>
      </c>
      <c r="F443" s="37">
        <f>24.7-24.7</f>
        <v>0</v>
      </c>
    </row>
    <row r="444" spans="1:6" ht="69.75" customHeight="1" x14ac:dyDescent="0.25">
      <c r="A444" s="38" t="s">
        <v>134</v>
      </c>
      <c r="B444" s="35" t="s">
        <v>135</v>
      </c>
      <c r="C444" s="35" t="s">
        <v>101</v>
      </c>
      <c r="D444" s="37">
        <f>D445+D447</f>
        <v>195.8</v>
      </c>
      <c r="E444" s="37">
        <f>E445+E447</f>
        <v>202</v>
      </c>
      <c r="F444" s="37">
        <f>F445+F447</f>
        <v>208.60000000000002</v>
      </c>
    </row>
    <row r="445" spans="1:6" ht="38.25" customHeight="1" x14ac:dyDescent="0.25">
      <c r="A445" s="38" t="s">
        <v>110</v>
      </c>
      <c r="B445" s="35" t="s">
        <v>135</v>
      </c>
      <c r="C445" s="35" t="s">
        <v>111</v>
      </c>
      <c r="D445" s="37">
        <f>D446</f>
        <v>185.5</v>
      </c>
      <c r="E445" s="37">
        <f>E446</f>
        <v>191.7</v>
      </c>
      <c r="F445" s="37">
        <f>F446</f>
        <v>198.3</v>
      </c>
    </row>
    <row r="446" spans="1:6" ht="28.5" customHeight="1" x14ac:dyDescent="0.25">
      <c r="A446" s="38" t="s">
        <v>112</v>
      </c>
      <c r="B446" s="35" t="s">
        <v>135</v>
      </c>
      <c r="C446" s="35" t="s">
        <v>113</v>
      </c>
      <c r="D446" s="37">
        <v>185.5</v>
      </c>
      <c r="E446" s="37">
        <v>191.7</v>
      </c>
      <c r="F446" s="37">
        <v>198.3</v>
      </c>
    </row>
    <row r="447" spans="1:6" ht="27.75" customHeight="1" x14ac:dyDescent="0.25">
      <c r="A447" s="38" t="s">
        <v>120</v>
      </c>
      <c r="B447" s="35" t="s">
        <v>135</v>
      </c>
      <c r="C447" s="35" t="s">
        <v>121</v>
      </c>
      <c r="D447" s="37">
        <f>D448</f>
        <v>10.3</v>
      </c>
      <c r="E447" s="37">
        <f>E448</f>
        <v>10.3</v>
      </c>
      <c r="F447" s="37">
        <f>F448</f>
        <v>10.3</v>
      </c>
    </row>
    <row r="448" spans="1:6" ht="26.25" x14ac:dyDescent="0.25">
      <c r="A448" s="38" t="s">
        <v>122</v>
      </c>
      <c r="B448" s="35" t="s">
        <v>135</v>
      </c>
      <c r="C448" s="35" t="s">
        <v>123</v>
      </c>
      <c r="D448" s="37">
        <f>20.5-10.2</f>
        <v>10.3</v>
      </c>
      <c r="E448" s="37">
        <f>20.5-10.2</f>
        <v>10.3</v>
      </c>
      <c r="F448" s="37">
        <f>20.5-10.2</f>
        <v>10.3</v>
      </c>
    </row>
    <row r="449" spans="1:6" ht="42.75" customHeight="1" x14ac:dyDescent="0.25">
      <c r="A449" s="38" t="s">
        <v>136</v>
      </c>
      <c r="B449" s="35" t="s">
        <v>137</v>
      </c>
      <c r="C449" s="35" t="s">
        <v>101</v>
      </c>
      <c r="D449" s="37">
        <f>D450+D452</f>
        <v>622.9</v>
      </c>
      <c r="E449" s="37">
        <f>E450+E452</f>
        <v>641.69999999999993</v>
      </c>
      <c r="F449" s="37">
        <f>F450+F452</f>
        <v>661.3</v>
      </c>
    </row>
    <row r="450" spans="1:6" ht="71.25" customHeight="1" x14ac:dyDescent="0.25">
      <c r="A450" s="38" t="s">
        <v>110</v>
      </c>
      <c r="B450" s="35" t="s">
        <v>137</v>
      </c>
      <c r="C450" s="35" t="s">
        <v>111</v>
      </c>
      <c r="D450" s="37">
        <f>D451</f>
        <v>606.5</v>
      </c>
      <c r="E450" s="37">
        <f>E451</f>
        <v>625.29999999999995</v>
      </c>
      <c r="F450" s="37">
        <f>F451</f>
        <v>644.9</v>
      </c>
    </row>
    <row r="451" spans="1:6" ht="30.75" customHeight="1" x14ac:dyDescent="0.25">
      <c r="A451" s="38" t="s">
        <v>112</v>
      </c>
      <c r="B451" s="35" t="s">
        <v>137</v>
      </c>
      <c r="C451" s="35" t="s">
        <v>113</v>
      </c>
      <c r="D451" s="37">
        <v>606.5</v>
      </c>
      <c r="E451" s="37">
        <v>625.29999999999995</v>
      </c>
      <c r="F451" s="37">
        <v>644.9</v>
      </c>
    </row>
    <row r="452" spans="1:6" ht="27.75" customHeight="1" x14ac:dyDescent="0.25">
      <c r="A452" s="38" t="s">
        <v>120</v>
      </c>
      <c r="B452" s="35" t="s">
        <v>137</v>
      </c>
      <c r="C452" s="35" t="s">
        <v>121</v>
      </c>
      <c r="D452" s="37">
        <f>D453</f>
        <v>16.399999999999999</v>
      </c>
      <c r="E452" s="37">
        <f>E453</f>
        <v>16.399999999999999</v>
      </c>
      <c r="F452" s="37">
        <f>F453</f>
        <v>16.399999999999999</v>
      </c>
    </row>
    <row r="453" spans="1:6" ht="26.25" x14ac:dyDescent="0.25">
      <c r="A453" s="38" t="s">
        <v>122</v>
      </c>
      <c r="B453" s="35" t="s">
        <v>137</v>
      </c>
      <c r="C453" s="35" t="s">
        <v>123</v>
      </c>
      <c r="D453" s="37">
        <f>35.8-19.4</f>
        <v>16.399999999999999</v>
      </c>
      <c r="E453" s="37">
        <f>35.8-19.4</f>
        <v>16.399999999999999</v>
      </c>
      <c r="F453" s="37">
        <f>35.8-19.4</f>
        <v>16.399999999999999</v>
      </c>
    </row>
    <row r="454" spans="1:6" ht="93.75" customHeight="1" x14ac:dyDescent="0.25">
      <c r="A454" s="38" t="s">
        <v>138</v>
      </c>
      <c r="B454" s="35" t="s">
        <v>139</v>
      </c>
      <c r="C454" s="35" t="s">
        <v>101</v>
      </c>
      <c r="D454" s="37">
        <f t="shared" ref="D454:F455" si="117">D455</f>
        <v>185.5</v>
      </c>
      <c r="E454" s="37">
        <f t="shared" si="117"/>
        <v>191.8</v>
      </c>
      <c r="F454" s="37">
        <f t="shared" si="117"/>
        <v>198.4</v>
      </c>
    </row>
    <row r="455" spans="1:6" ht="68.25" customHeight="1" x14ac:dyDescent="0.25">
      <c r="A455" s="38" t="s">
        <v>110</v>
      </c>
      <c r="B455" s="35" t="s">
        <v>139</v>
      </c>
      <c r="C455" s="35" t="s">
        <v>111</v>
      </c>
      <c r="D455" s="37">
        <f t="shared" si="117"/>
        <v>185.5</v>
      </c>
      <c r="E455" s="37">
        <f t="shared" si="117"/>
        <v>191.8</v>
      </c>
      <c r="F455" s="37">
        <f t="shared" si="117"/>
        <v>198.4</v>
      </c>
    </row>
    <row r="456" spans="1:6" ht="30" customHeight="1" x14ac:dyDescent="0.25">
      <c r="A456" s="38" t="s">
        <v>112</v>
      </c>
      <c r="B456" s="35" t="s">
        <v>139</v>
      </c>
      <c r="C456" s="35" t="s">
        <v>113</v>
      </c>
      <c r="D456" s="37">
        <v>185.5</v>
      </c>
      <c r="E456" s="37">
        <v>191.8</v>
      </c>
      <c r="F456" s="37">
        <v>198.4</v>
      </c>
    </row>
    <row r="457" spans="1:6" ht="30.75" hidden="1" customHeight="1" x14ac:dyDescent="0.25">
      <c r="A457" s="38" t="s">
        <v>120</v>
      </c>
      <c r="B457" s="35" t="s">
        <v>576</v>
      </c>
      <c r="C457" s="35" t="s">
        <v>121</v>
      </c>
      <c r="D457" s="37">
        <f>D458</f>
        <v>0</v>
      </c>
      <c r="E457" s="37">
        <f>E458</f>
        <v>0</v>
      </c>
      <c r="F457" s="37">
        <f>F458</f>
        <v>0</v>
      </c>
    </row>
    <row r="458" spans="1:6" ht="26.25" hidden="1" x14ac:dyDescent="0.25">
      <c r="A458" s="38" t="s">
        <v>122</v>
      </c>
      <c r="B458" s="35" t="s">
        <v>576</v>
      </c>
      <c r="C458" s="35" t="s">
        <v>123</v>
      </c>
      <c r="D458" s="37">
        <v>0</v>
      </c>
      <c r="E458" s="37">
        <v>0</v>
      </c>
      <c r="F458" s="37">
        <v>0</v>
      </c>
    </row>
    <row r="459" spans="1:6" ht="66" hidden="1" customHeight="1" x14ac:dyDescent="0.25">
      <c r="A459" s="38" t="s">
        <v>140</v>
      </c>
      <c r="B459" s="35" t="s">
        <v>141</v>
      </c>
      <c r="C459" s="35" t="s">
        <v>101</v>
      </c>
      <c r="D459" s="37">
        <f t="shared" ref="D459:F460" si="118">D460</f>
        <v>0</v>
      </c>
      <c r="E459" s="37">
        <f t="shared" si="118"/>
        <v>0</v>
      </c>
      <c r="F459" s="37">
        <f t="shared" si="118"/>
        <v>0</v>
      </c>
    </row>
    <row r="460" spans="1:6" ht="26.25" hidden="1" x14ac:dyDescent="0.25">
      <c r="A460" s="38" t="s">
        <v>120</v>
      </c>
      <c r="B460" s="35" t="s">
        <v>141</v>
      </c>
      <c r="C460" s="35" t="s">
        <v>121</v>
      </c>
      <c r="D460" s="37">
        <f t="shared" si="118"/>
        <v>0</v>
      </c>
      <c r="E460" s="37">
        <f t="shared" si="118"/>
        <v>0</v>
      </c>
      <c r="F460" s="37">
        <f t="shared" si="118"/>
        <v>0</v>
      </c>
    </row>
    <row r="461" spans="1:6" ht="26.25" hidden="1" x14ac:dyDescent="0.25">
      <c r="A461" s="38" t="s">
        <v>122</v>
      </c>
      <c r="B461" s="35" t="s">
        <v>141</v>
      </c>
      <c r="C461" s="35" t="s">
        <v>123</v>
      </c>
      <c r="D461" s="37">
        <f>4.9-4.9</f>
        <v>0</v>
      </c>
      <c r="E461" s="37">
        <f>4.9-4.9</f>
        <v>0</v>
      </c>
      <c r="F461" s="37">
        <f>4.9-4.9</f>
        <v>0</v>
      </c>
    </row>
    <row r="462" spans="1:6" ht="81" customHeight="1" x14ac:dyDescent="0.25">
      <c r="A462" s="38" t="s">
        <v>142</v>
      </c>
      <c r="B462" s="35" t="s">
        <v>143</v>
      </c>
      <c r="C462" s="35" t="s">
        <v>101</v>
      </c>
      <c r="D462" s="37">
        <f>D463+D465</f>
        <v>20.5</v>
      </c>
      <c r="E462" s="37">
        <f>E463+E465</f>
        <v>20.5</v>
      </c>
      <c r="F462" s="37">
        <f>F463+F465</f>
        <v>21</v>
      </c>
    </row>
    <row r="463" spans="1:6" ht="67.5" customHeight="1" x14ac:dyDescent="0.25">
      <c r="A463" s="38" t="s">
        <v>110</v>
      </c>
      <c r="B463" s="35" t="s">
        <v>143</v>
      </c>
      <c r="C463" s="35" t="s">
        <v>111</v>
      </c>
      <c r="D463" s="37">
        <f>D464</f>
        <v>14.4</v>
      </c>
      <c r="E463" s="37">
        <f>E464</f>
        <v>14.4</v>
      </c>
      <c r="F463" s="37">
        <f>F464</f>
        <v>14.9</v>
      </c>
    </row>
    <row r="464" spans="1:6" ht="30.75" customHeight="1" x14ac:dyDescent="0.25">
      <c r="A464" s="38" t="s">
        <v>112</v>
      </c>
      <c r="B464" s="35" t="s">
        <v>143</v>
      </c>
      <c r="C464" s="35" t="s">
        <v>113</v>
      </c>
      <c r="D464" s="37">
        <v>14.4</v>
      </c>
      <c r="E464" s="37">
        <v>14.4</v>
      </c>
      <c r="F464" s="37">
        <v>14.9</v>
      </c>
    </row>
    <row r="465" spans="1:6" ht="33.75" customHeight="1" x14ac:dyDescent="0.25">
      <c r="A465" s="38" t="s">
        <v>120</v>
      </c>
      <c r="B465" s="35" t="s">
        <v>143</v>
      </c>
      <c r="C465" s="35" t="s">
        <v>121</v>
      </c>
      <c r="D465" s="37">
        <f>D466</f>
        <v>6.1</v>
      </c>
      <c r="E465" s="37">
        <f>E466</f>
        <v>6.1</v>
      </c>
      <c r="F465" s="37">
        <f>F466</f>
        <v>6.1</v>
      </c>
    </row>
    <row r="466" spans="1:6" ht="27" customHeight="1" x14ac:dyDescent="0.25">
      <c r="A466" s="38" t="s">
        <v>122</v>
      </c>
      <c r="B466" s="35" t="s">
        <v>143</v>
      </c>
      <c r="C466" s="35" t="s">
        <v>123</v>
      </c>
      <c r="D466" s="37">
        <v>6.1</v>
      </c>
      <c r="E466" s="37">
        <v>6.1</v>
      </c>
      <c r="F466" s="37">
        <v>6.1</v>
      </c>
    </row>
    <row r="467" spans="1:6" ht="19.5" hidden="1" customHeight="1" x14ac:dyDescent="0.25">
      <c r="A467" s="38" t="s">
        <v>144</v>
      </c>
      <c r="B467" s="35" t="s">
        <v>146</v>
      </c>
      <c r="C467" s="35" t="s">
        <v>101</v>
      </c>
      <c r="D467" s="37">
        <f>D468</f>
        <v>0</v>
      </c>
      <c r="E467" s="37">
        <f t="shared" ref="E467:F469" si="119">E468</f>
        <v>0</v>
      </c>
      <c r="F467" s="37">
        <f t="shared" si="119"/>
        <v>0</v>
      </c>
    </row>
    <row r="468" spans="1:6" ht="42.75" hidden="1" customHeight="1" x14ac:dyDescent="0.25">
      <c r="A468" s="38" t="s">
        <v>147</v>
      </c>
      <c r="B468" s="35" t="s">
        <v>148</v>
      </c>
      <c r="C468" s="35" t="s">
        <v>101</v>
      </c>
      <c r="D468" s="37">
        <f>D469</f>
        <v>0</v>
      </c>
      <c r="E468" s="37">
        <f t="shared" si="119"/>
        <v>0</v>
      </c>
      <c r="F468" s="37">
        <f t="shared" si="119"/>
        <v>0</v>
      </c>
    </row>
    <row r="469" spans="1:6" ht="27" hidden="1" customHeight="1" x14ac:dyDescent="0.25">
      <c r="A469" s="38" t="s">
        <v>149</v>
      </c>
      <c r="B469" s="35" t="s">
        <v>148</v>
      </c>
      <c r="C469" s="35" t="s">
        <v>121</v>
      </c>
      <c r="D469" s="37">
        <f>D470</f>
        <v>0</v>
      </c>
      <c r="E469" s="37">
        <f t="shared" si="119"/>
        <v>0</v>
      </c>
      <c r="F469" s="37">
        <f t="shared" si="119"/>
        <v>0</v>
      </c>
    </row>
    <row r="470" spans="1:6" ht="27" hidden="1" customHeight="1" x14ac:dyDescent="0.25">
      <c r="A470" s="38" t="s">
        <v>122</v>
      </c>
      <c r="B470" s="35" t="s">
        <v>148</v>
      </c>
      <c r="C470" s="35" t="s">
        <v>123</v>
      </c>
      <c r="D470" s="37">
        <v>0</v>
      </c>
      <c r="E470" s="37">
        <v>0</v>
      </c>
      <c r="F470" s="37">
        <v>0</v>
      </c>
    </row>
    <row r="471" spans="1:6" ht="54.75" customHeight="1" x14ac:dyDescent="0.25">
      <c r="A471" s="38" t="s">
        <v>490</v>
      </c>
      <c r="B471" s="35" t="s">
        <v>491</v>
      </c>
      <c r="C471" s="35" t="s">
        <v>101</v>
      </c>
      <c r="D471" s="37">
        <f>D472+D474</f>
        <v>317.09999999999997</v>
      </c>
      <c r="E471" s="37">
        <f>E472+E474</f>
        <v>328.5</v>
      </c>
      <c r="F471" s="37">
        <f>F472+F474</f>
        <v>340</v>
      </c>
    </row>
    <row r="472" spans="1:6" ht="28.5" customHeight="1" x14ac:dyDescent="0.25">
      <c r="A472" s="38" t="s">
        <v>120</v>
      </c>
      <c r="B472" s="35" t="s">
        <v>491</v>
      </c>
      <c r="C472" s="35" t="s">
        <v>121</v>
      </c>
      <c r="D472" s="37">
        <f>D473</f>
        <v>5.7</v>
      </c>
      <c r="E472" s="37">
        <f>E473</f>
        <v>5.9</v>
      </c>
      <c r="F472" s="37">
        <f>F473</f>
        <v>6.1</v>
      </c>
    </row>
    <row r="473" spans="1:6" ht="27" customHeight="1" x14ac:dyDescent="0.25">
      <c r="A473" s="38" t="s">
        <v>255</v>
      </c>
      <c r="B473" s="35" t="s">
        <v>491</v>
      </c>
      <c r="C473" s="35" t="s">
        <v>123</v>
      </c>
      <c r="D473" s="37">
        <v>5.7</v>
      </c>
      <c r="E473" s="37">
        <v>5.9</v>
      </c>
      <c r="F473" s="37">
        <v>6.1</v>
      </c>
    </row>
    <row r="474" spans="1:6" ht="14.25" customHeight="1" x14ac:dyDescent="0.25">
      <c r="A474" s="38" t="s">
        <v>485</v>
      </c>
      <c r="B474" s="35" t="s">
        <v>491</v>
      </c>
      <c r="C474" s="35" t="s">
        <v>486</v>
      </c>
      <c r="D474" s="37">
        <f>D475</f>
        <v>311.39999999999998</v>
      </c>
      <c r="E474" s="37">
        <f>E475</f>
        <v>322.60000000000002</v>
      </c>
      <c r="F474" s="37">
        <f>F475</f>
        <v>333.9</v>
      </c>
    </row>
    <row r="475" spans="1:6" ht="18" customHeight="1" x14ac:dyDescent="0.25">
      <c r="A475" s="38" t="s">
        <v>487</v>
      </c>
      <c r="B475" s="35" t="s">
        <v>491</v>
      </c>
      <c r="C475" s="35" t="s">
        <v>488</v>
      </c>
      <c r="D475" s="37">
        <v>311.39999999999998</v>
      </c>
      <c r="E475" s="37">
        <v>322.60000000000002</v>
      </c>
      <c r="F475" s="37">
        <v>333.9</v>
      </c>
    </row>
    <row r="476" spans="1:6" ht="45" customHeight="1" x14ac:dyDescent="0.25">
      <c r="A476" s="38" t="s">
        <v>150</v>
      </c>
      <c r="B476" s="35" t="s">
        <v>151</v>
      </c>
      <c r="C476" s="35" t="s">
        <v>101</v>
      </c>
      <c r="D476" s="37">
        <f t="shared" ref="D476:F477" si="120">D477</f>
        <v>0.7</v>
      </c>
      <c r="E476" s="37">
        <f t="shared" si="120"/>
        <v>0.7</v>
      </c>
      <c r="F476" s="37">
        <f t="shared" si="120"/>
        <v>0.7</v>
      </c>
    </row>
    <row r="477" spans="1:6" ht="67.5" customHeight="1" x14ac:dyDescent="0.25">
      <c r="A477" s="38" t="s">
        <v>110</v>
      </c>
      <c r="B477" s="35" t="s">
        <v>151</v>
      </c>
      <c r="C477" s="35" t="s">
        <v>111</v>
      </c>
      <c r="D477" s="37">
        <f t="shared" si="120"/>
        <v>0.7</v>
      </c>
      <c r="E477" s="37">
        <f t="shared" si="120"/>
        <v>0.7</v>
      </c>
      <c r="F477" s="37">
        <f t="shared" si="120"/>
        <v>0.7</v>
      </c>
    </row>
    <row r="478" spans="1:6" ht="27.75" customHeight="1" x14ac:dyDescent="0.25">
      <c r="A478" s="38" t="s">
        <v>112</v>
      </c>
      <c r="B478" s="35" t="s">
        <v>151</v>
      </c>
      <c r="C478" s="35" t="s">
        <v>113</v>
      </c>
      <c r="D478" s="37">
        <v>0.7</v>
      </c>
      <c r="E478" s="37">
        <v>0.7</v>
      </c>
      <c r="F478" s="37">
        <v>0.7</v>
      </c>
    </row>
    <row r="479" spans="1:6" ht="31.5" customHeight="1" x14ac:dyDescent="0.25">
      <c r="A479" s="38" t="s">
        <v>277</v>
      </c>
      <c r="B479" s="35" t="s">
        <v>278</v>
      </c>
      <c r="C479" s="35" t="s">
        <v>101</v>
      </c>
      <c r="D479" s="37">
        <f t="shared" ref="D479:F480" si="121">D480</f>
        <v>44.6</v>
      </c>
      <c r="E479" s="37">
        <f t="shared" si="121"/>
        <v>44.6</v>
      </c>
      <c r="F479" s="37">
        <f t="shared" si="121"/>
        <v>44.6</v>
      </c>
    </row>
    <row r="480" spans="1:6" ht="33" customHeight="1" x14ac:dyDescent="0.25">
      <c r="A480" s="38" t="s">
        <v>120</v>
      </c>
      <c r="B480" s="35" t="s">
        <v>278</v>
      </c>
      <c r="C480" s="35" t="s">
        <v>121</v>
      </c>
      <c r="D480" s="37">
        <f t="shared" si="121"/>
        <v>44.6</v>
      </c>
      <c r="E480" s="37">
        <f t="shared" si="121"/>
        <v>44.6</v>
      </c>
      <c r="F480" s="37">
        <f t="shared" si="121"/>
        <v>44.6</v>
      </c>
    </row>
    <row r="481" spans="1:6" ht="30" customHeight="1" x14ac:dyDescent="0.25">
      <c r="A481" s="38" t="s">
        <v>122</v>
      </c>
      <c r="B481" s="35" t="s">
        <v>278</v>
      </c>
      <c r="C481" s="35" t="s">
        <v>123</v>
      </c>
      <c r="D481" s="37">
        <v>44.6</v>
      </c>
      <c r="E481" s="37">
        <v>44.6</v>
      </c>
      <c r="F481" s="37">
        <v>44.6</v>
      </c>
    </row>
    <row r="482" spans="1:6" ht="31.5" customHeight="1" x14ac:dyDescent="0.2">
      <c r="A482" s="38" t="s">
        <v>233</v>
      </c>
      <c r="B482" s="33" t="s">
        <v>234</v>
      </c>
      <c r="C482" s="33" t="s">
        <v>101</v>
      </c>
      <c r="D482" s="34">
        <f>D483+D494+D488+D491</f>
        <v>8114.0999999999995</v>
      </c>
      <c r="E482" s="34">
        <f t="shared" ref="E482:F482" si="122">E483+E494+E488</f>
        <v>5617.5</v>
      </c>
      <c r="F482" s="34">
        <f t="shared" si="122"/>
        <v>5617.5</v>
      </c>
    </row>
    <row r="483" spans="1:6" ht="28.5" customHeight="1" x14ac:dyDescent="0.25">
      <c r="A483" s="38" t="s">
        <v>237</v>
      </c>
      <c r="B483" s="35" t="s">
        <v>238</v>
      </c>
      <c r="C483" s="35" t="s">
        <v>101</v>
      </c>
      <c r="D483" s="37">
        <f>D484+D486</f>
        <v>6461.4</v>
      </c>
      <c r="E483" s="37">
        <f>E484+E486</f>
        <v>5121.5</v>
      </c>
      <c r="F483" s="37">
        <f>F484+F486</f>
        <v>5121.5</v>
      </c>
    </row>
    <row r="484" spans="1:6" ht="74.25" customHeight="1" x14ac:dyDescent="0.25">
      <c r="A484" s="38" t="s">
        <v>110</v>
      </c>
      <c r="B484" s="35" t="s">
        <v>238</v>
      </c>
      <c r="C484" s="35" t="s">
        <v>111</v>
      </c>
      <c r="D484" s="37">
        <f>D485</f>
        <v>2943.9</v>
      </c>
      <c r="E484" s="37">
        <f>E485</f>
        <v>3000.3</v>
      </c>
      <c r="F484" s="37">
        <f>F485</f>
        <v>3000.3</v>
      </c>
    </row>
    <row r="485" spans="1:6" ht="14.25" customHeight="1" x14ac:dyDescent="0.25">
      <c r="A485" s="38" t="s">
        <v>239</v>
      </c>
      <c r="B485" s="35" t="s">
        <v>238</v>
      </c>
      <c r="C485" s="35" t="s">
        <v>240</v>
      </c>
      <c r="D485" s="37">
        <f>3000.3-44.5-13.4+1.5</f>
        <v>2943.9</v>
      </c>
      <c r="E485" s="37">
        <v>3000.3</v>
      </c>
      <c r="F485" s="37">
        <v>3000.3</v>
      </c>
    </row>
    <row r="486" spans="1:6" ht="31.5" customHeight="1" x14ac:dyDescent="0.25">
      <c r="A486" s="38" t="s">
        <v>120</v>
      </c>
      <c r="B486" s="35" t="s">
        <v>238</v>
      </c>
      <c r="C486" s="35" t="s">
        <v>121</v>
      </c>
      <c r="D486" s="37">
        <f>D487</f>
        <v>3517.5</v>
      </c>
      <c r="E486" s="37">
        <f>E487</f>
        <v>2121.1999999999998</v>
      </c>
      <c r="F486" s="37">
        <f>F487</f>
        <v>2121.1999999999998</v>
      </c>
    </row>
    <row r="487" spans="1:6" ht="27" customHeight="1" x14ac:dyDescent="0.25">
      <c r="A487" s="38" t="s">
        <v>255</v>
      </c>
      <c r="B487" s="35" t="s">
        <v>238</v>
      </c>
      <c r="C487" s="35" t="s">
        <v>123</v>
      </c>
      <c r="D487" s="37">
        <f>2121.2-256.3+1652.6</f>
        <v>3517.5</v>
      </c>
      <c r="E487" s="37">
        <v>2121.1999999999998</v>
      </c>
      <c r="F487" s="37">
        <v>2121.1999999999998</v>
      </c>
    </row>
    <row r="488" spans="1:6" ht="27" customHeight="1" x14ac:dyDescent="0.25">
      <c r="A488" s="38" t="s">
        <v>593</v>
      </c>
      <c r="B488" s="35" t="s">
        <v>594</v>
      </c>
      <c r="C488" s="35" t="s">
        <v>101</v>
      </c>
      <c r="D488" s="37">
        <f>D489</f>
        <v>1100.3</v>
      </c>
      <c r="E488" s="37">
        <f t="shared" ref="E488:F488" si="123">E489</f>
        <v>0</v>
      </c>
      <c r="F488" s="37">
        <f t="shared" si="123"/>
        <v>0</v>
      </c>
    </row>
    <row r="489" spans="1:6" ht="69" customHeight="1" x14ac:dyDescent="0.25">
      <c r="A489" s="38" t="s">
        <v>110</v>
      </c>
      <c r="B489" s="35" t="s">
        <v>594</v>
      </c>
      <c r="C489" s="35" t="s">
        <v>111</v>
      </c>
      <c r="D489" s="37">
        <f>D490</f>
        <v>1100.3</v>
      </c>
      <c r="E489" s="37">
        <f t="shared" ref="E489:F489" si="124">E490</f>
        <v>0</v>
      </c>
      <c r="F489" s="37">
        <f t="shared" si="124"/>
        <v>0</v>
      </c>
    </row>
    <row r="490" spans="1:6" ht="27" customHeight="1" x14ac:dyDescent="0.25">
      <c r="A490" s="38" t="s">
        <v>239</v>
      </c>
      <c r="B490" s="35" t="s">
        <v>594</v>
      </c>
      <c r="C490" s="35" t="s">
        <v>240</v>
      </c>
      <c r="D490" s="37">
        <f>845.1+255.2</f>
        <v>1100.3</v>
      </c>
      <c r="E490" s="37">
        <v>0</v>
      </c>
      <c r="F490" s="37">
        <v>0</v>
      </c>
    </row>
    <row r="491" spans="1:6" ht="44.25" customHeight="1" x14ac:dyDescent="0.25">
      <c r="A491" s="38" t="s">
        <v>591</v>
      </c>
      <c r="B491" s="35" t="s">
        <v>599</v>
      </c>
      <c r="C491" s="35" t="s">
        <v>101</v>
      </c>
      <c r="D491" s="37">
        <f>D492</f>
        <v>56.4</v>
      </c>
      <c r="E491" s="37">
        <f t="shared" ref="E491:F491" si="125">E492</f>
        <v>0</v>
      </c>
      <c r="F491" s="37">
        <f t="shared" si="125"/>
        <v>0</v>
      </c>
    </row>
    <row r="492" spans="1:6" ht="66.75" customHeight="1" x14ac:dyDescent="0.25">
      <c r="A492" s="38" t="s">
        <v>110</v>
      </c>
      <c r="B492" s="35" t="s">
        <v>599</v>
      </c>
      <c r="C492" s="35" t="s">
        <v>111</v>
      </c>
      <c r="D492" s="37">
        <f>D493</f>
        <v>56.4</v>
      </c>
      <c r="E492" s="37">
        <f t="shared" ref="E492:F492" si="126">E493</f>
        <v>0</v>
      </c>
      <c r="F492" s="37">
        <f t="shared" si="126"/>
        <v>0</v>
      </c>
    </row>
    <row r="493" spans="1:6" ht="27" customHeight="1" x14ac:dyDescent="0.25">
      <c r="A493" s="38" t="s">
        <v>239</v>
      </c>
      <c r="B493" s="35" t="s">
        <v>599</v>
      </c>
      <c r="C493" s="35" t="s">
        <v>240</v>
      </c>
      <c r="D493" s="37">
        <f>44.5+13.4-1.5</f>
        <v>56.4</v>
      </c>
      <c r="E493" s="37">
        <v>0</v>
      </c>
      <c r="F493" s="37">
        <v>0</v>
      </c>
    </row>
    <row r="494" spans="1:6" ht="57" customHeight="1" x14ac:dyDescent="0.25">
      <c r="A494" s="38" t="s">
        <v>235</v>
      </c>
      <c r="B494" s="35" t="s">
        <v>236</v>
      </c>
      <c r="C494" s="35" t="s">
        <v>101</v>
      </c>
      <c r="D494" s="37">
        <f t="shared" ref="D494:F495" si="127">D495</f>
        <v>496</v>
      </c>
      <c r="E494" s="37">
        <f t="shared" si="127"/>
        <v>496</v>
      </c>
      <c r="F494" s="37">
        <f t="shared" si="127"/>
        <v>496</v>
      </c>
    </row>
    <row r="495" spans="1:6" ht="16.5" customHeight="1" x14ac:dyDescent="0.25">
      <c r="A495" s="38" t="s">
        <v>124</v>
      </c>
      <c r="B495" s="35" t="s">
        <v>236</v>
      </c>
      <c r="C495" s="35" t="s">
        <v>125</v>
      </c>
      <c r="D495" s="37">
        <f t="shared" si="127"/>
        <v>496</v>
      </c>
      <c r="E495" s="37">
        <f t="shared" si="127"/>
        <v>496</v>
      </c>
      <c r="F495" s="37">
        <f t="shared" si="127"/>
        <v>496</v>
      </c>
    </row>
    <row r="496" spans="1:6" ht="18" customHeight="1" x14ac:dyDescent="0.25">
      <c r="A496" s="38" t="s">
        <v>126</v>
      </c>
      <c r="B496" s="35" t="s">
        <v>236</v>
      </c>
      <c r="C496" s="35" t="s">
        <v>127</v>
      </c>
      <c r="D496" s="37">
        <v>496</v>
      </c>
      <c r="E496" s="37">
        <v>496</v>
      </c>
      <c r="F496" s="37">
        <v>496</v>
      </c>
    </row>
    <row r="497" spans="1:6" ht="17.25" hidden="1" customHeight="1" x14ac:dyDescent="0.2">
      <c r="A497" s="54" t="s">
        <v>532</v>
      </c>
      <c r="B497" s="33" t="s">
        <v>533</v>
      </c>
      <c r="C497" s="33" t="s">
        <v>101</v>
      </c>
      <c r="D497" s="34">
        <f t="shared" ref="D497:F498" si="128">D498</f>
        <v>0</v>
      </c>
      <c r="E497" s="34">
        <f t="shared" si="128"/>
        <v>0</v>
      </c>
      <c r="F497" s="34">
        <f t="shared" si="128"/>
        <v>0</v>
      </c>
    </row>
    <row r="498" spans="1:6" ht="27" hidden="1" customHeight="1" x14ac:dyDescent="0.25">
      <c r="A498" s="38" t="s">
        <v>534</v>
      </c>
      <c r="B498" s="35" t="s">
        <v>535</v>
      </c>
      <c r="C498" s="35" t="s">
        <v>101</v>
      </c>
      <c r="D498" s="37">
        <f t="shared" si="128"/>
        <v>0</v>
      </c>
      <c r="E498" s="37">
        <f t="shared" si="128"/>
        <v>0</v>
      </c>
      <c r="F498" s="37">
        <f t="shared" si="128"/>
        <v>0</v>
      </c>
    </row>
    <row r="499" spans="1:6" ht="15" hidden="1" customHeight="1" x14ac:dyDescent="0.25">
      <c r="A499" s="38" t="s">
        <v>536</v>
      </c>
      <c r="B499" s="35" t="s">
        <v>535</v>
      </c>
      <c r="C499" s="35" t="s">
        <v>537</v>
      </c>
      <c r="D499" s="37"/>
      <c r="E499" s="37"/>
      <c r="F499" s="37"/>
    </row>
    <row r="500" spans="1:6" ht="15" hidden="1" customHeight="1" x14ac:dyDescent="0.2">
      <c r="A500" s="54" t="s">
        <v>159</v>
      </c>
      <c r="B500" s="33" t="s">
        <v>160</v>
      </c>
      <c r="C500" s="33" t="s">
        <v>101</v>
      </c>
      <c r="D500" s="34">
        <f>D501</f>
        <v>0</v>
      </c>
      <c r="E500" s="34">
        <f t="shared" ref="E500:F502" si="129">E501</f>
        <v>0</v>
      </c>
      <c r="F500" s="34">
        <f t="shared" si="129"/>
        <v>0</v>
      </c>
    </row>
    <row r="501" spans="1:6" ht="32.25" hidden="1" customHeight="1" x14ac:dyDescent="0.25">
      <c r="A501" s="38" t="s">
        <v>161</v>
      </c>
      <c r="B501" s="35" t="s">
        <v>162</v>
      </c>
      <c r="C501" s="35" t="s">
        <v>101</v>
      </c>
      <c r="D501" s="37">
        <f>D502</f>
        <v>0</v>
      </c>
      <c r="E501" s="37">
        <f t="shared" si="129"/>
        <v>0</v>
      </c>
      <c r="F501" s="37">
        <f t="shared" si="129"/>
        <v>0</v>
      </c>
    </row>
    <row r="502" spans="1:6" ht="31.5" hidden="1" customHeight="1" x14ac:dyDescent="0.25">
      <c r="A502" s="38" t="s">
        <v>120</v>
      </c>
      <c r="B502" s="35" t="s">
        <v>162</v>
      </c>
      <c r="C502" s="35" t="s">
        <v>121</v>
      </c>
      <c r="D502" s="37">
        <f>D503</f>
        <v>0</v>
      </c>
      <c r="E502" s="37">
        <f t="shared" si="129"/>
        <v>0</v>
      </c>
      <c r="F502" s="37">
        <f t="shared" si="129"/>
        <v>0</v>
      </c>
    </row>
    <row r="503" spans="1:6" ht="33" hidden="1" customHeight="1" x14ac:dyDescent="0.25">
      <c r="A503" s="38" t="s">
        <v>122</v>
      </c>
      <c r="B503" s="35" t="s">
        <v>162</v>
      </c>
      <c r="C503" s="35" t="s">
        <v>123</v>
      </c>
      <c r="D503" s="37"/>
      <c r="E503" s="37"/>
      <c r="F503" s="37"/>
    </row>
    <row r="504" spans="1:6" ht="16.5" customHeight="1" x14ac:dyDescent="0.2">
      <c r="A504" s="54" t="s">
        <v>165</v>
      </c>
      <c r="B504" s="33" t="s">
        <v>166</v>
      </c>
      <c r="C504" s="33" t="s">
        <v>101</v>
      </c>
      <c r="D504" s="34">
        <f>D505</f>
        <v>99</v>
      </c>
      <c r="E504" s="34">
        <f t="shared" ref="E504:F507" si="130">E505</f>
        <v>99</v>
      </c>
      <c r="F504" s="34">
        <f t="shared" si="130"/>
        <v>99</v>
      </c>
    </row>
    <row r="505" spans="1:6" ht="18" customHeight="1" x14ac:dyDescent="0.25">
      <c r="A505" s="38" t="s">
        <v>167</v>
      </c>
      <c r="B505" s="35" t="s">
        <v>168</v>
      </c>
      <c r="C505" s="35" t="s">
        <v>101</v>
      </c>
      <c r="D505" s="37">
        <f>D506</f>
        <v>99</v>
      </c>
      <c r="E505" s="37">
        <f t="shared" si="130"/>
        <v>99</v>
      </c>
      <c r="F505" s="37">
        <f t="shared" si="130"/>
        <v>99</v>
      </c>
    </row>
    <row r="506" spans="1:6" ht="32.25" customHeight="1" x14ac:dyDescent="0.25">
      <c r="A506" s="38" t="s">
        <v>169</v>
      </c>
      <c r="B506" s="35" t="s">
        <v>170</v>
      </c>
      <c r="C506" s="35" t="s">
        <v>101</v>
      </c>
      <c r="D506" s="37">
        <f>D507</f>
        <v>99</v>
      </c>
      <c r="E506" s="37">
        <f t="shared" si="130"/>
        <v>99</v>
      </c>
      <c r="F506" s="37">
        <f t="shared" si="130"/>
        <v>99</v>
      </c>
    </row>
    <row r="507" spans="1:6" ht="16.5" customHeight="1" x14ac:dyDescent="0.25">
      <c r="A507" s="38" t="s">
        <v>124</v>
      </c>
      <c r="B507" s="35" t="s">
        <v>170</v>
      </c>
      <c r="C507" s="35" t="s">
        <v>125</v>
      </c>
      <c r="D507" s="37">
        <f>D508</f>
        <v>99</v>
      </c>
      <c r="E507" s="37">
        <f t="shared" si="130"/>
        <v>99</v>
      </c>
      <c r="F507" s="37">
        <f t="shared" si="130"/>
        <v>99</v>
      </c>
    </row>
    <row r="508" spans="1:6" ht="15.75" customHeight="1" x14ac:dyDescent="0.25">
      <c r="A508" s="38" t="s">
        <v>171</v>
      </c>
      <c r="B508" s="35" t="s">
        <v>170</v>
      </c>
      <c r="C508" s="35" t="s">
        <v>172</v>
      </c>
      <c r="D508" s="37">
        <v>99</v>
      </c>
      <c r="E508" s="37">
        <v>99</v>
      </c>
      <c r="F508" s="37">
        <v>99</v>
      </c>
    </row>
    <row r="509" spans="1:6" ht="26.25" hidden="1" x14ac:dyDescent="0.25">
      <c r="A509" s="38" t="s">
        <v>104</v>
      </c>
      <c r="B509" s="35" t="s">
        <v>551</v>
      </c>
      <c r="C509" s="35" t="s">
        <v>101</v>
      </c>
      <c r="D509" s="37">
        <f t="shared" ref="D509:F512" si="131">D510</f>
        <v>0</v>
      </c>
      <c r="E509" s="37">
        <f t="shared" si="131"/>
        <v>0</v>
      </c>
      <c r="F509" s="37">
        <f t="shared" si="131"/>
        <v>0</v>
      </c>
    </row>
    <row r="510" spans="1:6" ht="13.5" hidden="1" customHeight="1" x14ac:dyDescent="0.25">
      <c r="A510" s="38" t="s">
        <v>106</v>
      </c>
      <c r="B510" s="35" t="s">
        <v>552</v>
      </c>
      <c r="C510" s="35" t="s">
        <v>101</v>
      </c>
      <c r="D510" s="37">
        <f t="shared" si="131"/>
        <v>0</v>
      </c>
      <c r="E510" s="37">
        <f t="shared" si="131"/>
        <v>0</v>
      </c>
      <c r="F510" s="37">
        <f t="shared" si="131"/>
        <v>0</v>
      </c>
    </row>
    <row r="511" spans="1:6" ht="39" hidden="1" x14ac:dyDescent="0.25">
      <c r="A511" s="38" t="s">
        <v>553</v>
      </c>
      <c r="B511" s="35" t="s">
        <v>554</v>
      </c>
      <c r="C511" s="35" t="s">
        <v>101</v>
      </c>
      <c r="D511" s="37">
        <f t="shared" si="131"/>
        <v>0</v>
      </c>
      <c r="E511" s="37">
        <f t="shared" si="131"/>
        <v>0</v>
      </c>
      <c r="F511" s="37">
        <f t="shared" si="131"/>
        <v>0</v>
      </c>
    </row>
    <row r="512" spans="1:6" ht="15" hidden="1" x14ac:dyDescent="0.25">
      <c r="A512" s="38" t="s">
        <v>124</v>
      </c>
      <c r="B512" s="35" t="s">
        <v>554</v>
      </c>
      <c r="C512" s="35" t="s">
        <v>125</v>
      </c>
      <c r="D512" s="37">
        <f t="shared" si="131"/>
        <v>0</v>
      </c>
      <c r="E512" s="37">
        <f t="shared" si="131"/>
        <v>0</v>
      </c>
      <c r="F512" s="37">
        <f t="shared" si="131"/>
        <v>0</v>
      </c>
    </row>
    <row r="513" spans="1:6" ht="15" hidden="1" x14ac:dyDescent="0.25">
      <c r="A513" s="57" t="s">
        <v>126</v>
      </c>
      <c r="B513" s="35" t="s">
        <v>554</v>
      </c>
      <c r="C513" s="35" t="s">
        <v>127</v>
      </c>
      <c r="D513" s="37">
        <v>0</v>
      </c>
      <c r="E513" s="37">
        <v>0</v>
      </c>
      <c r="F513" s="37">
        <v>0</v>
      </c>
    </row>
    <row r="514" spans="1:6" s="41" customFormat="1" ht="2.25" hidden="1" customHeight="1" x14ac:dyDescent="0.25">
      <c r="A514" s="38"/>
      <c r="B514" s="35"/>
      <c r="C514" s="35"/>
      <c r="D514" s="37" t="e">
        <f>#REF!/1000</f>
        <v>#REF!</v>
      </c>
      <c r="E514" s="37" t="e">
        <f>#REF!/1000</f>
        <v>#REF!</v>
      </c>
      <c r="F514" s="37" t="e">
        <f>#REF!/1000</f>
        <v>#REF!</v>
      </c>
    </row>
    <row r="515" spans="1:6" s="40" customFormat="1" ht="15" hidden="1" x14ac:dyDescent="0.25">
      <c r="A515" s="38" t="s">
        <v>496</v>
      </c>
      <c r="B515" s="35" t="s">
        <v>100</v>
      </c>
      <c r="C515" s="35" t="s">
        <v>101</v>
      </c>
      <c r="D515" s="37">
        <f t="shared" ref="D515:F518" si="132">D516</f>
        <v>0</v>
      </c>
      <c r="E515" s="37">
        <f t="shared" si="132"/>
        <v>0</v>
      </c>
      <c r="F515" s="37">
        <f t="shared" si="132"/>
        <v>0</v>
      </c>
    </row>
    <row r="516" spans="1:6" s="40" customFormat="1" ht="26.25" hidden="1" x14ac:dyDescent="0.25">
      <c r="A516" s="38" t="s">
        <v>339</v>
      </c>
      <c r="B516" s="35" t="s">
        <v>340</v>
      </c>
      <c r="C516" s="35" t="s">
        <v>101</v>
      </c>
      <c r="D516" s="37">
        <f t="shared" si="132"/>
        <v>0</v>
      </c>
      <c r="E516" s="37">
        <f t="shared" si="132"/>
        <v>0</v>
      </c>
      <c r="F516" s="37">
        <f t="shared" si="132"/>
        <v>0</v>
      </c>
    </row>
    <row r="517" spans="1:6" s="40" customFormat="1" ht="26.25" hidden="1" x14ac:dyDescent="0.25">
      <c r="A517" s="38" t="s">
        <v>497</v>
      </c>
      <c r="B517" s="35" t="s">
        <v>498</v>
      </c>
      <c r="C517" s="35" t="s">
        <v>101</v>
      </c>
      <c r="D517" s="37">
        <f t="shared" si="132"/>
        <v>0</v>
      </c>
      <c r="E517" s="37">
        <f t="shared" si="132"/>
        <v>0</v>
      </c>
      <c r="F517" s="37">
        <f t="shared" si="132"/>
        <v>0</v>
      </c>
    </row>
    <row r="518" spans="1:6" s="40" customFormat="1" ht="15" hidden="1" x14ac:dyDescent="0.25">
      <c r="A518" s="38" t="s">
        <v>495</v>
      </c>
      <c r="B518" s="35" t="s">
        <v>498</v>
      </c>
      <c r="C518" s="35" t="s">
        <v>486</v>
      </c>
      <c r="D518" s="37">
        <f t="shared" si="132"/>
        <v>0</v>
      </c>
      <c r="E518" s="37">
        <f t="shared" si="132"/>
        <v>0</v>
      </c>
      <c r="F518" s="37">
        <f t="shared" si="132"/>
        <v>0</v>
      </c>
    </row>
    <row r="519" spans="1:6" s="40" customFormat="1" ht="15.75" hidden="1" customHeight="1" x14ac:dyDescent="0.25">
      <c r="A519" s="38" t="s">
        <v>487</v>
      </c>
      <c r="B519" s="35" t="s">
        <v>498</v>
      </c>
      <c r="C519" s="35" t="s">
        <v>488</v>
      </c>
      <c r="D519" s="37">
        <v>0</v>
      </c>
      <c r="E519" s="37">
        <v>0</v>
      </c>
      <c r="F519" s="37">
        <v>0</v>
      </c>
    </row>
    <row r="520" spans="1:6" s="40" customFormat="1" ht="30.75" hidden="1" customHeight="1" x14ac:dyDescent="0.25">
      <c r="A520" s="60" t="s">
        <v>520</v>
      </c>
      <c r="B520" s="35" t="s">
        <v>521</v>
      </c>
      <c r="C520" s="35" t="s">
        <v>101</v>
      </c>
      <c r="D520" s="37">
        <f t="shared" ref="D520:F521" si="133">D521</f>
        <v>0</v>
      </c>
      <c r="E520" s="37">
        <f t="shared" si="133"/>
        <v>0</v>
      </c>
      <c r="F520" s="37">
        <f t="shared" si="133"/>
        <v>0</v>
      </c>
    </row>
    <row r="521" spans="1:6" s="40" customFormat="1" ht="26.25" hidden="1" x14ac:dyDescent="0.25">
      <c r="A521" s="38" t="s">
        <v>522</v>
      </c>
      <c r="B521" s="35" t="s">
        <v>521</v>
      </c>
      <c r="C521" s="35" t="s">
        <v>121</v>
      </c>
      <c r="D521" s="37">
        <f t="shared" si="133"/>
        <v>0</v>
      </c>
      <c r="E521" s="37">
        <f t="shared" si="133"/>
        <v>0</v>
      </c>
      <c r="F521" s="37">
        <f t="shared" si="133"/>
        <v>0</v>
      </c>
    </row>
    <row r="522" spans="1:6" s="40" customFormat="1" ht="26.25" hidden="1" x14ac:dyDescent="0.25">
      <c r="A522" s="38" t="s">
        <v>255</v>
      </c>
      <c r="B522" s="35" t="s">
        <v>521</v>
      </c>
      <c r="C522" s="35" t="s">
        <v>123</v>
      </c>
      <c r="D522" s="37">
        <v>0</v>
      </c>
      <c r="E522" s="37">
        <v>0</v>
      </c>
      <c r="F522" s="37">
        <v>0</v>
      </c>
    </row>
    <row r="523" spans="1:6" s="40" customFormat="1" ht="26.25" hidden="1" x14ac:dyDescent="0.25">
      <c r="A523" s="38" t="s">
        <v>523</v>
      </c>
      <c r="B523" s="35" t="s">
        <v>524</v>
      </c>
      <c r="C523" s="35" t="s">
        <v>101</v>
      </c>
      <c r="D523" s="37">
        <f t="shared" ref="D523:F524" si="134">D524</f>
        <v>0</v>
      </c>
      <c r="E523" s="37">
        <f t="shared" si="134"/>
        <v>0</v>
      </c>
      <c r="F523" s="37">
        <f t="shared" si="134"/>
        <v>0</v>
      </c>
    </row>
    <row r="524" spans="1:6" s="40" customFormat="1" ht="26.25" hidden="1" x14ac:dyDescent="0.25">
      <c r="A524" s="38" t="s">
        <v>522</v>
      </c>
      <c r="B524" s="35" t="s">
        <v>524</v>
      </c>
      <c r="C524" s="35" t="s">
        <v>121</v>
      </c>
      <c r="D524" s="37">
        <f t="shared" si="134"/>
        <v>0</v>
      </c>
      <c r="E524" s="37">
        <f t="shared" si="134"/>
        <v>0</v>
      </c>
      <c r="F524" s="37">
        <f t="shared" si="134"/>
        <v>0</v>
      </c>
    </row>
    <row r="525" spans="1:6" s="40" customFormat="1" ht="26.25" hidden="1" x14ac:dyDescent="0.25">
      <c r="A525" s="38" t="s">
        <v>255</v>
      </c>
      <c r="B525" s="35" t="s">
        <v>524</v>
      </c>
      <c r="C525" s="35" t="s">
        <v>123</v>
      </c>
      <c r="D525" s="37">
        <v>0</v>
      </c>
      <c r="E525" s="37">
        <v>0</v>
      </c>
      <c r="F525" s="37">
        <v>0</v>
      </c>
    </row>
    <row r="526" spans="1:6" ht="39" hidden="1" x14ac:dyDescent="0.25">
      <c r="A526" s="38" t="s">
        <v>525</v>
      </c>
      <c r="B526" s="35" t="s">
        <v>526</v>
      </c>
      <c r="C526" s="35" t="s">
        <v>101</v>
      </c>
      <c r="D526" s="37">
        <f t="shared" ref="D526:F528" si="135">D527</f>
        <v>0</v>
      </c>
      <c r="E526" s="37">
        <f t="shared" si="135"/>
        <v>0</v>
      </c>
      <c r="F526" s="37">
        <f t="shared" si="135"/>
        <v>0</v>
      </c>
    </row>
    <row r="527" spans="1:6" ht="26.25" hidden="1" x14ac:dyDescent="0.25">
      <c r="A527" s="38" t="s">
        <v>527</v>
      </c>
      <c r="B527" s="35" t="s">
        <v>526</v>
      </c>
      <c r="C527" s="35" t="s">
        <v>101</v>
      </c>
      <c r="D527" s="37">
        <f t="shared" si="135"/>
        <v>0</v>
      </c>
      <c r="E527" s="37">
        <f t="shared" si="135"/>
        <v>0</v>
      </c>
      <c r="F527" s="37">
        <f t="shared" si="135"/>
        <v>0</v>
      </c>
    </row>
    <row r="528" spans="1:6" ht="64.5" hidden="1" x14ac:dyDescent="0.25">
      <c r="A528" s="38" t="s">
        <v>110</v>
      </c>
      <c r="B528" s="35" t="s">
        <v>526</v>
      </c>
      <c r="C528" s="35" t="s">
        <v>111</v>
      </c>
      <c r="D528" s="37">
        <f t="shared" si="135"/>
        <v>0</v>
      </c>
      <c r="E528" s="37">
        <f t="shared" si="135"/>
        <v>0</v>
      </c>
      <c r="F528" s="37">
        <f t="shared" si="135"/>
        <v>0</v>
      </c>
    </row>
    <row r="529" spans="1:7" ht="15" hidden="1" x14ac:dyDescent="0.25">
      <c r="A529" s="38" t="s">
        <v>528</v>
      </c>
      <c r="B529" s="35" t="s">
        <v>526</v>
      </c>
      <c r="C529" s="35" t="s">
        <v>240</v>
      </c>
      <c r="D529" s="37">
        <f>30-30</f>
        <v>0</v>
      </c>
      <c r="E529" s="37">
        <f>30-30</f>
        <v>0</v>
      </c>
      <c r="F529" s="37">
        <f>30-30</f>
        <v>0</v>
      </c>
    </row>
    <row r="530" spans="1:7" ht="51.75" hidden="1" x14ac:dyDescent="0.25">
      <c r="A530" s="38" t="s">
        <v>529</v>
      </c>
      <c r="B530" s="35" t="s">
        <v>438</v>
      </c>
      <c r="C530" s="35" t="s">
        <v>101</v>
      </c>
      <c r="D530" s="37">
        <f t="shared" ref="D530:F531" si="136">D531</f>
        <v>0</v>
      </c>
      <c r="E530" s="37">
        <f t="shared" si="136"/>
        <v>0</v>
      </c>
      <c r="F530" s="37">
        <f t="shared" si="136"/>
        <v>0</v>
      </c>
    </row>
    <row r="531" spans="1:7" ht="26.25" hidden="1" x14ac:dyDescent="0.25">
      <c r="A531" s="38" t="s">
        <v>522</v>
      </c>
      <c r="B531" s="35" t="s">
        <v>438</v>
      </c>
      <c r="C531" s="35" t="s">
        <v>121</v>
      </c>
      <c r="D531" s="37">
        <f t="shared" si="136"/>
        <v>0</v>
      </c>
      <c r="E531" s="37">
        <f t="shared" si="136"/>
        <v>0</v>
      </c>
      <c r="F531" s="37">
        <f t="shared" si="136"/>
        <v>0</v>
      </c>
    </row>
    <row r="532" spans="1:7" ht="26.25" hidden="1" x14ac:dyDescent="0.25">
      <c r="A532" s="38" t="s">
        <v>255</v>
      </c>
      <c r="B532" s="35" t="s">
        <v>438</v>
      </c>
      <c r="C532" s="35" t="s">
        <v>123</v>
      </c>
      <c r="D532" s="37">
        <v>0</v>
      </c>
      <c r="E532" s="37">
        <v>0</v>
      </c>
      <c r="F532" s="37">
        <v>0</v>
      </c>
    </row>
    <row r="533" spans="1:7" s="46" customFormat="1" ht="15.75" x14ac:dyDescent="0.25">
      <c r="A533" s="54" t="s">
        <v>538</v>
      </c>
      <c r="B533" s="45"/>
      <c r="C533" s="45"/>
      <c r="D533" s="34">
        <f>D13+D26+D38+D47+D52+D61+D70+D93+D113+D133+D152+D198+D232+D288+D297+D321+D332+D349+D370+D387+D400+D482+D504+D381+D227</f>
        <v>100783.90000000001</v>
      </c>
      <c r="E533" s="34">
        <f t="shared" ref="E533:F533" si="137">E13+E26+E38+E47+E52+E61+E70+E93+E113+E133+E152+E198+E232+E288+E297+E321+E332+E349+E370+E387+E400+E482+E504+E381+E227</f>
        <v>88887.499999999985</v>
      </c>
      <c r="F533" s="34">
        <f t="shared" si="137"/>
        <v>91397.4</v>
      </c>
      <c r="G533" s="69"/>
    </row>
    <row r="534" spans="1:7" x14ac:dyDescent="0.2">
      <c r="A534" s="47"/>
      <c r="B534" s="48"/>
      <c r="C534" s="48"/>
      <c r="D534" s="48"/>
      <c r="E534" s="48"/>
      <c r="F534" s="48"/>
    </row>
    <row r="535" spans="1:7" x14ac:dyDescent="0.2">
      <c r="A535" s="47"/>
      <c r="B535" s="48"/>
      <c r="C535" s="48"/>
      <c r="D535" s="50">
        <v>86772.1</v>
      </c>
      <c r="E535" s="50">
        <v>88680.7</v>
      </c>
      <c r="F535" s="50">
        <v>91111</v>
      </c>
    </row>
    <row r="536" spans="1:7" x14ac:dyDescent="0.2">
      <c r="A536" s="47"/>
      <c r="B536" s="48"/>
      <c r="C536" s="48"/>
      <c r="D536" s="48"/>
      <c r="E536" s="48"/>
      <c r="F536" s="48"/>
    </row>
    <row r="537" spans="1:7" x14ac:dyDescent="0.2">
      <c r="A537" s="47"/>
      <c r="B537" s="48"/>
      <c r="C537" s="48"/>
      <c r="D537" s="48"/>
      <c r="E537" s="48"/>
      <c r="F537" s="48"/>
    </row>
    <row r="538" spans="1:7" x14ac:dyDescent="0.2">
      <c r="A538" s="47"/>
      <c r="B538" s="48"/>
      <c r="C538" s="48"/>
      <c r="D538" s="48"/>
    </row>
    <row r="539" spans="1:7" x14ac:dyDescent="0.2">
      <c r="A539" s="47"/>
      <c r="B539" s="48"/>
      <c r="C539" s="48"/>
      <c r="D539" s="48"/>
    </row>
    <row r="540" spans="1:7" x14ac:dyDescent="0.2">
      <c r="A540" s="47"/>
      <c r="B540" s="48"/>
      <c r="C540" s="48"/>
      <c r="D540" s="48"/>
    </row>
    <row r="541" spans="1:7" x14ac:dyDescent="0.2">
      <c r="A541" s="47"/>
      <c r="B541" s="48"/>
      <c r="C541" s="48"/>
      <c r="D541" s="48"/>
    </row>
    <row r="542" spans="1:7" x14ac:dyDescent="0.2">
      <c r="A542" s="47"/>
      <c r="B542" s="48"/>
      <c r="C542" s="48"/>
      <c r="D542" s="48"/>
    </row>
    <row r="543" spans="1:7" x14ac:dyDescent="0.2">
      <c r="A543" s="47"/>
      <c r="B543" s="48"/>
      <c r="C543" s="48"/>
      <c r="D543" s="48"/>
    </row>
    <row r="544" spans="1:7" x14ac:dyDescent="0.2">
      <c r="A544" s="47"/>
      <c r="B544" s="48"/>
      <c r="C544" s="48"/>
      <c r="D544" s="48"/>
    </row>
    <row r="545" spans="1:4" x14ac:dyDescent="0.2">
      <c r="A545" s="47"/>
      <c r="B545" s="48"/>
      <c r="C545" s="48"/>
      <c r="D545" s="48"/>
    </row>
    <row r="546" spans="1:4" x14ac:dyDescent="0.2">
      <c r="A546" s="47"/>
      <c r="B546" s="48"/>
      <c r="C546" s="48"/>
      <c r="D546" s="48"/>
    </row>
    <row r="547" spans="1:4" x14ac:dyDescent="0.2">
      <c r="A547" s="47"/>
      <c r="B547" s="48"/>
      <c r="C547" s="48"/>
      <c r="D547" s="48"/>
    </row>
    <row r="548" spans="1:4" x14ac:dyDescent="0.2">
      <c r="A548" s="47"/>
      <c r="B548" s="48"/>
      <c r="C548" s="48"/>
      <c r="D548" s="48"/>
    </row>
    <row r="549" spans="1:4" x14ac:dyDescent="0.2">
      <c r="A549" s="47"/>
      <c r="B549" s="48"/>
      <c r="C549" s="48"/>
      <c r="D549" s="48"/>
    </row>
    <row r="550" spans="1:4" x14ac:dyDescent="0.2">
      <c r="A550" s="47"/>
      <c r="B550" s="48"/>
      <c r="C550" s="48"/>
      <c r="D550" s="48"/>
    </row>
    <row r="551" spans="1:4" x14ac:dyDescent="0.2">
      <c r="A551" s="47"/>
      <c r="B551" s="48"/>
      <c r="C551" s="48"/>
      <c r="D551" s="48"/>
    </row>
    <row r="552" spans="1:4" x14ac:dyDescent="0.2">
      <c r="A552" s="47"/>
      <c r="B552" s="48"/>
      <c r="C552" s="48"/>
      <c r="D552" s="48"/>
    </row>
    <row r="553" spans="1:4" x14ac:dyDescent="0.2">
      <c r="A553" s="47"/>
      <c r="B553" s="48"/>
      <c r="C553" s="48"/>
      <c r="D553" s="48"/>
    </row>
    <row r="554" spans="1:4" x14ac:dyDescent="0.2">
      <c r="A554" s="47"/>
      <c r="B554" s="48"/>
      <c r="C554" s="48"/>
      <c r="D554" s="48"/>
    </row>
    <row r="555" spans="1:4" x14ac:dyDescent="0.2">
      <c r="A555" s="47"/>
      <c r="B555" s="48"/>
      <c r="C555" s="48"/>
      <c r="D555" s="48"/>
    </row>
    <row r="556" spans="1:4" x14ac:dyDescent="0.2">
      <c r="A556" s="47"/>
      <c r="B556" s="48"/>
      <c r="C556" s="48"/>
      <c r="D556" s="48"/>
    </row>
    <row r="557" spans="1:4" x14ac:dyDescent="0.2">
      <c r="A557" s="47"/>
      <c r="B557" s="48"/>
      <c r="C557" s="48"/>
      <c r="D557" s="48"/>
    </row>
    <row r="558" spans="1:4" x14ac:dyDescent="0.2">
      <c r="A558" s="47"/>
      <c r="B558" s="48"/>
      <c r="C558" s="48"/>
      <c r="D558" s="48"/>
    </row>
    <row r="559" spans="1:4" x14ac:dyDescent="0.2">
      <c r="A559" s="47"/>
      <c r="B559" s="48"/>
      <c r="C559" s="48"/>
      <c r="D559" s="48"/>
    </row>
    <row r="560" spans="1:4" x14ac:dyDescent="0.2">
      <c r="A560" s="47"/>
      <c r="B560" s="48"/>
      <c r="C560" s="48"/>
      <c r="D560" s="48"/>
    </row>
    <row r="561" spans="1:4" x14ac:dyDescent="0.2">
      <c r="A561" s="47"/>
      <c r="B561" s="48"/>
      <c r="C561" s="48"/>
      <c r="D561" s="48"/>
    </row>
    <row r="562" spans="1:4" x14ac:dyDescent="0.2">
      <c r="A562" s="47"/>
      <c r="B562" s="48"/>
      <c r="C562" s="48"/>
      <c r="D562" s="48"/>
    </row>
    <row r="563" spans="1:4" x14ac:dyDescent="0.2">
      <c r="A563" s="47"/>
      <c r="B563" s="48"/>
      <c r="C563" s="48"/>
      <c r="D563" s="48"/>
    </row>
    <row r="564" spans="1:4" x14ac:dyDescent="0.2">
      <c r="A564" s="47"/>
      <c r="B564" s="48"/>
      <c r="C564" s="48"/>
      <c r="D564" s="48"/>
    </row>
    <row r="565" spans="1:4" x14ac:dyDescent="0.2">
      <c r="A565" s="47"/>
      <c r="B565" s="48"/>
      <c r="C565" s="48"/>
      <c r="D565" s="48"/>
    </row>
    <row r="566" spans="1:4" x14ac:dyDescent="0.2">
      <c r="A566" s="47"/>
      <c r="B566" s="48"/>
      <c r="C566" s="48"/>
      <c r="D566" s="48"/>
    </row>
    <row r="567" spans="1:4" x14ac:dyDescent="0.2">
      <c r="A567" s="47"/>
      <c r="B567" s="48"/>
      <c r="C567" s="48"/>
      <c r="D567" s="48"/>
    </row>
    <row r="568" spans="1:4" x14ac:dyDescent="0.2">
      <c r="A568" s="47"/>
      <c r="B568" s="48"/>
      <c r="C568" s="48"/>
      <c r="D568" s="48"/>
    </row>
    <row r="569" spans="1:4" x14ac:dyDescent="0.2">
      <c r="A569" s="47"/>
      <c r="B569" s="48"/>
      <c r="C569" s="48"/>
      <c r="D569" s="48"/>
    </row>
    <row r="570" spans="1:4" x14ac:dyDescent="0.2">
      <c r="A570" s="47"/>
      <c r="B570" s="48"/>
      <c r="C570" s="48"/>
      <c r="D570" s="48"/>
    </row>
    <row r="571" spans="1:4" x14ac:dyDescent="0.2">
      <c r="A571" s="47"/>
      <c r="B571" s="48"/>
      <c r="C571" s="48"/>
      <c r="D571" s="48"/>
    </row>
    <row r="572" spans="1:4" x14ac:dyDescent="0.2">
      <c r="A572" s="47"/>
      <c r="B572" s="48"/>
      <c r="C572" s="48"/>
      <c r="D572" s="48"/>
    </row>
    <row r="573" spans="1:4" x14ac:dyDescent="0.2">
      <c r="A573" s="47"/>
      <c r="B573" s="48"/>
      <c r="C573" s="48"/>
      <c r="D573" s="48"/>
    </row>
    <row r="574" spans="1:4" x14ac:dyDescent="0.2">
      <c r="A574" s="47"/>
      <c r="B574" s="48"/>
      <c r="C574" s="48"/>
      <c r="D574" s="48"/>
    </row>
    <row r="575" spans="1:4" x14ac:dyDescent="0.2">
      <c r="A575" s="47"/>
      <c r="B575" s="48"/>
      <c r="C575" s="48"/>
      <c r="D575" s="48"/>
    </row>
    <row r="576" spans="1:4" x14ac:dyDescent="0.2">
      <c r="A576" s="47"/>
      <c r="B576" s="48"/>
      <c r="C576" s="48"/>
      <c r="D576" s="48"/>
    </row>
    <row r="577" spans="1:4" x14ac:dyDescent="0.2">
      <c r="A577" s="47"/>
      <c r="B577" s="48"/>
      <c r="C577" s="48"/>
      <c r="D577" s="48"/>
    </row>
    <row r="578" spans="1:4" x14ac:dyDescent="0.2">
      <c r="A578" s="47"/>
      <c r="B578" s="48"/>
      <c r="C578" s="48"/>
      <c r="D578" s="48"/>
    </row>
    <row r="579" spans="1:4" x14ac:dyDescent="0.2">
      <c r="A579" s="47"/>
      <c r="B579" s="48"/>
      <c r="C579" s="48"/>
      <c r="D579" s="48"/>
    </row>
    <row r="580" spans="1:4" x14ac:dyDescent="0.2">
      <c r="A580" s="47"/>
      <c r="B580" s="48"/>
      <c r="C580" s="48"/>
      <c r="D580" s="48"/>
    </row>
    <row r="581" spans="1:4" x14ac:dyDescent="0.2">
      <c r="A581" s="47"/>
      <c r="B581" s="48"/>
      <c r="C581" s="48"/>
      <c r="D581" s="48"/>
    </row>
    <row r="582" spans="1:4" x14ac:dyDescent="0.2">
      <c r="A582" s="47"/>
      <c r="B582" s="48"/>
      <c r="C582" s="48"/>
      <c r="D582" s="48"/>
    </row>
    <row r="583" spans="1:4" x14ac:dyDescent="0.2">
      <c r="A583" s="47"/>
      <c r="B583" s="48"/>
      <c r="C583" s="48"/>
      <c r="D583" s="48"/>
    </row>
    <row r="584" spans="1:4" x14ac:dyDescent="0.2">
      <c r="A584" s="47"/>
      <c r="B584" s="48"/>
      <c r="C584" s="48"/>
      <c r="D584" s="48"/>
    </row>
    <row r="585" spans="1:4" x14ac:dyDescent="0.2">
      <c r="A585" s="47"/>
      <c r="B585" s="48"/>
      <c r="C585" s="48"/>
      <c r="D585" s="48"/>
    </row>
    <row r="586" spans="1:4" x14ac:dyDescent="0.2">
      <c r="A586" s="47"/>
      <c r="B586" s="48"/>
      <c r="C586" s="48"/>
      <c r="D586" s="48"/>
    </row>
    <row r="587" spans="1:4" x14ac:dyDescent="0.2">
      <c r="A587" s="47"/>
      <c r="B587" s="48"/>
      <c r="C587" s="48"/>
      <c r="D587" s="48"/>
    </row>
    <row r="588" spans="1:4" x14ac:dyDescent="0.2">
      <c r="A588" s="47"/>
      <c r="B588" s="48"/>
      <c r="C588" s="48"/>
      <c r="D588" s="48"/>
    </row>
    <row r="589" spans="1:4" x14ac:dyDescent="0.2">
      <c r="A589" s="47"/>
      <c r="B589" s="48"/>
      <c r="C589" s="48"/>
      <c r="D589" s="48"/>
    </row>
    <row r="590" spans="1:4" x14ac:dyDescent="0.2">
      <c r="A590" s="47"/>
      <c r="B590" s="48"/>
      <c r="C590" s="48"/>
      <c r="D590" s="48"/>
    </row>
    <row r="591" spans="1:4" x14ac:dyDescent="0.2">
      <c r="A591" s="47"/>
      <c r="B591" s="48"/>
      <c r="C591" s="48"/>
      <c r="D591" s="48"/>
    </row>
    <row r="592" spans="1:4" x14ac:dyDescent="0.2">
      <c r="A592" s="47"/>
      <c r="B592" s="48"/>
      <c r="C592" s="48"/>
      <c r="D592" s="48"/>
    </row>
    <row r="593" spans="1:4" x14ac:dyDescent="0.2">
      <c r="A593" s="47"/>
      <c r="B593" s="48"/>
      <c r="C593" s="48"/>
      <c r="D593" s="48"/>
    </row>
    <row r="594" spans="1:4" x14ac:dyDescent="0.2">
      <c r="A594" s="47"/>
      <c r="B594" s="48"/>
      <c r="C594" s="48"/>
      <c r="D594" s="48"/>
    </row>
    <row r="595" spans="1:4" x14ac:dyDescent="0.2">
      <c r="A595" s="47"/>
      <c r="B595" s="48"/>
      <c r="C595" s="48"/>
      <c r="D595" s="48"/>
    </row>
    <row r="596" spans="1:4" x14ac:dyDescent="0.2">
      <c r="A596" s="47"/>
      <c r="B596" s="48"/>
      <c r="C596" s="48"/>
      <c r="D596" s="48"/>
    </row>
    <row r="597" spans="1:4" x14ac:dyDescent="0.2">
      <c r="A597" s="47"/>
      <c r="B597" s="48"/>
      <c r="C597" s="48"/>
      <c r="D597" s="48"/>
    </row>
    <row r="598" spans="1:4" x14ac:dyDescent="0.2">
      <c r="A598" s="47"/>
      <c r="B598" s="48"/>
      <c r="C598" s="48"/>
      <c r="D598" s="48"/>
    </row>
    <row r="599" spans="1:4" x14ac:dyDescent="0.2">
      <c r="A599" s="47"/>
      <c r="B599" s="48"/>
      <c r="C599" s="48"/>
      <c r="D599" s="48"/>
    </row>
    <row r="600" spans="1:4" x14ac:dyDescent="0.2">
      <c r="A600" s="47"/>
      <c r="B600" s="48"/>
      <c r="C600" s="48"/>
      <c r="D600" s="48"/>
    </row>
    <row r="601" spans="1:4" x14ac:dyDescent="0.2">
      <c r="A601" s="47"/>
      <c r="B601" s="48"/>
      <c r="C601" s="48"/>
      <c r="D601" s="48"/>
    </row>
    <row r="602" spans="1:4" x14ac:dyDescent="0.2">
      <c r="A602" s="47"/>
      <c r="B602" s="48"/>
      <c r="C602" s="48"/>
      <c r="D602" s="48"/>
    </row>
    <row r="603" spans="1:4" x14ac:dyDescent="0.2">
      <c r="A603" s="47"/>
      <c r="B603" s="48"/>
      <c r="C603" s="48"/>
      <c r="D603" s="48"/>
    </row>
    <row r="604" spans="1:4" x14ac:dyDescent="0.2">
      <c r="A604" s="47"/>
      <c r="B604" s="48"/>
      <c r="C604" s="48"/>
      <c r="D604" s="48"/>
    </row>
    <row r="605" spans="1:4" x14ac:dyDescent="0.2">
      <c r="A605" s="47"/>
      <c r="B605" s="48"/>
      <c r="C605" s="48"/>
      <c r="D605" s="48"/>
    </row>
    <row r="606" spans="1:4" x14ac:dyDescent="0.2">
      <c r="A606" s="47"/>
      <c r="B606" s="48"/>
      <c r="C606" s="48"/>
      <c r="D606" s="48"/>
    </row>
    <row r="607" spans="1:4" x14ac:dyDescent="0.2">
      <c r="A607" s="47"/>
      <c r="B607" s="48"/>
      <c r="C607" s="48"/>
      <c r="D607" s="48"/>
    </row>
    <row r="608" spans="1:4" x14ac:dyDescent="0.2">
      <c r="A608" s="47"/>
      <c r="B608" s="48"/>
      <c r="C608" s="48"/>
      <c r="D608" s="48"/>
    </row>
    <row r="609" spans="1:4" x14ac:dyDescent="0.2">
      <c r="A609" s="47"/>
      <c r="B609" s="48"/>
      <c r="C609" s="48"/>
      <c r="D609" s="48"/>
    </row>
    <row r="610" spans="1:4" x14ac:dyDescent="0.2">
      <c r="A610" s="47"/>
      <c r="B610" s="48"/>
      <c r="C610" s="48"/>
      <c r="D610" s="48"/>
    </row>
    <row r="611" spans="1:4" x14ac:dyDescent="0.2">
      <c r="A611" s="47"/>
      <c r="B611" s="48"/>
      <c r="C611" s="48"/>
      <c r="D611" s="48"/>
    </row>
    <row r="612" spans="1:4" x14ac:dyDescent="0.2">
      <c r="A612" s="47"/>
      <c r="B612" s="48"/>
      <c r="C612" s="48"/>
      <c r="D612" s="48"/>
    </row>
    <row r="613" spans="1:4" x14ac:dyDescent="0.2">
      <c r="A613" s="47"/>
      <c r="B613" s="48"/>
      <c r="C613" s="48"/>
      <c r="D613" s="48"/>
    </row>
    <row r="614" spans="1:4" x14ac:dyDescent="0.2">
      <c r="A614" s="47"/>
      <c r="B614" s="48"/>
      <c r="C614" s="48"/>
      <c r="D614" s="48"/>
    </row>
    <row r="615" spans="1:4" x14ac:dyDescent="0.2">
      <c r="A615" s="47"/>
      <c r="B615" s="48"/>
      <c r="C615" s="48"/>
      <c r="D615" s="48"/>
    </row>
    <row r="616" spans="1:4" x14ac:dyDescent="0.2">
      <c r="A616" s="47"/>
      <c r="B616" s="48"/>
      <c r="C616" s="48"/>
      <c r="D616" s="48"/>
    </row>
    <row r="617" spans="1:4" x14ac:dyDescent="0.2">
      <c r="A617" s="47"/>
      <c r="B617" s="48"/>
      <c r="C617" s="48"/>
      <c r="D617" s="48"/>
    </row>
    <row r="618" spans="1:4" x14ac:dyDescent="0.2">
      <c r="A618" s="47"/>
      <c r="B618" s="48"/>
      <c r="C618" s="48"/>
      <c r="D618" s="48"/>
    </row>
    <row r="619" spans="1:4" x14ac:dyDescent="0.2">
      <c r="A619" s="47"/>
      <c r="B619" s="48"/>
      <c r="C619" s="48"/>
      <c r="D619" s="48"/>
    </row>
    <row r="620" spans="1:4" x14ac:dyDescent="0.2">
      <c r="A620" s="47"/>
      <c r="B620" s="48"/>
      <c r="C620" s="48"/>
      <c r="D620" s="48"/>
    </row>
    <row r="621" spans="1:4" x14ac:dyDescent="0.2">
      <c r="A621" s="47"/>
      <c r="B621" s="48"/>
      <c r="C621" s="48"/>
      <c r="D621" s="48"/>
    </row>
    <row r="622" spans="1:4" x14ac:dyDescent="0.2">
      <c r="A622" s="47"/>
      <c r="B622" s="48"/>
      <c r="C622" s="48"/>
      <c r="D622" s="48"/>
    </row>
    <row r="623" spans="1:4" x14ac:dyDescent="0.2">
      <c r="A623" s="47"/>
      <c r="B623" s="48"/>
      <c r="C623" s="48"/>
      <c r="D623" s="48"/>
    </row>
    <row r="624" spans="1:4" x14ac:dyDescent="0.2">
      <c r="A624" s="47"/>
      <c r="B624" s="48"/>
      <c r="C624" s="48"/>
      <c r="D624" s="48"/>
    </row>
  </sheetData>
  <mergeCells count="14">
    <mergeCell ref="A1:H1"/>
    <mergeCell ref="A2:H2"/>
    <mergeCell ref="A3:H3"/>
    <mergeCell ref="F10:F11"/>
    <mergeCell ref="D4:F4"/>
    <mergeCell ref="A5:F5"/>
    <mergeCell ref="A6:F6"/>
    <mergeCell ref="A7:F7"/>
    <mergeCell ref="A8:F8"/>
    <mergeCell ref="A10:A11"/>
    <mergeCell ref="B10:B11"/>
    <mergeCell ref="C10:C11"/>
    <mergeCell ref="D10:D11"/>
    <mergeCell ref="E10:E11"/>
  </mergeCells>
  <pageMargins left="0.78740157480314965" right="0.39370078740157483" top="0.51181102362204722" bottom="0.39370078740157483" header="0.51181102362204722" footer="0.51181102362204722"/>
  <pageSetup paperSize="9" scale="70" orientation="portrait" r:id="rId1"/>
  <headerFooter alignWithMargins="0"/>
  <rowBreaks count="9" manualBreakCount="9">
    <brk id="65" max="5" man="1"/>
    <brk id="101" max="5" man="1"/>
    <brk id="131" max="5" man="1"/>
    <brk id="182" max="5" man="1"/>
    <brk id="224" max="5" man="1"/>
    <brk id="281" max="5" man="1"/>
    <brk id="345" max="5" man="1"/>
    <brk id="404" max="5" man="1"/>
    <brk id="446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5"/>
  <sheetViews>
    <sheetView view="pageBreakPreview" topLeftCell="A5" zoomScaleNormal="100" zoomScaleSheetLayoutView="100" workbookViewId="0">
      <selection activeCell="L31" sqref="L31"/>
    </sheetView>
  </sheetViews>
  <sheetFormatPr defaultRowHeight="12.75" x14ac:dyDescent="0.2"/>
  <cols>
    <col min="1" max="1" width="28.28515625" style="25" customWidth="1"/>
    <col min="2" max="2" width="58.5703125" style="25" customWidth="1"/>
    <col min="3" max="3" width="12.28515625" style="25" customWidth="1"/>
    <col min="4" max="11" width="9.140625" style="25" hidden="1" customWidth="1"/>
    <col min="12" max="12" width="12.28515625" style="25" customWidth="1"/>
    <col min="13" max="13" width="12.5703125" style="25" customWidth="1"/>
    <col min="14" max="16384" width="9.140625" style="25"/>
  </cols>
  <sheetData>
    <row r="1" spans="1:13" ht="12.75" hidden="1" customHeight="1" x14ac:dyDescent="0.2">
      <c r="B1" s="118"/>
      <c r="C1" s="118"/>
    </row>
    <row r="2" spans="1:13" ht="12.75" hidden="1" customHeight="1" x14ac:dyDescent="0.2">
      <c r="B2" s="118"/>
      <c r="C2" s="118"/>
    </row>
    <row r="3" spans="1:13" ht="12.75" hidden="1" customHeight="1" x14ac:dyDescent="0.2"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3" ht="33.75" hidden="1" customHeight="1" x14ac:dyDescent="0.25">
      <c r="B4" s="120"/>
      <c r="C4" s="120"/>
      <c r="D4" s="120"/>
      <c r="E4" s="120"/>
      <c r="F4" s="120"/>
      <c r="G4" s="120"/>
      <c r="H4" s="120"/>
      <c r="I4" s="120"/>
      <c r="J4" s="120"/>
      <c r="K4" s="120"/>
    </row>
    <row r="5" spans="1:13" ht="15" customHeight="1" x14ac:dyDescent="0.25">
      <c r="A5" s="117" t="s">
        <v>580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</row>
    <row r="6" spans="1:13" ht="16.5" customHeight="1" x14ac:dyDescent="0.2">
      <c r="A6" s="118" t="s">
        <v>86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</row>
    <row r="7" spans="1:13" ht="16.5" customHeight="1" x14ac:dyDescent="0.2">
      <c r="A7" s="119" t="s">
        <v>648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</row>
    <row r="8" spans="1:13" ht="18" customHeight="1" x14ac:dyDescent="0.2">
      <c r="B8" s="118" t="s">
        <v>644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</row>
    <row r="9" spans="1:13" ht="17.25" customHeight="1" x14ac:dyDescent="0.2">
      <c r="B9" s="119" t="s">
        <v>86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</row>
    <row r="10" spans="1:13" ht="17.25" customHeight="1" x14ac:dyDescent="0.2">
      <c r="B10" s="119" t="s">
        <v>585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</row>
    <row r="11" spans="1:13" ht="18.75" customHeight="1" x14ac:dyDescent="0.25">
      <c r="B11" s="120"/>
      <c r="C11" s="120"/>
      <c r="D11" s="120"/>
      <c r="E11" s="120"/>
      <c r="F11" s="120"/>
      <c r="G11" s="120"/>
      <c r="H11" s="120"/>
      <c r="I11" s="120"/>
      <c r="J11" s="120"/>
      <c r="K11" s="120"/>
    </row>
    <row r="12" spans="1:13" ht="15.75" customHeight="1" x14ac:dyDescent="0.2">
      <c r="A12" s="132" t="s">
        <v>643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</row>
    <row r="13" spans="1:13" ht="29.25" customHeight="1" x14ac:dyDescent="0.2">
      <c r="A13" s="132"/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</row>
    <row r="14" spans="1:13" ht="27.75" customHeight="1" x14ac:dyDescent="0.25">
      <c r="A14" s="132"/>
      <c r="B14" s="132"/>
      <c r="C14" s="132"/>
      <c r="D14" s="132"/>
    </row>
    <row r="15" spans="1:13" x14ac:dyDescent="0.2">
      <c r="A15" s="133" t="s">
        <v>7</v>
      </c>
      <c r="B15" s="134" t="s">
        <v>642</v>
      </c>
      <c r="C15" s="131" t="s">
        <v>656</v>
      </c>
      <c r="D15" s="135"/>
      <c r="L15" s="131" t="s">
        <v>656</v>
      </c>
      <c r="M15" s="131" t="s">
        <v>656</v>
      </c>
    </row>
    <row r="16" spans="1:13" ht="18.75" customHeight="1" x14ac:dyDescent="0.2">
      <c r="A16" s="133"/>
      <c r="B16" s="134"/>
      <c r="C16" s="131"/>
      <c r="D16" s="135"/>
      <c r="L16" s="131"/>
      <c r="M16" s="131"/>
    </row>
    <row r="17" spans="1:13" ht="15.75" x14ac:dyDescent="0.25">
      <c r="A17" s="104">
        <v>1</v>
      </c>
      <c r="B17" s="103" t="s">
        <v>641</v>
      </c>
      <c r="C17" s="102">
        <v>3</v>
      </c>
      <c r="D17" s="99"/>
      <c r="L17" s="102">
        <v>4</v>
      </c>
      <c r="M17" s="102">
        <v>5</v>
      </c>
    </row>
    <row r="18" spans="1:13" ht="46.5" customHeight="1" x14ac:dyDescent="0.2">
      <c r="A18" s="98" t="s">
        <v>640</v>
      </c>
      <c r="B18" s="101" t="s">
        <v>639</v>
      </c>
      <c r="C18" s="100">
        <f>C31+C28</f>
        <v>6365.5</v>
      </c>
      <c r="D18" s="99"/>
      <c r="L18" s="100">
        <f t="shared" ref="L18:M18" si="0">L31+L28</f>
        <v>0</v>
      </c>
      <c r="M18" s="100">
        <f t="shared" si="0"/>
        <v>0</v>
      </c>
    </row>
    <row r="19" spans="1:13" ht="39" hidden="1" customHeight="1" x14ac:dyDescent="0.2">
      <c r="A19" s="98" t="s">
        <v>615</v>
      </c>
      <c r="B19" s="97" t="s">
        <v>638</v>
      </c>
      <c r="C19" s="96">
        <v>4604.3999999999996</v>
      </c>
      <c r="D19" s="95"/>
      <c r="L19" s="96">
        <v>4604.3999999999996</v>
      </c>
      <c r="M19" s="96">
        <v>4604.3999999999996</v>
      </c>
    </row>
    <row r="20" spans="1:13" ht="40.5" hidden="1" customHeight="1" x14ac:dyDescent="0.25">
      <c r="A20" s="87" t="s">
        <v>637</v>
      </c>
      <c r="B20" s="89" t="s">
        <v>636</v>
      </c>
      <c r="C20" s="92">
        <v>4602.8</v>
      </c>
      <c r="D20" s="94"/>
      <c r="L20" s="92">
        <v>4602.8</v>
      </c>
      <c r="M20" s="92">
        <v>4602.8</v>
      </c>
    </row>
    <row r="21" spans="1:13" ht="40.5" hidden="1" customHeight="1" x14ac:dyDescent="0.25">
      <c r="A21" s="87" t="s">
        <v>635</v>
      </c>
      <c r="B21" s="93" t="s">
        <v>634</v>
      </c>
      <c r="C21" s="92">
        <f>C22+C25</f>
        <v>0</v>
      </c>
      <c r="D21" s="46"/>
      <c r="L21" s="92">
        <f t="shared" ref="L21:M21" si="1">L22+L25</f>
        <v>0</v>
      </c>
      <c r="M21" s="92">
        <f t="shared" si="1"/>
        <v>0</v>
      </c>
    </row>
    <row r="22" spans="1:13" ht="40.5" hidden="1" customHeight="1" x14ac:dyDescent="0.25">
      <c r="A22" s="87" t="s">
        <v>633</v>
      </c>
      <c r="B22" s="93" t="s">
        <v>632</v>
      </c>
      <c r="C22" s="92">
        <f>C23</f>
        <v>0</v>
      </c>
      <c r="D22" s="46"/>
      <c r="L22" s="92">
        <f t="shared" ref="L22:M23" si="2">L23</f>
        <v>0</v>
      </c>
      <c r="M22" s="92">
        <f t="shared" si="2"/>
        <v>0</v>
      </c>
    </row>
    <row r="23" spans="1:13" ht="40.5" hidden="1" customHeight="1" x14ac:dyDescent="0.25">
      <c r="A23" s="87" t="s">
        <v>631</v>
      </c>
      <c r="B23" s="93" t="s">
        <v>630</v>
      </c>
      <c r="C23" s="92">
        <f>C24</f>
        <v>0</v>
      </c>
      <c r="D23" s="46"/>
      <c r="L23" s="92">
        <f t="shared" si="2"/>
        <v>0</v>
      </c>
      <c r="M23" s="92">
        <f t="shared" si="2"/>
        <v>0</v>
      </c>
    </row>
    <row r="24" spans="1:13" ht="45.75" hidden="1" customHeight="1" x14ac:dyDescent="0.25">
      <c r="A24" s="87" t="s">
        <v>629</v>
      </c>
      <c r="B24" s="93" t="s">
        <v>628</v>
      </c>
      <c r="C24" s="92">
        <v>0</v>
      </c>
      <c r="D24" s="46"/>
      <c r="L24" s="92">
        <v>0</v>
      </c>
      <c r="M24" s="92">
        <v>0</v>
      </c>
    </row>
    <row r="25" spans="1:13" ht="40.5" hidden="1" customHeight="1" x14ac:dyDescent="0.25">
      <c r="A25" s="87" t="s">
        <v>627</v>
      </c>
      <c r="B25" s="93" t="s">
        <v>626</v>
      </c>
      <c r="C25" s="92">
        <f>C26</f>
        <v>0</v>
      </c>
      <c r="D25" s="46"/>
      <c r="L25" s="92">
        <f t="shared" ref="L25:M26" si="3">L26</f>
        <v>0</v>
      </c>
      <c r="M25" s="92">
        <f t="shared" si="3"/>
        <v>0</v>
      </c>
    </row>
    <row r="26" spans="1:13" ht="40.5" hidden="1" customHeight="1" x14ac:dyDescent="0.25">
      <c r="A26" s="87" t="s">
        <v>625</v>
      </c>
      <c r="B26" s="93" t="s">
        <v>624</v>
      </c>
      <c r="C26" s="92">
        <f>C27</f>
        <v>0</v>
      </c>
      <c r="D26" s="46"/>
      <c r="L26" s="92">
        <f t="shared" si="3"/>
        <v>0</v>
      </c>
      <c r="M26" s="92">
        <f t="shared" si="3"/>
        <v>0</v>
      </c>
    </row>
    <row r="27" spans="1:13" ht="46.5" hidden="1" customHeight="1" thickBot="1" x14ac:dyDescent="0.25">
      <c r="A27" s="87" t="s">
        <v>623</v>
      </c>
      <c r="B27" s="93" t="s">
        <v>622</v>
      </c>
      <c r="C27" s="92">
        <v>0</v>
      </c>
      <c r="D27" s="46"/>
      <c r="L27" s="92">
        <v>0</v>
      </c>
      <c r="M27" s="92">
        <v>0</v>
      </c>
    </row>
    <row r="28" spans="1:13" ht="23.25" hidden="1" customHeight="1" x14ac:dyDescent="0.25">
      <c r="A28" s="87" t="s">
        <v>621</v>
      </c>
      <c r="B28" s="93" t="s">
        <v>620</v>
      </c>
      <c r="C28" s="92">
        <f>C29</f>
        <v>0</v>
      </c>
      <c r="D28" s="46"/>
      <c r="L28" s="92">
        <f t="shared" ref="L28:M29" si="4">L29</f>
        <v>0</v>
      </c>
      <c r="M28" s="92">
        <f t="shared" si="4"/>
        <v>0</v>
      </c>
    </row>
    <row r="29" spans="1:13" ht="27" hidden="1" customHeight="1" x14ac:dyDescent="0.25">
      <c r="A29" s="87" t="s">
        <v>619</v>
      </c>
      <c r="B29" s="93" t="s">
        <v>618</v>
      </c>
      <c r="C29" s="92">
        <f>C30</f>
        <v>0</v>
      </c>
      <c r="D29" s="46"/>
      <c r="L29" s="92">
        <f t="shared" si="4"/>
        <v>0</v>
      </c>
      <c r="M29" s="92">
        <f t="shared" si="4"/>
        <v>0</v>
      </c>
    </row>
    <row r="30" spans="1:13" ht="26.25" hidden="1" customHeight="1" x14ac:dyDescent="0.25">
      <c r="A30" s="87" t="s">
        <v>617</v>
      </c>
      <c r="B30" s="93" t="s">
        <v>616</v>
      </c>
      <c r="C30" s="92">
        <v>0</v>
      </c>
      <c r="D30" s="46"/>
      <c r="L30" s="92">
        <v>0</v>
      </c>
      <c r="M30" s="92">
        <v>0</v>
      </c>
    </row>
    <row r="31" spans="1:13" ht="15.75" customHeight="1" x14ac:dyDescent="0.2">
      <c r="A31" s="91" t="s">
        <v>615</v>
      </c>
      <c r="B31" s="90" t="s">
        <v>614</v>
      </c>
      <c r="C31" s="85">
        <f>C32+C34</f>
        <v>6365.5</v>
      </c>
      <c r="L31" s="85">
        <f t="shared" ref="L31:M31" si="5">L32+L34</f>
        <v>0</v>
      </c>
      <c r="M31" s="85">
        <f t="shared" si="5"/>
        <v>0</v>
      </c>
    </row>
    <row r="32" spans="1:13" ht="17.25" customHeight="1" x14ac:dyDescent="0.2">
      <c r="A32" s="87" t="s">
        <v>613</v>
      </c>
      <c r="B32" s="89" t="s">
        <v>612</v>
      </c>
      <c r="C32" s="85">
        <f>C33</f>
        <v>-94418.4</v>
      </c>
      <c r="L32" s="85">
        <f t="shared" ref="L32:M32" si="6">L33</f>
        <v>-88887.5</v>
      </c>
      <c r="M32" s="85">
        <f t="shared" si="6"/>
        <v>-91397.4</v>
      </c>
    </row>
    <row r="33" spans="1:13" ht="24.75" customHeight="1" x14ac:dyDescent="0.2">
      <c r="A33" s="87" t="s">
        <v>611</v>
      </c>
      <c r="B33" s="88" t="s">
        <v>610</v>
      </c>
      <c r="C33" s="85">
        <v>-94418.4</v>
      </c>
      <c r="L33" s="85">
        <v>-88887.5</v>
      </c>
      <c r="M33" s="85">
        <v>-91397.4</v>
      </c>
    </row>
    <row r="34" spans="1:13" ht="14.25" customHeight="1" x14ac:dyDescent="0.2">
      <c r="A34" s="87" t="s">
        <v>609</v>
      </c>
      <c r="B34" s="86" t="s">
        <v>608</v>
      </c>
      <c r="C34" s="85">
        <f>C35</f>
        <v>100783.9</v>
      </c>
      <c r="L34" s="85">
        <f t="shared" ref="L34:M34" si="7">L35</f>
        <v>88887.5</v>
      </c>
      <c r="M34" s="85">
        <f t="shared" si="7"/>
        <v>91397.4</v>
      </c>
    </row>
    <row r="35" spans="1:13" ht="25.5" x14ac:dyDescent="0.2">
      <c r="A35" s="87" t="s">
        <v>607</v>
      </c>
      <c r="B35" s="86" t="s">
        <v>606</v>
      </c>
      <c r="C35" s="85">
        <v>100783.9</v>
      </c>
      <c r="L35" s="85">
        <v>88887.5</v>
      </c>
      <c r="M35" s="85">
        <v>91397.4</v>
      </c>
    </row>
  </sheetData>
  <mergeCells count="19">
    <mergeCell ref="B1:C1"/>
    <mergeCell ref="B2:C2"/>
    <mergeCell ref="B3:K3"/>
    <mergeCell ref="B4:K4"/>
    <mergeCell ref="B8:M8"/>
    <mergeCell ref="B9:M9"/>
    <mergeCell ref="B10:M10"/>
    <mergeCell ref="A5:M5"/>
    <mergeCell ref="A6:M6"/>
    <mergeCell ref="A7:M7"/>
    <mergeCell ref="L15:L16"/>
    <mergeCell ref="M15:M16"/>
    <mergeCell ref="A12:M13"/>
    <mergeCell ref="B11:K11"/>
    <mergeCell ref="A14:D14"/>
    <mergeCell ref="A15:A16"/>
    <mergeCell ref="B15:B16"/>
    <mergeCell ref="C15:C16"/>
    <mergeCell ref="D15:D16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Приложение1 </vt:lpstr>
      <vt:lpstr>Приложение 2</vt:lpstr>
      <vt:lpstr>Приложение 3</vt:lpstr>
      <vt:lpstr>Приложение 4</vt:lpstr>
      <vt:lpstr>Приложение 5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'Приложение1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2018-04-03T05:58:43Z</dcterms:modified>
</cp:coreProperties>
</file>