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firstSheet="3" activeTab="5"/>
  </bookViews>
  <sheets>
    <sheet name="Приложение1 " sheetId="1" r:id="rId1"/>
    <sheet name="Приложение 2 " sheetId="7" r:id="rId2"/>
    <sheet name="Приложение 3" sheetId="8" r:id="rId3"/>
    <sheet name="Приложение 4" sheetId="9" r:id="rId4"/>
    <sheet name="Приложение 5 РзПр" sheetId="4" r:id="rId5"/>
    <sheet name="Приложение 6 Ведомств" sheetId="5" r:id="rId6"/>
    <sheet name="Приложение 7 Цел.ст" sheetId="6" r:id="rId7"/>
  </sheets>
  <definedNames>
    <definedName name="____rn1" localSheetId="2">#REF!</definedName>
    <definedName name="____rn1" localSheetId="4">#REF!</definedName>
    <definedName name="____rn1" localSheetId="5">#REF!</definedName>
    <definedName name="____rn1" localSheetId="6">#REF!</definedName>
    <definedName name="____rn1">#REF!</definedName>
    <definedName name="___rn1" localSheetId="2">#REF!</definedName>
    <definedName name="___rn1" localSheetId="4">#REF!</definedName>
    <definedName name="___rn1" localSheetId="5">#REF!</definedName>
    <definedName name="___rn1" localSheetId="6">#REF!</definedName>
    <definedName name="___rn1">#REF!</definedName>
    <definedName name="__rn1" localSheetId="2">#REF!</definedName>
    <definedName name="__rn1" localSheetId="4">#REF!</definedName>
    <definedName name="__rn1" localSheetId="5">#REF!</definedName>
    <definedName name="__rn1" localSheetId="6">#REF!</definedName>
    <definedName name="__rn1">#REF!</definedName>
    <definedName name="_rn1" localSheetId="2">#REF!</definedName>
    <definedName name="_rn1" localSheetId="4">#REF!</definedName>
    <definedName name="_rn1" localSheetId="5">#REF!</definedName>
    <definedName name="_rn1" localSheetId="6">#REF!</definedName>
    <definedName name="_rn1">#REF!</definedName>
    <definedName name="rn" localSheetId="2">#REF!</definedName>
    <definedName name="rn" localSheetId="4">#REF!</definedName>
    <definedName name="rn" localSheetId="5">#REF!</definedName>
    <definedName name="rn" localSheetId="6">#REF!</definedName>
    <definedName name="rn">#REF!</definedName>
    <definedName name="ВСЕГО_ДОХОДОВ" localSheetId="1">#REF!</definedName>
    <definedName name="ВСЕГО_ДОХОДОВ" localSheetId="2">#REF!</definedName>
    <definedName name="ВСЕГО_ДОХОДОВ" localSheetId="3">#REF!</definedName>
    <definedName name="ВСЕГО_ДОХОДОВ">#REF!</definedName>
    <definedName name="дох123">#REF!</definedName>
    <definedName name="Ид_процент" localSheetId="1">#REF!</definedName>
    <definedName name="Ид_процент" localSheetId="2">#REF!</definedName>
    <definedName name="Ид_процент" localSheetId="3">#REF!</definedName>
    <definedName name="Ид_процент">#REF!</definedName>
    <definedName name="Итог_недоимки" localSheetId="1">#REF!</definedName>
    <definedName name="Итог_недоимки" localSheetId="2">#REF!</definedName>
    <definedName name="Итог_недоимки" localSheetId="3">#REF!</definedName>
    <definedName name="Итог_недоимки">#REF!</definedName>
    <definedName name="Итого_доходов" localSheetId="1">#REF!</definedName>
    <definedName name="Итого_доходов" localSheetId="2">#REF!</definedName>
    <definedName name="Итого_доходов" localSheetId="3">#REF!</definedName>
    <definedName name="Итого_доходов">#REF!</definedName>
    <definedName name="Итого_расходов" localSheetId="1">#REF!</definedName>
    <definedName name="Итого_расходов" localSheetId="2">#REF!</definedName>
    <definedName name="Итого_расходов" localSheetId="3">#REF!</definedName>
    <definedName name="Итого_расходов">#REF!</definedName>
    <definedName name="Итого_расходов1" localSheetId="1">#REF!</definedName>
    <definedName name="Итого_расходов1" localSheetId="2">#REF!</definedName>
    <definedName name="Итого_расходов1" localSheetId="3">#REF!</definedName>
    <definedName name="Итого_расходов1">#REF!</definedName>
    <definedName name="Итого_расходов2" localSheetId="1">#REF!</definedName>
    <definedName name="Итого_расходов2" localSheetId="2">#REF!</definedName>
    <definedName name="Итого_расходов2" localSheetId="3">#REF!</definedName>
    <definedName name="Итого_расходов2">#REF!</definedName>
    <definedName name="итого01_06_2002" localSheetId="1">#REF!</definedName>
    <definedName name="итого01_06_2002" localSheetId="2">#REF!</definedName>
    <definedName name="итого01_06_2002" localSheetId="3">#REF!</definedName>
    <definedName name="итого01_06_2002">#REF!</definedName>
    <definedName name="итого01_07_2002" localSheetId="1">#REF!</definedName>
    <definedName name="итого01_07_2002" localSheetId="2">#REF!</definedName>
    <definedName name="итого01_07_2002" localSheetId="3">#REF!</definedName>
    <definedName name="итого01_07_2002">#REF!</definedName>
    <definedName name="итого01_09_2002" localSheetId="1">#REF!</definedName>
    <definedName name="итого01_09_2002" localSheetId="2">#REF!</definedName>
    <definedName name="итого01_09_2002" localSheetId="3">#REF!</definedName>
    <definedName name="итого01_09_2002">#REF!</definedName>
    <definedName name="итого01_2001" localSheetId="1">#REF!</definedName>
    <definedName name="итого01_2001" localSheetId="2">#REF!</definedName>
    <definedName name="итого01_2001" localSheetId="3">#REF!</definedName>
    <definedName name="итого01_2001">#REF!</definedName>
    <definedName name="итого01_2002" localSheetId="1">#REF!</definedName>
    <definedName name="итого01_2002" localSheetId="2">#REF!</definedName>
    <definedName name="итого01_2002" localSheetId="3">#REF!</definedName>
    <definedName name="итого01_2002">#REF!</definedName>
    <definedName name="Колво_мес" localSheetId="1">#REF!</definedName>
    <definedName name="Колво_мес" localSheetId="2">#REF!</definedName>
    <definedName name="Колво_мес" localSheetId="3">#REF!</definedName>
    <definedName name="Колво_мес">#REF!</definedName>
    <definedName name="_xlnm.Print_Area" localSheetId="4">'Приложение 5 РзПр'!$A$1:$H$656</definedName>
    <definedName name="_xlnm.Print_Area" localSheetId="5">'Приложение 6 Ведомств'!$A$1:$I$657</definedName>
    <definedName name="_xlnm.Print_Area" localSheetId="6">'Приложение 7 Цел.ст'!$A$1:$F$469</definedName>
    <definedName name="_xlnm.Print_Area" localSheetId="0">'Приложение1 '!$A$1:$F$59</definedName>
    <definedName name="ппппппп" localSheetId="1">#REF!</definedName>
    <definedName name="ппппппп" localSheetId="2">#REF!</definedName>
    <definedName name="ппппппп" localSheetId="3">#REF!</definedName>
    <definedName name="ппппппп" localSheetId="4">#REF!</definedName>
    <definedName name="ппппппп" localSheetId="6">#REF!</definedName>
    <definedName name="ппппппп">#REF!</definedName>
    <definedName name="прил." localSheetId="1">#REF!</definedName>
    <definedName name="прил." localSheetId="2">#REF!</definedName>
    <definedName name="прил." localSheetId="3">#REF!</definedName>
    <definedName name="прил." localSheetId="4">#REF!</definedName>
    <definedName name="прил." localSheetId="6">#REF!</definedName>
    <definedName name="прил.">#REF!</definedName>
    <definedName name="прил10" localSheetId="1">#REF!</definedName>
    <definedName name="прил10" localSheetId="2">#REF!</definedName>
    <definedName name="прил10" localSheetId="3">#REF!</definedName>
    <definedName name="прил10">#REF!</definedName>
    <definedName name="ъъъ" localSheetId="1">#REF!</definedName>
    <definedName name="ъъъ" localSheetId="2">#REF!</definedName>
    <definedName name="ъъъ" localSheetId="3">#REF!</definedName>
    <definedName name="ъъъ" localSheetId="4">#REF!</definedName>
    <definedName name="ъъъ" localSheetId="6">#REF!</definedName>
    <definedName name="ъъъ">#REF!</definedName>
  </definedNames>
  <calcPr calcId="124519"/>
</workbook>
</file>

<file path=xl/calcChain.xml><?xml version="1.0" encoding="utf-8"?>
<calcChain xmlns="http://schemas.openxmlformats.org/spreadsheetml/2006/main">
  <c r="F105" i="6"/>
  <c r="E105"/>
  <c r="I556" i="5"/>
  <c r="H556"/>
  <c r="H559" i="4"/>
  <c r="G559"/>
  <c r="F59" i="6"/>
  <c r="E59"/>
  <c r="D59"/>
  <c r="I276" i="5"/>
  <c r="H276"/>
  <c r="G276"/>
  <c r="H254" i="4"/>
  <c r="G254"/>
  <c r="F254"/>
  <c r="D285" i="6"/>
  <c r="G509" i="5"/>
  <c r="F637" i="4"/>
  <c r="F20" i="1"/>
  <c r="E20"/>
  <c r="D20"/>
  <c r="D19"/>
  <c r="D22"/>
  <c r="F467" i="6"/>
  <c r="F466" s="1"/>
  <c r="E467"/>
  <c r="D467"/>
  <c r="D466" s="1"/>
  <c r="E466"/>
  <c r="F465"/>
  <c r="F464" s="1"/>
  <c r="F463" s="1"/>
  <c r="F462" s="1"/>
  <c r="E465"/>
  <c r="D465"/>
  <c r="D464" s="1"/>
  <c r="D463" s="1"/>
  <c r="D462" s="1"/>
  <c r="E464"/>
  <c r="E463" s="1"/>
  <c r="E462" s="1"/>
  <c r="F460"/>
  <c r="F459" s="1"/>
  <c r="E460"/>
  <c r="D460"/>
  <c r="D459" s="1"/>
  <c r="E459"/>
  <c r="F457"/>
  <c r="F456" s="1"/>
  <c r="E457"/>
  <c r="D457"/>
  <c r="D456" s="1"/>
  <c r="E456"/>
  <c r="F454"/>
  <c r="F453" s="1"/>
  <c r="F452" s="1"/>
  <c r="F451" s="1"/>
  <c r="E454"/>
  <c r="D454"/>
  <c r="D453" s="1"/>
  <c r="D452" s="1"/>
  <c r="D451" s="1"/>
  <c r="E453"/>
  <c r="E452" s="1"/>
  <c r="E451" s="1"/>
  <c r="F450"/>
  <c r="E450"/>
  <c r="D450"/>
  <c r="F448"/>
  <c r="E448"/>
  <c r="E447" s="1"/>
  <c r="E446" s="1"/>
  <c r="E445" s="1"/>
  <c r="D448"/>
  <c r="F447"/>
  <c r="F446" s="1"/>
  <c r="F445" s="1"/>
  <c r="D447"/>
  <c r="D446" s="1"/>
  <c r="D445" s="1"/>
  <c r="F443"/>
  <c r="F442" s="1"/>
  <c r="F441" s="1"/>
  <c r="F440" s="1"/>
  <c r="E443"/>
  <c r="E442" s="1"/>
  <c r="E441" s="1"/>
  <c r="E440" s="1"/>
  <c r="D443"/>
  <c r="D442" s="1"/>
  <c r="D441" s="1"/>
  <c r="D440" s="1"/>
  <c r="F438"/>
  <c r="E438"/>
  <c r="E437" s="1"/>
  <c r="E436" s="1"/>
  <c r="D438"/>
  <c r="F437"/>
  <c r="F436" s="1"/>
  <c r="D437"/>
  <c r="D436" s="1"/>
  <c r="F434"/>
  <c r="F433" s="1"/>
  <c r="E434"/>
  <c r="D434"/>
  <c r="D433" s="1"/>
  <c r="E433"/>
  <c r="F431"/>
  <c r="F430" s="1"/>
  <c r="E431"/>
  <c r="D431"/>
  <c r="D430" s="1"/>
  <c r="E430"/>
  <c r="F428"/>
  <c r="E428"/>
  <c r="D428"/>
  <c r="D425" s="1"/>
  <c r="D424" s="1"/>
  <c r="F426"/>
  <c r="E426"/>
  <c r="E425" s="1"/>
  <c r="E424" s="1"/>
  <c r="D426"/>
  <c r="F425"/>
  <c r="F424" s="1"/>
  <c r="F422"/>
  <c r="F421" s="1"/>
  <c r="E422"/>
  <c r="D422"/>
  <c r="D421" s="1"/>
  <c r="E421"/>
  <c r="F419"/>
  <c r="F418" s="1"/>
  <c r="E419"/>
  <c r="D419"/>
  <c r="D418" s="1"/>
  <c r="E418"/>
  <c r="F416"/>
  <c r="E416"/>
  <c r="D416"/>
  <c r="D413" s="1"/>
  <c r="F414"/>
  <c r="E414"/>
  <c r="E413" s="1"/>
  <c r="D414"/>
  <c r="F413"/>
  <c r="F411"/>
  <c r="F410" s="1"/>
  <c r="F409" s="1"/>
  <c r="E411"/>
  <c r="E410" s="1"/>
  <c r="E409" s="1"/>
  <c r="D411"/>
  <c r="D410"/>
  <c r="D409" s="1"/>
  <c r="F407"/>
  <c r="E407"/>
  <c r="D407"/>
  <c r="F405"/>
  <c r="F404" s="1"/>
  <c r="E405"/>
  <c r="D405"/>
  <c r="D404" s="1"/>
  <c r="F403"/>
  <c r="E403"/>
  <c r="E402" s="1"/>
  <c r="E401" s="1"/>
  <c r="D403"/>
  <c r="F402"/>
  <c r="F401" s="1"/>
  <c r="D402"/>
  <c r="D401" s="1"/>
  <c r="F399"/>
  <c r="E399"/>
  <c r="D399"/>
  <c r="F397"/>
  <c r="E397"/>
  <c r="E396" s="1"/>
  <c r="D397"/>
  <c r="F396"/>
  <c r="D396"/>
  <c r="F395"/>
  <c r="F394" s="1"/>
  <c r="E395"/>
  <c r="E394" s="1"/>
  <c r="D395"/>
  <c r="D394"/>
  <c r="D391" s="1"/>
  <c r="F392"/>
  <c r="E392"/>
  <c r="D392"/>
  <c r="F391"/>
  <c r="F390"/>
  <c r="F389" s="1"/>
  <c r="E390"/>
  <c r="E389" s="1"/>
  <c r="D390"/>
  <c r="D389"/>
  <c r="D386" s="1"/>
  <c r="F387"/>
  <c r="E387"/>
  <c r="D387"/>
  <c r="F386"/>
  <c r="F385"/>
  <c r="F384" s="1"/>
  <c r="E385"/>
  <c r="E384" s="1"/>
  <c r="D385"/>
  <c r="D384"/>
  <c r="F383"/>
  <c r="E383"/>
  <c r="E382" s="1"/>
  <c r="D383"/>
  <c r="F382"/>
  <c r="D382"/>
  <c r="F380"/>
  <c r="F379" s="1"/>
  <c r="E380"/>
  <c r="E379" s="1"/>
  <c r="D380"/>
  <c r="D379" s="1"/>
  <c r="F378"/>
  <c r="E378"/>
  <c r="E377" s="1"/>
  <c r="D378"/>
  <c r="F377"/>
  <c r="D377"/>
  <c r="F375"/>
  <c r="F374" s="1"/>
  <c r="E375"/>
  <c r="D375"/>
  <c r="D374"/>
  <c r="F373"/>
  <c r="E373"/>
  <c r="E372" s="1"/>
  <c r="D373"/>
  <c r="F372"/>
  <c r="D372"/>
  <c r="F370"/>
  <c r="F369" s="1"/>
  <c r="E370"/>
  <c r="D370"/>
  <c r="D369" s="1"/>
  <c r="F367"/>
  <c r="E367"/>
  <c r="E366" s="1"/>
  <c r="D367"/>
  <c r="F366"/>
  <c r="D366"/>
  <c r="F364"/>
  <c r="F363" s="1"/>
  <c r="E364"/>
  <c r="E363" s="1"/>
  <c r="D364"/>
  <c r="D363"/>
  <c r="F361"/>
  <c r="E361"/>
  <c r="E360" s="1"/>
  <c r="D361"/>
  <c r="F360"/>
  <c r="D360"/>
  <c r="F358"/>
  <c r="F357" s="1"/>
  <c r="E358"/>
  <c r="E357" s="1"/>
  <c r="D358"/>
  <c r="D357" s="1"/>
  <c r="F356"/>
  <c r="E356"/>
  <c r="E355" s="1"/>
  <c r="D356"/>
  <c r="F355"/>
  <c r="D355"/>
  <c r="F353"/>
  <c r="E353"/>
  <c r="D353"/>
  <c r="F352"/>
  <c r="F351" s="1"/>
  <c r="E352"/>
  <c r="D352"/>
  <c r="D351" s="1"/>
  <c r="E351"/>
  <c r="E350" s="1"/>
  <c r="F348"/>
  <c r="E348"/>
  <c r="E347" s="1"/>
  <c r="D348"/>
  <c r="F347"/>
  <c r="D347"/>
  <c r="F345"/>
  <c r="F344" s="1"/>
  <c r="E345"/>
  <c r="E344" s="1"/>
  <c r="D345"/>
  <c r="D344"/>
  <c r="F340"/>
  <c r="E340"/>
  <c r="E339" s="1"/>
  <c r="D340"/>
  <c r="F339"/>
  <c r="D339"/>
  <c r="F337"/>
  <c r="F336" s="1"/>
  <c r="E337"/>
  <c r="E336" s="1"/>
  <c r="D337"/>
  <c r="D336" s="1"/>
  <c r="F334"/>
  <c r="E334"/>
  <c r="E333" s="1"/>
  <c r="D334"/>
  <c r="F333"/>
  <c r="D333"/>
  <c r="F331"/>
  <c r="F330" s="1"/>
  <c r="E331"/>
  <c r="E330" s="1"/>
  <c r="D331"/>
  <c r="D330"/>
  <c r="F327"/>
  <c r="E327"/>
  <c r="D327"/>
  <c r="F325"/>
  <c r="F324" s="1"/>
  <c r="F323" s="1"/>
  <c r="E325"/>
  <c r="D325"/>
  <c r="D324" s="1"/>
  <c r="D323" s="1"/>
  <c r="F321"/>
  <c r="E321"/>
  <c r="D321"/>
  <c r="F319"/>
  <c r="E319"/>
  <c r="D319"/>
  <c r="F317"/>
  <c r="F316" s="1"/>
  <c r="F315" s="1"/>
  <c r="F314" s="1"/>
  <c r="E317"/>
  <c r="D317"/>
  <c r="D316" s="1"/>
  <c r="D315" s="1"/>
  <c r="D314" s="1"/>
  <c r="E316"/>
  <c r="E315" s="1"/>
  <c r="E314" s="1"/>
  <c r="F312"/>
  <c r="F311" s="1"/>
  <c r="F310" s="1"/>
  <c r="E312"/>
  <c r="D312"/>
  <c r="D311" s="1"/>
  <c r="D310" s="1"/>
  <c r="E311"/>
  <c r="E310" s="1"/>
  <c r="F308"/>
  <c r="E308"/>
  <c r="E307" s="1"/>
  <c r="E306" s="1"/>
  <c r="D308"/>
  <c r="F307"/>
  <c r="F306" s="1"/>
  <c r="D307"/>
  <c r="D306" s="1"/>
  <c r="F305"/>
  <c r="F304" s="1"/>
  <c r="F303" s="1"/>
  <c r="F302" s="1"/>
  <c r="E305"/>
  <c r="D305"/>
  <c r="D304" s="1"/>
  <c r="D303" s="1"/>
  <c r="D302" s="1"/>
  <c r="E304"/>
  <c r="E303" s="1"/>
  <c r="E302" s="1"/>
  <c r="F300"/>
  <c r="F299" s="1"/>
  <c r="F298" s="1"/>
  <c r="F297" s="1"/>
  <c r="E300"/>
  <c r="D300"/>
  <c r="D299" s="1"/>
  <c r="D298" s="1"/>
  <c r="D297" s="1"/>
  <c r="E299"/>
  <c r="E298" s="1"/>
  <c r="E297" s="1"/>
  <c r="F295"/>
  <c r="F294" s="1"/>
  <c r="E295"/>
  <c r="D295"/>
  <c r="D294" s="1"/>
  <c r="E294"/>
  <c r="F292"/>
  <c r="F291" s="1"/>
  <c r="E292"/>
  <c r="D292"/>
  <c r="D291" s="1"/>
  <c r="E291"/>
  <c r="F289"/>
  <c r="F288" s="1"/>
  <c r="F287" s="1"/>
  <c r="F286" s="1"/>
  <c r="E289"/>
  <c r="D289"/>
  <c r="D288" s="1"/>
  <c r="D287" s="1"/>
  <c r="D286" s="1"/>
  <c r="E288"/>
  <c r="E287" s="1"/>
  <c r="E286" s="1"/>
  <c r="F285"/>
  <c r="F284" s="1"/>
  <c r="F283" s="1"/>
  <c r="F282" s="1"/>
  <c r="F281" s="1"/>
  <c r="E285"/>
  <c r="D284"/>
  <c r="D283" s="1"/>
  <c r="D282" s="1"/>
  <c r="D281" s="1"/>
  <c r="E284"/>
  <c r="E283" s="1"/>
  <c r="E282" s="1"/>
  <c r="E281" s="1"/>
  <c r="F279"/>
  <c r="F278" s="1"/>
  <c r="E279"/>
  <c r="E278" s="1"/>
  <c r="D279"/>
  <c r="D278" s="1"/>
  <c r="F276"/>
  <c r="E276"/>
  <c r="E275" s="1"/>
  <c r="D276"/>
  <c r="F275"/>
  <c r="D275"/>
  <c r="F272"/>
  <c r="F271" s="1"/>
  <c r="F270" s="1"/>
  <c r="E272"/>
  <c r="D272"/>
  <c r="D271" s="1"/>
  <c r="D270" s="1"/>
  <c r="E271"/>
  <c r="E270" s="1"/>
  <c r="F268"/>
  <c r="E268"/>
  <c r="D268"/>
  <c r="F266"/>
  <c r="E266"/>
  <c r="D266"/>
  <c r="E265"/>
  <c r="E264" s="1"/>
  <c r="F261"/>
  <c r="F260" s="1"/>
  <c r="F259" s="1"/>
  <c r="F254" s="1"/>
  <c r="E261"/>
  <c r="D261"/>
  <c r="D260" s="1"/>
  <c r="D259" s="1"/>
  <c r="D254" s="1"/>
  <c r="E260"/>
  <c r="E259" s="1"/>
  <c r="E254" s="1"/>
  <c r="F257"/>
  <c r="E257"/>
  <c r="E256" s="1"/>
  <c r="E255" s="1"/>
  <c r="D257"/>
  <c r="F256"/>
  <c r="F255" s="1"/>
  <c r="D256"/>
  <c r="D255" s="1"/>
  <c r="F252"/>
  <c r="F251" s="1"/>
  <c r="F250" s="1"/>
  <c r="E252"/>
  <c r="E251" s="1"/>
  <c r="E250" s="1"/>
  <c r="D252"/>
  <c r="D251"/>
  <c r="D250" s="1"/>
  <c r="F248"/>
  <c r="F247" s="1"/>
  <c r="E248"/>
  <c r="D248"/>
  <c r="D247" s="1"/>
  <c r="E247"/>
  <c r="F246"/>
  <c r="F245" s="1"/>
  <c r="F244" s="1"/>
  <c r="F243" s="1"/>
  <c r="E246"/>
  <c r="D246"/>
  <c r="D245" s="1"/>
  <c r="D244" s="1"/>
  <c r="D243" s="1"/>
  <c r="E245"/>
  <c r="E244" s="1"/>
  <c r="E243" s="1"/>
  <c r="F240"/>
  <c r="E240"/>
  <c r="E239" s="1"/>
  <c r="D240"/>
  <c r="F239"/>
  <c r="D239"/>
  <c r="F237"/>
  <c r="F236" s="1"/>
  <c r="F235" s="1"/>
  <c r="E237"/>
  <c r="E236" s="1"/>
  <c r="D237"/>
  <c r="D236" s="1"/>
  <c r="D235" s="1"/>
  <c r="F233"/>
  <c r="F232" s="1"/>
  <c r="F231" s="1"/>
  <c r="E233"/>
  <c r="D233"/>
  <c r="D232" s="1"/>
  <c r="D231" s="1"/>
  <c r="E232"/>
  <c r="E231" s="1"/>
  <c r="F229"/>
  <c r="E229"/>
  <c r="E228" s="1"/>
  <c r="E227" s="1"/>
  <c r="D229"/>
  <c r="F228"/>
  <c r="F227" s="1"/>
  <c r="D228"/>
  <c r="D227" s="1"/>
  <c r="F225"/>
  <c r="F224" s="1"/>
  <c r="F223" s="1"/>
  <c r="E225"/>
  <c r="D225"/>
  <c r="D224" s="1"/>
  <c r="D223" s="1"/>
  <c r="E224"/>
  <c r="E223" s="1"/>
  <c r="F221"/>
  <c r="E221"/>
  <c r="D221"/>
  <c r="F219"/>
  <c r="E219"/>
  <c r="D219"/>
  <c r="E218"/>
  <c r="F216"/>
  <c r="F215" s="1"/>
  <c r="E216"/>
  <c r="D216"/>
  <c r="D215" s="1"/>
  <c r="E215"/>
  <c r="E214" s="1"/>
  <c r="E213" s="1"/>
  <c r="F211"/>
  <c r="E211"/>
  <c r="E210" s="1"/>
  <c r="E209" s="1"/>
  <c r="E208" s="1"/>
  <c r="D211"/>
  <c r="F210"/>
  <c r="F209" s="1"/>
  <c r="F208" s="1"/>
  <c r="D210"/>
  <c r="D209" s="1"/>
  <c r="D208" s="1"/>
  <c r="F207"/>
  <c r="F206" s="1"/>
  <c r="E207"/>
  <c r="E206" s="1"/>
  <c r="D207"/>
  <c r="D206" s="1"/>
  <c r="F202"/>
  <c r="E202"/>
  <c r="E201" s="1"/>
  <c r="E200" s="1"/>
  <c r="D202"/>
  <c r="F201"/>
  <c r="F200" s="1"/>
  <c r="D201"/>
  <c r="D200" s="1"/>
  <c r="F198"/>
  <c r="F197" s="1"/>
  <c r="F196" s="1"/>
  <c r="E198"/>
  <c r="D198"/>
  <c r="D197" s="1"/>
  <c r="D196" s="1"/>
  <c r="E197"/>
  <c r="E196" s="1"/>
  <c r="F194"/>
  <c r="F193" s="1"/>
  <c r="F192" s="1"/>
  <c r="E194"/>
  <c r="E193" s="1"/>
  <c r="E192" s="1"/>
  <c r="D194"/>
  <c r="D193" s="1"/>
  <c r="D192" s="1"/>
  <c r="F190"/>
  <c r="F189" s="1"/>
  <c r="F188" s="1"/>
  <c r="E190"/>
  <c r="D190"/>
  <c r="D189" s="1"/>
  <c r="D188" s="1"/>
  <c r="E189"/>
  <c r="E188" s="1"/>
  <c r="F186"/>
  <c r="E186"/>
  <c r="E185" s="1"/>
  <c r="E184" s="1"/>
  <c r="D186"/>
  <c r="F185"/>
  <c r="F184" s="1"/>
  <c r="D185"/>
  <c r="D184" s="1"/>
  <c r="F181"/>
  <c r="F180" s="1"/>
  <c r="F179" s="1"/>
  <c r="E181"/>
  <c r="E180" s="1"/>
  <c r="E179" s="1"/>
  <c r="D181"/>
  <c r="D180"/>
  <c r="D179" s="1"/>
  <c r="F177"/>
  <c r="F176" s="1"/>
  <c r="F175" s="1"/>
  <c r="E177"/>
  <c r="D177"/>
  <c r="D176" s="1"/>
  <c r="D175" s="1"/>
  <c r="E176"/>
  <c r="E175" s="1"/>
  <c r="F172"/>
  <c r="E172"/>
  <c r="E171" s="1"/>
  <c r="E170" s="1"/>
  <c r="D172"/>
  <c r="F171"/>
  <c r="F170" s="1"/>
  <c r="D171"/>
  <c r="D170" s="1"/>
  <c r="F168"/>
  <c r="F167" s="1"/>
  <c r="F166" s="1"/>
  <c r="E168"/>
  <c r="D168"/>
  <c r="D167" s="1"/>
  <c r="D166" s="1"/>
  <c r="E167"/>
  <c r="E166" s="1"/>
  <c r="F164"/>
  <c r="F163" s="1"/>
  <c r="F162" s="1"/>
  <c r="E164"/>
  <c r="E163" s="1"/>
  <c r="E162" s="1"/>
  <c r="D164"/>
  <c r="D163" s="1"/>
  <c r="D162" s="1"/>
  <c r="F161"/>
  <c r="F160" s="1"/>
  <c r="F159" s="1"/>
  <c r="F158" s="1"/>
  <c r="E161"/>
  <c r="D161"/>
  <c r="D160" s="1"/>
  <c r="D159" s="1"/>
  <c r="D158" s="1"/>
  <c r="E160"/>
  <c r="E159" s="1"/>
  <c r="E158" s="1"/>
  <c r="F156"/>
  <c r="E156"/>
  <c r="D156"/>
  <c r="F155"/>
  <c r="F154" s="1"/>
  <c r="F153" s="1"/>
  <c r="F152" s="1"/>
  <c r="E155"/>
  <c r="E154" s="1"/>
  <c r="D155"/>
  <c r="D154"/>
  <c r="D153" s="1"/>
  <c r="D152" s="1"/>
  <c r="F150"/>
  <c r="E150"/>
  <c r="E149" s="1"/>
  <c r="E148" s="1"/>
  <c r="D150"/>
  <c r="F149"/>
  <c r="F148" s="1"/>
  <c r="D149"/>
  <c r="D148" s="1"/>
  <c r="F146"/>
  <c r="E146"/>
  <c r="D146"/>
  <c r="F145"/>
  <c r="E145"/>
  <c r="E144" s="1"/>
  <c r="E143" s="1"/>
  <c r="E142" s="1"/>
  <c r="D145"/>
  <c r="F144"/>
  <c r="F143" s="1"/>
  <c r="F142" s="1"/>
  <c r="D144"/>
  <c r="F140"/>
  <c r="F139" s="1"/>
  <c r="F138" s="1"/>
  <c r="F137" s="1"/>
  <c r="E140"/>
  <c r="E139" s="1"/>
  <c r="E138" s="1"/>
  <c r="D140"/>
  <c r="D139" s="1"/>
  <c r="D138" s="1"/>
  <c r="F135"/>
  <c r="E135"/>
  <c r="E134" s="1"/>
  <c r="E133" s="1"/>
  <c r="D135"/>
  <c r="F134"/>
  <c r="F133" s="1"/>
  <c r="D134"/>
  <c r="D133" s="1"/>
  <c r="F131"/>
  <c r="F130" s="1"/>
  <c r="F129" s="1"/>
  <c r="E131"/>
  <c r="D131"/>
  <c r="D130" s="1"/>
  <c r="D129" s="1"/>
  <c r="E130"/>
  <c r="E129" s="1"/>
  <c r="F127"/>
  <c r="E127"/>
  <c r="D127"/>
  <c r="F126"/>
  <c r="F125" s="1"/>
  <c r="E126"/>
  <c r="D126"/>
  <c r="D125" s="1"/>
  <c r="E125"/>
  <c r="E124" s="1"/>
  <c r="E123" s="1"/>
  <c r="F121"/>
  <c r="F120" s="1"/>
  <c r="F119" s="1"/>
  <c r="E121"/>
  <c r="D121"/>
  <c r="D120" s="1"/>
  <c r="D119" s="1"/>
  <c r="E120"/>
  <c r="E119" s="1"/>
  <c r="E118" s="1"/>
  <c r="F116"/>
  <c r="F115" s="1"/>
  <c r="F114" s="1"/>
  <c r="E116"/>
  <c r="D116"/>
  <c r="D115" s="1"/>
  <c r="D114" s="1"/>
  <c r="E115"/>
  <c r="E114" s="1"/>
  <c r="F112"/>
  <c r="F111" s="1"/>
  <c r="E112"/>
  <c r="E111" s="1"/>
  <c r="D112"/>
  <c r="D111"/>
  <c r="F109"/>
  <c r="F108" s="1"/>
  <c r="E109"/>
  <c r="E108" s="1"/>
  <c r="D109"/>
  <c r="D108"/>
  <c r="F106"/>
  <c r="E106"/>
  <c r="D106"/>
  <c r="F104"/>
  <c r="F103" s="1"/>
  <c r="E104"/>
  <c r="D104"/>
  <c r="D103" s="1"/>
  <c r="D102" s="1"/>
  <c r="F99"/>
  <c r="F98" s="1"/>
  <c r="E99"/>
  <c r="D99"/>
  <c r="D98" s="1"/>
  <c r="E98"/>
  <c r="F96"/>
  <c r="F95" s="1"/>
  <c r="E96"/>
  <c r="D96"/>
  <c r="D95" s="1"/>
  <c r="E95"/>
  <c r="F93"/>
  <c r="F92" s="1"/>
  <c r="E93"/>
  <c r="D93"/>
  <c r="D92" s="1"/>
  <c r="E92"/>
  <c r="F90"/>
  <c r="F89" s="1"/>
  <c r="F88" s="1"/>
  <c r="F87" s="1"/>
  <c r="E90"/>
  <c r="D90"/>
  <c r="D89" s="1"/>
  <c r="D88" s="1"/>
  <c r="D87" s="1"/>
  <c r="E89"/>
  <c r="E88" s="1"/>
  <c r="E87" s="1"/>
  <c r="F85"/>
  <c r="F84" s="1"/>
  <c r="F83" s="1"/>
  <c r="E85"/>
  <c r="D85"/>
  <c r="D84" s="1"/>
  <c r="D83" s="1"/>
  <c r="E84"/>
  <c r="E83" s="1"/>
  <c r="F82"/>
  <c r="F81" s="1"/>
  <c r="F80" s="1"/>
  <c r="F79" s="1"/>
  <c r="E82"/>
  <c r="E81" s="1"/>
  <c r="E80" s="1"/>
  <c r="E79" s="1"/>
  <c r="D82"/>
  <c r="D81"/>
  <c r="D80" s="1"/>
  <c r="D79" s="1"/>
  <c r="F77"/>
  <c r="E77"/>
  <c r="E76" s="1"/>
  <c r="E75" s="1"/>
  <c r="D77"/>
  <c r="F76"/>
  <c r="F75" s="1"/>
  <c r="D76"/>
  <c r="D75" s="1"/>
  <c r="F73"/>
  <c r="F72" s="1"/>
  <c r="F71" s="1"/>
  <c r="E73"/>
  <c r="D73"/>
  <c r="D72" s="1"/>
  <c r="D71" s="1"/>
  <c r="E72"/>
  <c r="E71" s="1"/>
  <c r="F69"/>
  <c r="F66" s="1"/>
  <c r="F65" s="1"/>
  <c r="F64" s="1"/>
  <c r="E69"/>
  <c r="E66" s="1"/>
  <c r="E65" s="1"/>
  <c r="D69"/>
  <c r="D66" s="1"/>
  <c r="D65" s="1"/>
  <c r="F68"/>
  <c r="F67" s="1"/>
  <c r="E68"/>
  <c r="D68"/>
  <c r="D67" s="1"/>
  <c r="E67"/>
  <c r="F62"/>
  <c r="E62"/>
  <c r="E61" s="1"/>
  <c r="E60" s="1"/>
  <c r="D62"/>
  <c r="F61"/>
  <c r="F60" s="1"/>
  <c r="D61"/>
  <c r="D60" s="1"/>
  <c r="F58"/>
  <c r="F57" s="1"/>
  <c r="F56" s="1"/>
  <c r="E58"/>
  <c r="E57" s="1"/>
  <c r="E56" s="1"/>
  <c r="D58"/>
  <c r="D57" s="1"/>
  <c r="D56" s="1"/>
  <c r="F53"/>
  <c r="F52" s="1"/>
  <c r="F51" s="1"/>
  <c r="E53"/>
  <c r="D53"/>
  <c r="D52" s="1"/>
  <c r="D51" s="1"/>
  <c r="E52"/>
  <c r="E51" s="1"/>
  <c r="F49"/>
  <c r="F48" s="1"/>
  <c r="F47" s="1"/>
  <c r="F46" s="1"/>
  <c r="E49"/>
  <c r="E48" s="1"/>
  <c r="E47" s="1"/>
  <c r="D49"/>
  <c r="D48"/>
  <c r="D47" s="1"/>
  <c r="F45"/>
  <c r="E45"/>
  <c r="E44" s="1"/>
  <c r="E43" s="1"/>
  <c r="E42" s="1"/>
  <c r="E41" s="1"/>
  <c r="D45"/>
  <c r="F44"/>
  <c r="F43" s="1"/>
  <c r="F42" s="1"/>
  <c r="F41" s="1"/>
  <c r="D44"/>
  <c r="D43" s="1"/>
  <c r="D42" s="1"/>
  <c r="D41" s="1"/>
  <c r="F39"/>
  <c r="F38" s="1"/>
  <c r="F37" s="1"/>
  <c r="E39"/>
  <c r="D39"/>
  <c r="D38" s="1"/>
  <c r="D37" s="1"/>
  <c r="E38"/>
  <c r="E37" s="1"/>
  <c r="F35"/>
  <c r="F34" s="1"/>
  <c r="F33" s="1"/>
  <c r="F32" s="1"/>
  <c r="E35"/>
  <c r="E34" s="1"/>
  <c r="E33" s="1"/>
  <c r="E32" s="1"/>
  <c r="D35"/>
  <c r="D34" s="1"/>
  <c r="D33" s="1"/>
  <c r="D32" s="1"/>
  <c r="F30"/>
  <c r="E30"/>
  <c r="E29" s="1"/>
  <c r="E28" s="1"/>
  <c r="D30"/>
  <c r="F29"/>
  <c r="F28" s="1"/>
  <c r="D29"/>
  <c r="D28" s="1"/>
  <c r="F27"/>
  <c r="F26" s="1"/>
  <c r="F25" s="1"/>
  <c r="F24" s="1"/>
  <c r="F23" s="1"/>
  <c r="E27"/>
  <c r="D27"/>
  <c r="D26" s="1"/>
  <c r="D25" s="1"/>
  <c r="D24" s="1"/>
  <c r="E26"/>
  <c r="E25" s="1"/>
  <c r="E24" s="1"/>
  <c r="F22"/>
  <c r="F21" s="1"/>
  <c r="F20" s="1"/>
  <c r="F19" s="1"/>
  <c r="E22"/>
  <c r="E21" s="1"/>
  <c r="E20" s="1"/>
  <c r="E19" s="1"/>
  <c r="D22"/>
  <c r="D21"/>
  <c r="D20" s="1"/>
  <c r="D19" s="1"/>
  <c r="F18"/>
  <c r="E18"/>
  <c r="E17" s="1"/>
  <c r="E16" s="1"/>
  <c r="E15" s="1"/>
  <c r="D18"/>
  <c r="F17"/>
  <c r="F16" s="1"/>
  <c r="F15" s="1"/>
  <c r="D17"/>
  <c r="D16" s="1"/>
  <c r="D15" s="1"/>
  <c r="F13"/>
  <c r="F12" s="1"/>
  <c r="F11" s="1"/>
  <c r="E13"/>
  <c r="E12" s="1"/>
  <c r="E11" s="1"/>
  <c r="D13"/>
  <c r="D12" s="1"/>
  <c r="D11" s="1"/>
  <c r="G655" i="5"/>
  <c r="G653"/>
  <c r="G652" s="1"/>
  <c r="G650"/>
  <c r="G649" s="1"/>
  <c r="I641"/>
  <c r="I640" s="1"/>
  <c r="I639" s="1"/>
  <c r="H641"/>
  <c r="G641"/>
  <c r="G640" s="1"/>
  <c r="G639" s="1"/>
  <c r="H640"/>
  <c r="H639" s="1"/>
  <c r="G637"/>
  <c r="G636" s="1"/>
  <c r="G635" s="1"/>
  <c r="I633"/>
  <c r="H633"/>
  <c r="G633"/>
  <c r="G630" s="1"/>
  <c r="G629" s="1"/>
  <c r="I631"/>
  <c r="H631"/>
  <c r="H630" s="1"/>
  <c r="H629" s="1"/>
  <c r="G631"/>
  <c r="I630"/>
  <c r="I629" s="1"/>
  <c r="I627"/>
  <c r="I626" s="1"/>
  <c r="I625" s="1"/>
  <c r="H627"/>
  <c r="G627"/>
  <c r="G626" s="1"/>
  <c r="G625" s="1"/>
  <c r="H626"/>
  <c r="H625" s="1"/>
  <c r="G619"/>
  <c r="G618" s="1"/>
  <c r="G617"/>
  <c r="G616" s="1"/>
  <c r="G615" s="1"/>
  <c r="G614" s="1"/>
  <c r="G612"/>
  <c r="G611" s="1"/>
  <c r="I609"/>
  <c r="I608" s="1"/>
  <c r="H609"/>
  <c r="G609"/>
  <c r="G608" s="1"/>
  <c r="H608"/>
  <c r="I606"/>
  <c r="I605" s="1"/>
  <c r="I604" s="1"/>
  <c r="H606"/>
  <c r="G606"/>
  <c r="G605" s="1"/>
  <c r="G604" s="1"/>
  <c r="H605"/>
  <c r="H604" s="1"/>
  <c r="I602"/>
  <c r="H602"/>
  <c r="H601" s="1"/>
  <c r="H600" s="1"/>
  <c r="G602"/>
  <c r="I601"/>
  <c r="I600" s="1"/>
  <c r="G601"/>
  <c r="G600" s="1"/>
  <c r="G598"/>
  <c r="G595" s="1"/>
  <c r="G594" s="1"/>
  <c r="G593" s="1"/>
  <c r="I596"/>
  <c r="H596"/>
  <c r="H595" s="1"/>
  <c r="H594" s="1"/>
  <c r="H593" s="1"/>
  <c r="G596"/>
  <c r="I595"/>
  <c r="I594" s="1"/>
  <c r="I593" s="1"/>
  <c r="I591"/>
  <c r="I590" s="1"/>
  <c r="I589" s="1"/>
  <c r="I588" s="1"/>
  <c r="H591"/>
  <c r="H590" s="1"/>
  <c r="H589" s="1"/>
  <c r="H588" s="1"/>
  <c r="G591"/>
  <c r="G590" s="1"/>
  <c r="G589" s="1"/>
  <c r="G588" s="1"/>
  <c r="G587" s="1"/>
  <c r="G586" s="1"/>
  <c r="G584"/>
  <c r="G583" s="1"/>
  <c r="G582" s="1"/>
  <c r="G581" s="1"/>
  <c r="G580" s="1"/>
  <c r="I579"/>
  <c r="I578" s="1"/>
  <c r="I577" s="1"/>
  <c r="I576" s="1"/>
  <c r="I575" s="1"/>
  <c r="H579"/>
  <c r="H578" s="1"/>
  <c r="H577" s="1"/>
  <c r="H576" s="1"/>
  <c r="H575" s="1"/>
  <c r="G579"/>
  <c r="G578" s="1"/>
  <c r="G577" s="1"/>
  <c r="G576" s="1"/>
  <c r="G575" s="1"/>
  <c r="I573"/>
  <c r="I572" s="1"/>
  <c r="I571" s="1"/>
  <c r="I570" s="1"/>
  <c r="I569" s="1"/>
  <c r="H573"/>
  <c r="G573"/>
  <c r="G572" s="1"/>
  <c r="G571" s="1"/>
  <c r="G570" s="1"/>
  <c r="G569" s="1"/>
  <c r="H572"/>
  <c r="H571" s="1"/>
  <c r="H570" s="1"/>
  <c r="H569" s="1"/>
  <c r="I567"/>
  <c r="H567"/>
  <c r="H566" s="1"/>
  <c r="H565" s="1"/>
  <c r="G567"/>
  <c r="I566"/>
  <c r="I565" s="1"/>
  <c r="G566"/>
  <c r="G565" s="1"/>
  <c r="I563"/>
  <c r="I562" s="1"/>
  <c r="H563"/>
  <c r="G563"/>
  <c r="G562" s="1"/>
  <c r="H562"/>
  <c r="I560"/>
  <c r="I559" s="1"/>
  <c r="H560"/>
  <c r="H559" s="1"/>
  <c r="G560"/>
  <c r="G559" s="1"/>
  <c r="I557"/>
  <c r="H557"/>
  <c r="G557"/>
  <c r="H555"/>
  <c r="H554" s="1"/>
  <c r="G556"/>
  <c r="I555"/>
  <c r="I554" s="1"/>
  <c r="I553" s="1"/>
  <c r="I552" s="1"/>
  <c r="I551" s="1"/>
  <c r="I550" s="1"/>
  <c r="I549" s="1"/>
  <c r="G555"/>
  <c r="G547"/>
  <c r="G546" s="1"/>
  <c r="G545" s="1"/>
  <c r="G544" s="1"/>
  <c r="G543" s="1"/>
  <c r="G541"/>
  <c r="G540" s="1"/>
  <c r="G539" s="1"/>
  <c r="G537"/>
  <c r="G536"/>
  <c r="G535" s="1"/>
  <c r="G534"/>
  <c r="G533" s="1"/>
  <c r="G532" s="1"/>
  <c r="G531" s="1"/>
  <c r="G528"/>
  <c r="G526"/>
  <c r="G523"/>
  <c r="G522" s="1"/>
  <c r="G516"/>
  <c r="G515" s="1"/>
  <c r="G514"/>
  <c r="I509"/>
  <c r="I508" s="1"/>
  <c r="I507" s="1"/>
  <c r="I506" s="1"/>
  <c r="I505" s="1"/>
  <c r="I504" s="1"/>
  <c r="I503" s="1"/>
  <c r="H509"/>
  <c r="H508" s="1"/>
  <c r="H507" s="1"/>
  <c r="H506" s="1"/>
  <c r="H505" s="1"/>
  <c r="H504" s="1"/>
  <c r="H503" s="1"/>
  <c r="G508"/>
  <c r="G507" s="1"/>
  <c r="G506" s="1"/>
  <c r="G505" s="1"/>
  <c r="G501"/>
  <c r="G500" s="1"/>
  <c r="G499" s="1"/>
  <c r="G498" s="1"/>
  <c r="I496"/>
  <c r="I495" s="1"/>
  <c r="H496"/>
  <c r="G496"/>
  <c r="G495" s="1"/>
  <c r="H495"/>
  <c r="I494"/>
  <c r="I493" s="1"/>
  <c r="I492" s="1"/>
  <c r="H494"/>
  <c r="G494"/>
  <c r="G493" s="1"/>
  <c r="G492" s="1"/>
  <c r="H493"/>
  <c r="H492" s="1"/>
  <c r="H491" s="1"/>
  <c r="H490" s="1"/>
  <c r="G489"/>
  <c r="I487"/>
  <c r="H487"/>
  <c r="G487"/>
  <c r="I485"/>
  <c r="I484" s="1"/>
  <c r="I483" s="1"/>
  <c r="I482" s="1"/>
  <c r="H485"/>
  <c r="G485"/>
  <c r="G484"/>
  <c r="G483" s="1"/>
  <c r="G482" s="1"/>
  <c r="I480"/>
  <c r="H480"/>
  <c r="H479" s="1"/>
  <c r="H478" s="1"/>
  <c r="H477" s="1"/>
  <c r="G480"/>
  <c r="I479"/>
  <c r="I478" s="1"/>
  <c r="I477" s="1"/>
  <c r="G479"/>
  <c r="G478" s="1"/>
  <c r="G477" s="1"/>
  <c r="I474"/>
  <c r="I473" s="1"/>
  <c r="I472" s="1"/>
  <c r="H474"/>
  <c r="G474"/>
  <c r="G473" s="1"/>
  <c r="G472" s="1"/>
  <c r="H473"/>
  <c r="H472" s="1"/>
  <c r="G471"/>
  <c r="G470"/>
  <c r="I468"/>
  <c r="I467" s="1"/>
  <c r="I466" s="1"/>
  <c r="H468"/>
  <c r="H467" s="1"/>
  <c r="H466" s="1"/>
  <c r="H465" s="1"/>
  <c r="H464" s="1"/>
  <c r="G468"/>
  <c r="G467" s="1"/>
  <c r="G466" s="1"/>
  <c r="G465" s="1"/>
  <c r="G464" s="1"/>
  <c r="I463"/>
  <c r="I462" s="1"/>
  <c r="I461" s="1"/>
  <c r="I460" s="1"/>
  <c r="I459" s="1"/>
  <c r="H463"/>
  <c r="G463"/>
  <c r="G462" s="1"/>
  <c r="G461" s="1"/>
  <c r="G460" s="1"/>
  <c r="G459" s="1"/>
  <c r="H462"/>
  <c r="H461" s="1"/>
  <c r="H460" s="1"/>
  <c r="H459" s="1"/>
  <c r="G458"/>
  <c r="G457"/>
  <c r="G456" s="1"/>
  <c r="G455" s="1"/>
  <c r="G454" s="1"/>
  <c r="I452"/>
  <c r="I451" s="1"/>
  <c r="H452"/>
  <c r="G452"/>
  <c r="G451" s="1"/>
  <c r="H451"/>
  <c r="I449"/>
  <c r="H449"/>
  <c r="H448" s="1"/>
  <c r="G449"/>
  <c r="I448"/>
  <c r="G448"/>
  <c r="I446"/>
  <c r="I445" s="1"/>
  <c r="I444" s="1"/>
  <c r="I443" s="1"/>
  <c r="I442" s="1"/>
  <c r="H446"/>
  <c r="H445" s="1"/>
  <c r="G446"/>
  <c r="G445"/>
  <c r="G444" s="1"/>
  <c r="G443" s="1"/>
  <c r="G442" s="1"/>
  <c r="I440"/>
  <c r="I439" s="1"/>
  <c r="H440"/>
  <c r="G440"/>
  <c r="G439" s="1"/>
  <c r="H439"/>
  <c r="I437"/>
  <c r="I436" s="1"/>
  <c r="H437"/>
  <c r="G437"/>
  <c r="G436" s="1"/>
  <c r="H436"/>
  <c r="I434"/>
  <c r="I433" s="1"/>
  <c r="H434"/>
  <c r="G434"/>
  <c r="G433" s="1"/>
  <c r="H433"/>
  <c r="I431"/>
  <c r="I430" s="1"/>
  <c r="I429" s="1"/>
  <c r="I428" s="1"/>
  <c r="H431"/>
  <c r="G431"/>
  <c r="G430" s="1"/>
  <c r="G429" s="1"/>
  <c r="G428" s="1"/>
  <c r="H430"/>
  <c r="H429" s="1"/>
  <c r="H428" s="1"/>
  <c r="I427"/>
  <c r="I426" s="1"/>
  <c r="I425" s="1"/>
  <c r="I424" s="1"/>
  <c r="I423" s="1"/>
  <c r="I422" s="1"/>
  <c r="H427"/>
  <c r="G427"/>
  <c r="G426" s="1"/>
  <c r="G425" s="1"/>
  <c r="G424" s="1"/>
  <c r="G423" s="1"/>
  <c r="G422" s="1"/>
  <c r="H426"/>
  <c r="H425" s="1"/>
  <c r="H424" s="1"/>
  <c r="H423" s="1"/>
  <c r="H422" s="1"/>
  <c r="G419"/>
  <c r="G418"/>
  <c r="G417" s="1"/>
  <c r="G416" s="1"/>
  <c r="G415" s="1"/>
  <c r="G413"/>
  <c r="G412" s="1"/>
  <c r="G411" s="1"/>
  <c r="G410" s="1"/>
  <c r="G409"/>
  <c r="G408" s="1"/>
  <c r="G407" s="1"/>
  <c r="G406" s="1"/>
  <c r="I404"/>
  <c r="I403" s="1"/>
  <c r="I402" s="1"/>
  <c r="H404"/>
  <c r="G404"/>
  <c r="G403" s="1"/>
  <c r="G402" s="1"/>
  <c r="H403"/>
  <c r="H402" s="1"/>
  <c r="I401"/>
  <c r="H401"/>
  <c r="H400" s="1"/>
  <c r="H399" s="1"/>
  <c r="H398" s="1"/>
  <c r="G401"/>
  <c r="I400"/>
  <c r="I399" s="1"/>
  <c r="I398" s="1"/>
  <c r="G400"/>
  <c r="G399" s="1"/>
  <c r="G398" s="1"/>
  <c r="I396"/>
  <c r="I395" s="1"/>
  <c r="I394" s="1"/>
  <c r="H396"/>
  <c r="H395" s="1"/>
  <c r="H394" s="1"/>
  <c r="G396"/>
  <c r="G395" s="1"/>
  <c r="G394" s="1"/>
  <c r="I392"/>
  <c r="I391" s="1"/>
  <c r="I390" s="1"/>
  <c r="H392"/>
  <c r="G392"/>
  <c r="G391" s="1"/>
  <c r="G390" s="1"/>
  <c r="H391"/>
  <c r="H390" s="1"/>
  <c r="I388"/>
  <c r="H388"/>
  <c r="H387" s="1"/>
  <c r="H386" s="1"/>
  <c r="G388"/>
  <c r="I387"/>
  <c r="I386" s="1"/>
  <c r="G387"/>
  <c r="G386" s="1"/>
  <c r="I382"/>
  <c r="H382"/>
  <c r="G382"/>
  <c r="I381"/>
  <c r="H381"/>
  <c r="H380" s="1"/>
  <c r="H379" s="1"/>
  <c r="H378" s="1"/>
  <c r="G381"/>
  <c r="I380"/>
  <c r="I379" s="1"/>
  <c r="I378" s="1"/>
  <c r="G380"/>
  <c r="I377"/>
  <c r="I376" s="1"/>
  <c r="I375" s="1"/>
  <c r="I374" s="1"/>
  <c r="I373" s="1"/>
  <c r="H377"/>
  <c r="H376" s="1"/>
  <c r="H375" s="1"/>
  <c r="H374" s="1"/>
  <c r="H373" s="1"/>
  <c r="G377"/>
  <c r="G376"/>
  <c r="G375" s="1"/>
  <c r="G374" s="1"/>
  <c r="G373" s="1"/>
  <c r="I371"/>
  <c r="I370" s="1"/>
  <c r="H371"/>
  <c r="G371"/>
  <c r="G370" s="1"/>
  <c r="H370"/>
  <c r="I368"/>
  <c r="I367" s="1"/>
  <c r="I366" s="1"/>
  <c r="H368"/>
  <c r="G368"/>
  <c r="G367" s="1"/>
  <c r="G366" s="1"/>
  <c r="H367"/>
  <c r="H366" s="1"/>
  <c r="I364"/>
  <c r="H364"/>
  <c r="H363" s="1"/>
  <c r="H362" s="1"/>
  <c r="H361" s="1"/>
  <c r="G364"/>
  <c r="I363"/>
  <c r="I362" s="1"/>
  <c r="I361" s="1"/>
  <c r="G363"/>
  <c r="G362" s="1"/>
  <c r="G361" s="1"/>
  <c r="I359"/>
  <c r="I358" s="1"/>
  <c r="I357" s="1"/>
  <c r="H359"/>
  <c r="H358" s="1"/>
  <c r="H357" s="1"/>
  <c r="G359"/>
  <c r="G358" s="1"/>
  <c r="G357" s="1"/>
  <c r="I356"/>
  <c r="I355" s="1"/>
  <c r="I354" s="1"/>
  <c r="I353" s="1"/>
  <c r="H356"/>
  <c r="G356"/>
  <c r="G355" s="1"/>
  <c r="G354" s="1"/>
  <c r="G353" s="1"/>
  <c r="H355"/>
  <c r="H354" s="1"/>
  <c r="H353" s="1"/>
  <c r="I351"/>
  <c r="H351"/>
  <c r="G351"/>
  <c r="I350"/>
  <c r="H350"/>
  <c r="H349" s="1"/>
  <c r="H348" s="1"/>
  <c r="H345" s="1"/>
  <c r="G350"/>
  <c r="I349"/>
  <c r="I348" s="1"/>
  <c r="I345" s="1"/>
  <c r="I344" s="1"/>
  <c r="G349"/>
  <c r="I342"/>
  <c r="I341" s="1"/>
  <c r="I340" s="1"/>
  <c r="H342"/>
  <c r="G342"/>
  <c r="G341" s="1"/>
  <c r="G340" s="1"/>
  <c r="H341"/>
  <c r="H340" s="1"/>
  <c r="I338"/>
  <c r="I337" s="1"/>
  <c r="I336" s="1"/>
  <c r="I335" s="1"/>
  <c r="I334" s="1"/>
  <c r="H338"/>
  <c r="G338"/>
  <c r="G337" s="1"/>
  <c r="G336" s="1"/>
  <c r="G335" s="1"/>
  <c r="G334" s="1"/>
  <c r="H337"/>
  <c r="H336" s="1"/>
  <c r="H335" s="1"/>
  <c r="H334" s="1"/>
  <c r="I332"/>
  <c r="I331" s="1"/>
  <c r="I330" s="1"/>
  <c r="H332"/>
  <c r="H331" s="1"/>
  <c r="H330" s="1"/>
  <c r="G332"/>
  <c r="G331" s="1"/>
  <c r="G330" s="1"/>
  <c r="I328"/>
  <c r="H328"/>
  <c r="G328"/>
  <c r="I326"/>
  <c r="H326"/>
  <c r="G326"/>
  <c r="I325"/>
  <c r="I324" s="1"/>
  <c r="H325"/>
  <c r="G325"/>
  <c r="G324" s="1"/>
  <c r="H324"/>
  <c r="H323" s="1"/>
  <c r="H322" s="1"/>
  <c r="I320"/>
  <c r="I319" s="1"/>
  <c r="I318" s="1"/>
  <c r="H320"/>
  <c r="G320"/>
  <c r="G319" s="1"/>
  <c r="G318" s="1"/>
  <c r="H319"/>
  <c r="H318" s="1"/>
  <c r="I313"/>
  <c r="I312" s="1"/>
  <c r="I311" s="1"/>
  <c r="I310" s="1"/>
  <c r="H313"/>
  <c r="G313"/>
  <c r="G312" s="1"/>
  <c r="G311" s="1"/>
  <c r="G310" s="1"/>
  <c r="H312"/>
  <c r="H311" s="1"/>
  <c r="H310" s="1"/>
  <c r="I308"/>
  <c r="I307" s="1"/>
  <c r="I306" s="1"/>
  <c r="H308"/>
  <c r="G308"/>
  <c r="G307" s="1"/>
  <c r="G306" s="1"/>
  <c r="H307"/>
  <c r="H306" s="1"/>
  <c r="I304"/>
  <c r="H304"/>
  <c r="H303" s="1"/>
  <c r="H302" s="1"/>
  <c r="G304"/>
  <c r="I303"/>
  <c r="I302" s="1"/>
  <c r="G303"/>
  <c r="G302" s="1"/>
  <c r="I301"/>
  <c r="I300" s="1"/>
  <c r="I299" s="1"/>
  <c r="I298" s="1"/>
  <c r="H301"/>
  <c r="G301"/>
  <c r="G300" s="1"/>
  <c r="G299" s="1"/>
  <c r="G298" s="1"/>
  <c r="H300"/>
  <c r="H299" s="1"/>
  <c r="H298" s="1"/>
  <c r="I295"/>
  <c r="I294" s="1"/>
  <c r="I293" s="1"/>
  <c r="I292" s="1"/>
  <c r="H295"/>
  <c r="H294" s="1"/>
  <c r="H293" s="1"/>
  <c r="H292" s="1"/>
  <c r="G295"/>
  <c r="G294"/>
  <c r="G293" s="1"/>
  <c r="G292" s="1"/>
  <c r="I289"/>
  <c r="I288" s="1"/>
  <c r="I287" s="1"/>
  <c r="I286" s="1"/>
  <c r="H289"/>
  <c r="G289"/>
  <c r="G288" s="1"/>
  <c r="G287" s="1"/>
  <c r="G286" s="1"/>
  <c r="H288"/>
  <c r="H287" s="1"/>
  <c r="H286" s="1"/>
  <c r="G284"/>
  <c r="G283" s="1"/>
  <c r="G282" s="1"/>
  <c r="G281" s="1"/>
  <c r="I280"/>
  <c r="I279" s="1"/>
  <c r="I278" s="1"/>
  <c r="I277" s="1"/>
  <c r="H280"/>
  <c r="G280"/>
  <c r="G279" s="1"/>
  <c r="G278" s="1"/>
  <c r="G277" s="1"/>
  <c r="H279"/>
  <c r="H278" s="1"/>
  <c r="H277" s="1"/>
  <c r="I275"/>
  <c r="I274" s="1"/>
  <c r="I273" s="1"/>
  <c r="I272" s="1"/>
  <c r="G275"/>
  <c r="G274" s="1"/>
  <c r="G273" s="1"/>
  <c r="G272" s="1"/>
  <c r="H275"/>
  <c r="H274" s="1"/>
  <c r="H273" s="1"/>
  <c r="H272" s="1"/>
  <c r="G270"/>
  <c r="G269" s="1"/>
  <c r="G268" s="1"/>
  <c r="I266"/>
  <c r="I265" s="1"/>
  <c r="I264" s="1"/>
  <c r="I263" s="1"/>
  <c r="H266"/>
  <c r="G266"/>
  <c r="G265" s="1"/>
  <c r="G264" s="1"/>
  <c r="H265"/>
  <c r="H264" s="1"/>
  <c r="H263" s="1"/>
  <c r="G261"/>
  <c r="G260" s="1"/>
  <c r="I257"/>
  <c r="H257"/>
  <c r="H256" s="1"/>
  <c r="H252" s="1"/>
  <c r="H251" s="1"/>
  <c r="H250" s="1"/>
  <c r="G257"/>
  <c r="I256"/>
  <c r="I252" s="1"/>
  <c r="I251" s="1"/>
  <c r="I250" s="1"/>
  <c r="G256"/>
  <c r="G252" s="1"/>
  <c r="G251" s="1"/>
  <c r="G250" s="1"/>
  <c r="I254"/>
  <c r="I253" s="1"/>
  <c r="H254"/>
  <c r="H253" s="1"/>
  <c r="G254"/>
  <c r="G253"/>
  <c r="G247"/>
  <c r="G246"/>
  <c r="G245" s="1"/>
  <c r="I243"/>
  <c r="I242" s="1"/>
  <c r="I241" s="1"/>
  <c r="H243"/>
  <c r="G243"/>
  <c r="G242" s="1"/>
  <c r="G241" s="1"/>
  <c r="H242"/>
  <c r="H241" s="1"/>
  <c r="G238"/>
  <c r="G237" s="1"/>
  <c r="G235"/>
  <c r="G234" s="1"/>
  <c r="G231"/>
  <c r="G230"/>
  <c r="G229" s="1"/>
  <c r="I227"/>
  <c r="I226" s="1"/>
  <c r="I225" s="1"/>
  <c r="H227"/>
  <c r="G227"/>
  <c r="G226" s="1"/>
  <c r="G225" s="1"/>
  <c r="H226"/>
  <c r="H225" s="1"/>
  <c r="I223"/>
  <c r="H223"/>
  <c r="H220" s="1"/>
  <c r="G223"/>
  <c r="I221"/>
  <c r="I220" s="1"/>
  <c r="H221"/>
  <c r="G221"/>
  <c r="G220" s="1"/>
  <c r="I218"/>
  <c r="I217" s="1"/>
  <c r="I216" s="1"/>
  <c r="H218"/>
  <c r="G218"/>
  <c r="G217" s="1"/>
  <c r="G216" s="1"/>
  <c r="H217"/>
  <c r="G213"/>
  <c r="G212" s="1"/>
  <c r="G211" s="1"/>
  <c r="I205"/>
  <c r="H205"/>
  <c r="H204" s="1"/>
  <c r="H203" s="1"/>
  <c r="H202" s="1"/>
  <c r="H201" s="1"/>
  <c r="H200" s="1"/>
  <c r="G205"/>
  <c r="I204"/>
  <c r="I203" s="1"/>
  <c r="I202" s="1"/>
  <c r="I201" s="1"/>
  <c r="I200" s="1"/>
  <c r="G204"/>
  <c r="G203" s="1"/>
  <c r="G202" s="1"/>
  <c r="G201" s="1"/>
  <c r="G200" s="1"/>
  <c r="I198"/>
  <c r="H198"/>
  <c r="G198"/>
  <c r="I196"/>
  <c r="H196"/>
  <c r="G196"/>
  <c r="H195"/>
  <c r="I193"/>
  <c r="I192" s="1"/>
  <c r="H193"/>
  <c r="G193"/>
  <c r="G192" s="1"/>
  <c r="H192"/>
  <c r="H191" s="1"/>
  <c r="I189"/>
  <c r="H189"/>
  <c r="H188" s="1"/>
  <c r="H187" s="1"/>
  <c r="G189"/>
  <c r="I188"/>
  <c r="I187" s="1"/>
  <c r="G188"/>
  <c r="G187" s="1"/>
  <c r="I186"/>
  <c r="I185" s="1"/>
  <c r="I184" s="1"/>
  <c r="I183" s="1"/>
  <c r="H186"/>
  <c r="G186"/>
  <c r="G185" s="1"/>
  <c r="G184" s="1"/>
  <c r="G183" s="1"/>
  <c r="H185"/>
  <c r="H184" s="1"/>
  <c r="H183" s="1"/>
  <c r="I181"/>
  <c r="I180" s="1"/>
  <c r="H181"/>
  <c r="G181"/>
  <c r="G180" s="1"/>
  <c r="H180"/>
  <c r="I178"/>
  <c r="I177" s="1"/>
  <c r="I176" s="1"/>
  <c r="I175" s="1"/>
  <c r="H178"/>
  <c r="G178"/>
  <c r="G177" s="1"/>
  <c r="G176" s="1"/>
  <c r="G175" s="1"/>
  <c r="H177"/>
  <c r="H176" s="1"/>
  <c r="H175" s="1"/>
  <c r="I173"/>
  <c r="I172" s="1"/>
  <c r="I171" s="1"/>
  <c r="I170" s="1"/>
  <c r="I169" s="1"/>
  <c r="H173"/>
  <c r="G173"/>
  <c r="G172" s="1"/>
  <c r="G171" s="1"/>
  <c r="G170" s="1"/>
  <c r="G169" s="1"/>
  <c r="H172"/>
  <c r="H171" s="1"/>
  <c r="H170" s="1"/>
  <c r="H169" s="1"/>
  <c r="G167"/>
  <c r="G166" s="1"/>
  <c r="G165" s="1"/>
  <c r="G164" s="1"/>
  <c r="I163"/>
  <c r="I162" s="1"/>
  <c r="I161" s="1"/>
  <c r="I160" s="1"/>
  <c r="I159" s="1"/>
  <c r="H163"/>
  <c r="H162" s="1"/>
  <c r="H161" s="1"/>
  <c r="H160" s="1"/>
  <c r="H159" s="1"/>
  <c r="G163"/>
  <c r="G162"/>
  <c r="G161" s="1"/>
  <c r="G160" s="1"/>
  <c r="G159" s="1"/>
  <c r="I157"/>
  <c r="I156" s="1"/>
  <c r="I155" s="1"/>
  <c r="H157"/>
  <c r="G157"/>
  <c r="G156" s="1"/>
  <c r="G155" s="1"/>
  <c r="H156"/>
  <c r="H155" s="1"/>
  <c r="I154"/>
  <c r="H154"/>
  <c r="H153" s="1"/>
  <c r="H152" s="1"/>
  <c r="H151" s="1"/>
  <c r="G154"/>
  <c r="I153"/>
  <c r="I152" s="1"/>
  <c r="I151" s="1"/>
  <c r="G153"/>
  <c r="G152" s="1"/>
  <c r="G151" s="1"/>
  <c r="I149"/>
  <c r="I148" s="1"/>
  <c r="I147" s="1"/>
  <c r="H149"/>
  <c r="H148" s="1"/>
  <c r="H147" s="1"/>
  <c r="G149"/>
  <c r="G148"/>
  <c r="G147" s="1"/>
  <c r="G141"/>
  <c r="G140" s="1"/>
  <c r="G139" s="1"/>
  <c r="I137"/>
  <c r="H137"/>
  <c r="G137"/>
  <c r="I135"/>
  <c r="H135"/>
  <c r="G135"/>
  <c r="I134"/>
  <c r="I133" s="1"/>
  <c r="H134"/>
  <c r="H133" s="1"/>
  <c r="G134"/>
  <c r="G133"/>
  <c r="G130"/>
  <c r="G129" s="1"/>
  <c r="G128" s="1"/>
  <c r="G127" s="1"/>
  <c r="G124"/>
  <c r="G123" s="1"/>
  <c r="G122" s="1"/>
  <c r="G121" s="1"/>
  <c r="G119"/>
  <c r="G118" s="1"/>
  <c r="G117" s="1"/>
  <c r="G116" s="1"/>
  <c r="G115" s="1"/>
  <c r="I113"/>
  <c r="I112" s="1"/>
  <c r="H113"/>
  <c r="H112" s="1"/>
  <c r="G113"/>
  <c r="G112" s="1"/>
  <c r="G110"/>
  <c r="G109"/>
  <c r="G108" s="1"/>
  <c r="H107"/>
  <c r="H106" s="1"/>
  <c r="G107"/>
  <c r="I106"/>
  <c r="G106"/>
  <c r="G103" s="1"/>
  <c r="I104"/>
  <c r="H104"/>
  <c r="G104"/>
  <c r="I103"/>
  <c r="G101"/>
  <c r="G100" s="1"/>
  <c r="I98"/>
  <c r="I97" s="1"/>
  <c r="H98"/>
  <c r="H97" s="1"/>
  <c r="G98"/>
  <c r="G97" s="1"/>
  <c r="I96"/>
  <c r="H96"/>
  <c r="H95" s="1"/>
  <c r="G96"/>
  <c r="I95"/>
  <c r="G95"/>
  <c r="I94"/>
  <c r="I93" s="1"/>
  <c r="I92" s="1"/>
  <c r="H94"/>
  <c r="H93" s="1"/>
  <c r="G94"/>
  <c r="G93" s="1"/>
  <c r="G92" s="1"/>
  <c r="I91"/>
  <c r="I90" s="1"/>
  <c r="H91"/>
  <c r="G91"/>
  <c r="G90" s="1"/>
  <c r="H90"/>
  <c r="I89"/>
  <c r="I88" s="1"/>
  <c r="I87" s="1"/>
  <c r="H89"/>
  <c r="G89"/>
  <c r="G88" s="1"/>
  <c r="G87" s="1"/>
  <c r="H88"/>
  <c r="H87" s="1"/>
  <c r="G86"/>
  <c r="G85"/>
  <c r="G82" s="1"/>
  <c r="I83"/>
  <c r="H83"/>
  <c r="H82" s="1"/>
  <c r="G83"/>
  <c r="I82"/>
  <c r="I81"/>
  <c r="I80" s="1"/>
  <c r="H81"/>
  <c r="H80" s="1"/>
  <c r="G81"/>
  <c r="G80"/>
  <c r="I79"/>
  <c r="H79"/>
  <c r="H78" s="1"/>
  <c r="G79"/>
  <c r="I78"/>
  <c r="I77" s="1"/>
  <c r="G78"/>
  <c r="I76"/>
  <c r="I75" s="1"/>
  <c r="H76"/>
  <c r="G76"/>
  <c r="G75" s="1"/>
  <c r="H75"/>
  <c r="I74"/>
  <c r="I73" s="1"/>
  <c r="H74"/>
  <c r="G74"/>
  <c r="G73" s="1"/>
  <c r="H73"/>
  <c r="I70"/>
  <c r="H70"/>
  <c r="G70"/>
  <c r="I68"/>
  <c r="H68"/>
  <c r="G68"/>
  <c r="I67"/>
  <c r="H67"/>
  <c r="I66"/>
  <c r="I65" s="1"/>
  <c r="H66"/>
  <c r="G66"/>
  <c r="G65" s="1"/>
  <c r="I60"/>
  <c r="I59" s="1"/>
  <c r="H60"/>
  <c r="G60"/>
  <c r="G59" s="1"/>
  <c r="H59"/>
  <c r="G57"/>
  <c r="G56" s="1"/>
  <c r="I52"/>
  <c r="I51" s="1"/>
  <c r="I50" s="1"/>
  <c r="I49" s="1"/>
  <c r="I48" s="1"/>
  <c r="I41" s="1"/>
  <c r="I40" s="1"/>
  <c r="H52"/>
  <c r="G52"/>
  <c r="G51" s="1"/>
  <c r="G50" s="1"/>
  <c r="G49" s="1"/>
  <c r="G48" s="1"/>
  <c r="G41" s="1"/>
  <c r="G40" s="1"/>
  <c r="H51"/>
  <c r="H50" s="1"/>
  <c r="H49" s="1"/>
  <c r="H48" s="1"/>
  <c r="H41" s="1"/>
  <c r="H40" s="1"/>
  <c r="I46"/>
  <c r="I45" s="1"/>
  <c r="I44" s="1"/>
  <c r="I43" s="1"/>
  <c r="I42" s="1"/>
  <c r="H46"/>
  <c r="H45" s="1"/>
  <c r="H44" s="1"/>
  <c r="H43" s="1"/>
  <c r="H42" s="1"/>
  <c r="G46"/>
  <c r="G45"/>
  <c r="G44" s="1"/>
  <c r="G43" s="1"/>
  <c r="G42" s="1"/>
  <c r="G38"/>
  <c r="G37" s="1"/>
  <c r="G36" s="1"/>
  <c r="G35" s="1"/>
  <c r="I33"/>
  <c r="I32" s="1"/>
  <c r="I31" s="1"/>
  <c r="I30" s="1"/>
  <c r="I29" s="1"/>
  <c r="H33"/>
  <c r="G33"/>
  <c r="G32" s="1"/>
  <c r="G31" s="1"/>
  <c r="G30" s="1"/>
  <c r="G29" s="1"/>
  <c r="H32"/>
  <c r="H31" s="1"/>
  <c r="H30" s="1"/>
  <c r="H29" s="1"/>
  <c r="G28"/>
  <c r="G27" s="1"/>
  <c r="G26" s="1"/>
  <c r="G25" s="1"/>
  <c r="G24" s="1"/>
  <c r="G23" s="1"/>
  <c r="I21"/>
  <c r="H21"/>
  <c r="G21"/>
  <c r="I20"/>
  <c r="I19" s="1"/>
  <c r="H20"/>
  <c r="H19" s="1"/>
  <c r="H18" s="1"/>
  <c r="H17" s="1"/>
  <c r="H16" s="1"/>
  <c r="H12" s="1"/>
  <c r="H11" s="1"/>
  <c r="G19"/>
  <c r="G18" s="1"/>
  <c r="G17" s="1"/>
  <c r="G16" s="1"/>
  <c r="G12" s="1"/>
  <c r="G11" s="1"/>
  <c r="I15"/>
  <c r="H15"/>
  <c r="G15"/>
  <c r="I14"/>
  <c r="H14"/>
  <c r="G14"/>
  <c r="I13"/>
  <c r="H13"/>
  <c r="G13"/>
  <c r="H654" i="4"/>
  <c r="H653" s="1"/>
  <c r="H652" s="1"/>
  <c r="H651" s="1"/>
  <c r="G654"/>
  <c r="F654"/>
  <c r="G653"/>
  <c r="G652" s="1"/>
  <c r="G651" s="1"/>
  <c r="F653"/>
  <c r="F652"/>
  <c r="F651" s="1"/>
  <c r="H649"/>
  <c r="H648" s="1"/>
  <c r="G649"/>
  <c r="F649"/>
  <c r="G648"/>
  <c r="F648"/>
  <c r="H647"/>
  <c r="H646" s="1"/>
  <c r="H645" s="1"/>
  <c r="H644" s="1"/>
  <c r="G647"/>
  <c r="F647"/>
  <c r="F646" s="1"/>
  <c r="F645" s="1"/>
  <c r="F644" s="1"/>
  <c r="G646"/>
  <c r="G645" s="1"/>
  <c r="G644" s="1"/>
  <c r="H642"/>
  <c r="H641" s="1"/>
  <c r="G642"/>
  <c r="F642"/>
  <c r="F641" s="1"/>
  <c r="G641"/>
  <c r="H639"/>
  <c r="H638" s="1"/>
  <c r="G639"/>
  <c r="F639"/>
  <c r="G638"/>
  <c r="F638"/>
  <c r="H637"/>
  <c r="H636" s="1"/>
  <c r="H635" s="1"/>
  <c r="H634" s="1"/>
  <c r="H633" s="1"/>
  <c r="G637"/>
  <c r="F636"/>
  <c r="F635" s="1"/>
  <c r="F634" s="1"/>
  <c r="F633" s="1"/>
  <c r="G636"/>
  <c r="G635" s="1"/>
  <c r="G634" s="1"/>
  <c r="G633" s="1"/>
  <c r="H632"/>
  <c r="H631" s="1"/>
  <c r="H630" s="1"/>
  <c r="H629" s="1"/>
  <c r="H628" s="1"/>
  <c r="H627" s="1"/>
  <c r="H626" s="1"/>
  <c r="G632"/>
  <c r="F632"/>
  <c r="F631" s="1"/>
  <c r="F630" s="1"/>
  <c r="F629" s="1"/>
  <c r="F628" s="1"/>
  <c r="F627" s="1"/>
  <c r="F626" s="1"/>
  <c r="G631"/>
  <c r="G630"/>
  <c r="G629" s="1"/>
  <c r="G628" s="1"/>
  <c r="H624"/>
  <c r="G624"/>
  <c r="G623" s="1"/>
  <c r="G622" s="1"/>
  <c r="F624"/>
  <c r="F623" s="1"/>
  <c r="F622" s="1"/>
  <c r="H623"/>
  <c r="H622"/>
  <c r="H620"/>
  <c r="H619" s="1"/>
  <c r="H618" s="1"/>
  <c r="G620"/>
  <c r="G619" s="1"/>
  <c r="G618" s="1"/>
  <c r="F620"/>
  <c r="F619"/>
  <c r="F618" s="1"/>
  <c r="H616"/>
  <c r="G616"/>
  <c r="F616"/>
  <c r="F613" s="1"/>
  <c r="F612" s="1"/>
  <c r="H614"/>
  <c r="G614"/>
  <c r="G613" s="1"/>
  <c r="G612" s="1"/>
  <c r="F614"/>
  <c r="H613"/>
  <c r="H612" s="1"/>
  <c r="H610"/>
  <c r="H609" s="1"/>
  <c r="H608" s="1"/>
  <c r="H607" s="1"/>
  <c r="H606" s="1"/>
  <c r="H605" s="1"/>
  <c r="G610"/>
  <c r="F610"/>
  <c r="F609" s="1"/>
  <c r="F608" s="1"/>
  <c r="F607" s="1"/>
  <c r="F606" s="1"/>
  <c r="F605" s="1"/>
  <c r="G609"/>
  <c r="G608" s="1"/>
  <c r="H603"/>
  <c r="H602" s="1"/>
  <c r="H601" s="1"/>
  <c r="H600" s="1"/>
  <c r="G603"/>
  <c r="F603"/>
  <c r="F602" s="1"/>
  <c r="F601" s="1"/>
  <c r="F600" s="1"/>
  <c r="G602"/>
  <c r="G601"/>
  <c r="G600" s="1"/>
  <c r="H598"/>
  <c r="H597" s="1"/>
  <c r="G598"/>
  <c r="F598"/>
  <c r="F597" s="1"/>
  <c r="G597"/>
  <c r="H596"/>
  <c r="H595" s="1"/>
  <c r="H594" s="1"/>
  <c r="G596"/>
  <c r="F596"/>
  <c r="F595" s="1"/>
  <c r="F594" s="1"/>
  <c r="G595"/>
  <c r="G594" s="1"/>
  <c r="G593" s="1"/>
  <c r="G592" s="1"/>
  <c r="H591"/>
  <c r="G591" s="1"/>
  <c r="F591" s="1"/>
  <c r="H589"/>
  <c r="G589"/>
  <c r="F589"/>
  <c r="H587"/>
  <c r="G587"/>
  <c r="F587"/>
  <c r="G586"/>
  <c r="F586"/>
  <c r="F585" s="1"/>
  <c r="F584" s="1"/>
  <c r="H585"/>
  <c r="G585"/>
  <c r="G584" s="1"/>
  <c r="H584"/>
  <c r="H582"/>
  <c r="G582"/>
  <c r="G581" s="1"/>
  <c r="G580" s="1"/>
  <c r="G579" s="1"/>
  <c r="G578" s="1"/>
  <c r="F582"/>
  <c r="H581"/>
  <c r="H580" s="1"/>
  <c r="H579" s="1"/>
  <c r="F581"/>
  <c r="F580" s="1"/>
  <c r="F579" s="1"/>
  <c r="H576"/>
  <c r="G576"/>
  <c r="G575" s="1"/>
  <c r="G574" s="1"/>
  <c r="G573" s="1"/>
  <c r="G572" s="1"/>
  <c r="F576"/>
  <c r="H575"/>
  <c r="F575"/>
  <c r="F574" s="1"/>
  <c r="F573" s="1"/>
  <c r="F572" s="1"/>
  <c r="H574"/>
  <c r="H573" s="1"/>
  <c r="H572" s="1"/>
  <c r="H570"/>
  <c r="H569" s="1"/>
  <c r="H568" s="1"/>
  <c r="G570"/>
  <c r="F570"/>
  <c r="F569" s="1"/>
  <c r="F568" s="1"/>
  <c r="G569"/>
  <c r="G568"/>
  <c r="H566"/>
  <c r="H565" s="1"/>
  <c r="G566"/>
  <c r="G565" s="1"/>
  <c r="F566"/>
  <c r="F565"/>
  <c r="H563"/>
  <c r="G563"/>
  <c r="G562" s="1"/>
  <c r="F563"/>
  <c r="H562"/>
  <c r="F562"/>
  <c r="H560"/>
  <c r="G560"/>
  <c r="F560"/>
  <c r="H558"/>
  <c r="H557" s="1"/>
  <c r="G558"/>
  <c r="G557" s="1"/>
  <c r="F558"/>
  <c r="F557" s="1"/>
  <c r="F556" s="1"/>
  <c r="F555" s="1"/>
  <c r="H554"/>
  <c r="G554"/>
  <c r="G553" s="1"/>
  <c r="G552" s="1"/>
  <c r="G551" s="1"/>
  <c r="G550" s="1"/>
  <c r="F554"/>
  <c r="H553"/>
  <c r="H552" s="1"/>
  <c r="H551" s="1"/>
  <c r="H550" s="1"/>
  <c r="F553"/>
  <c r="F552"/>
  <c r="F551" s="1"/>
  <c r="F550" s="1"/>
  <c r="H549"/>
  <c r="G549"/>
  <c r="G548" s="1"/>
  <c r="G547" s="1"/>
  <c r="G546" s="1"/>
  <c r="G545" s="1"/>
  <c r="F549"/>
  <c r="H548"/>
  <c r="F548"/>
  <c r="F547" s="1"/>
  <c r="F546" s="1"/>
  <c r="F545" s="1"/>
  <c r="H547"/>
  <c r="H546" s="1"/>
  <c r="H545" s="1"/>
  <c r="H541"/>
  <c r="H540" s="1"/>
  <c r="H539" s="1"/>
  <c r="G541"/>
  <c r="F541"/>
  <c r="G540"/>
  <c r="G539" s="1"/>
  <c r="F540"/>
  <c r="F539" s="1"/>
  <c r="H538"/>
  <c r="G538" s="1"/>
  <c r="F538" s="1"/>
  <c r="H537"/>
  <c r="G537"/>
  <c r="F537" s="1"/>
  <c r="H535"/>
  <c r="G535"/>
  <c r="G534" s="1"/>
  <c r="G533" s="1"/>
  <c r="G532" s="1"/>
  <c r="G531" s="1"/>
  <c r="F535"/>
  <c r="H534"/>
  <c r="F534"/>
  <c r="F533" s="1"/>
  <c r="H533"/>
  <c r="H529"/>
  <c r="G529"/>
  <c r="G528" s="1"/>
  <c r="G527" s="1"/>
  <c r="G526" s="1"/>
  <c r="G525" s="1"/>
  <c r="F529"/>
  <c r="F528" s="1"/>
  <c r="F527" s="1"/>
  <c r="F526" s="1"/>
  <c r="F525" s="1"/>
  <c r="H528"/>
  <c r="H527"/>
  <c r="H526" s="1"/>
  <c r="H525" s="1"/>
  <c r="H523"/>
  <c r="G523"/>
  <c r="G522" s="1"/>
  <c r="F523"/>
  <c r="H522"/>
  <c r="F522"/>
  <c r="H520"/>
  <c r="G520"/>
  <c r="G519" s="1"/>
  <c r="G518" s="1"/>
  <c r="F520"/>
  <c r="H519"/>
  <c r="H518" s="1"/>
  <c r="F519"/>
  <c r="F518" s="1"/>
  <c r="H516"/>
  <c r="H515" s="1"/>
  <c r="H514" s="1"/>
  <c r="G516"/>
  <c r="F516"/>
  <c r="F515" s="1"/>
  <c r="F514" s="1"/>
  <c r="G515"/>
  <c r="G514"/>
  <c r="H512"/>
  <c r="G512"/>
  <c r="F512"/>
  <c r="H510"/>
  <c r="H509" s="1"/>
  <c r="H508" s="1"/>
  <c r="H507" s="1"/>
  <c r="G510"/>
  <c r="F510"/>
  <c r="F509" s="1"/>
  <c r="F508" s="1"/>
  <c r="G509"/>
  <c r="G508"/>
  <c r="H505"/>
  <c r="G505"/>
  <c r="G504" s="1"/>
  <c r="G503" s="1"/>
  <c r="G502" s="1"/>
  <c r="F505"/>
  <c r="F504" s="1"/>
  <c r="F503" s="1"/>
  <c r="F502" s="1"/>
  <c r="H504"/>
  <c r="H503"/>
  <c r="H502" s="1"/>
  <c r="H499"/>
  <c r="G499"/>
  <c r="G498" s="1"/>
  <c r="F499"/>
  <c r="H498"/>
  <c r="F498"/>
  <c r="H496"/>
  <c r="G496"/>
  <c r="G495" s="1"/>
  <c r="F496"/>
  <c r="H495"/>
  <c r="F495"/>
  <c r="H493"/>
  <c r="H492" s="1"/>
  <c r="G493"/>
  <c r="F493"/>
  <c r="F492" s="1"/>
  <c r="G492"/>
  <c r="H490"/>
  <c r="H489" s="1"/>
  <c r="H488" s="1"/>
  <c r="H487" s="1"/>
  <c r="G490"/>
  <c r="G489" s="1"/>
  <c r="F490"/>
  <c r="F489"/>
  <c r="H485"/>
  <c r="H484" s="1"/>
  <c r="G485"/>
  <c r="G484" s="1"/>
  <c r="F485"/>
  <c r="F484" s="1"/>
  <c r="H482"/>
  <c r="H481" s="1"/>
  <c r="G482"/>
  <c r="F482"/>
  <c r="G481"/>
  <c r="G480" s="1"/>
  <c r="F481"/>
  <c r="H478"/>
  <c r="G478"/>
  <c r="G477" s="1"/>
  <c r="G476" s="1"/>
  <c r="F478"/>
  <c r="F477" s="1"/>
  <c r="F476" s="1"/>
  <c r="H477"/>
  <c r="H476" s="1"/>
  <c r="H474"/>
  <c r="G474"/>
  <c r="G471" s="1"/>
  <c r="G470" s="1"/>
  <c r="F474"/>
  <c r="H472"/>
  <c r="H471" s="1"/>
  <c r="H470" s="1"/>
  <c r="G472"/>
  <c r="F472"/>
  <c r="F471" s="1"/>
  <c r="F470" s="1"/>
  <c r="H467"/>
  <c r="H466" s="1"/>
  <c r="H465" s="1"/>
  <c r="H464" s="1"/>
  <c r="G467"/>
  <c r="F467"/>
  <c r="F466" s="1"/>
  <c r="F465" s="1"/>
  <c r="F464" s="1"/>
  <c r="G466"/>
  <c r="G465" s="1"/>
  <c r="G464" s="1"/>
  <c r="H463"/>
  <c r="H462" s="1"/>
  <c r="H461" s="1"/>
  <c r="H460" s="1"/>
  <c r="H459" s="1"/>
  <c r="G463"/>
  <c r="F463"/>
  <c r="F462" s="1"/>
  <c r="F461" s="1"/>
  <c r="F460" s="1"/>
  <c r="F459" s="1"/>
  <c r="G462"/>
  <c r="G461"/>
  <c r="G460" s="1"/>
  <c r="G459" s="1"/>
  <c r="H456"/>
  <c r="H455" s="1"/>
  <c r="G456"/>
  <c r="F456"/>
  <c r="G455"/>
  <c r="F455"/>
  <c r="H453"/>
  <c r="G453"/>
  <c r="G452" s="1"/>
  <c r="F453"/>
  <c r="F452" s="1"/>
  <c r="H452"/>
  <c r="H450"/>
  <c r="H449" s="1"/>
  <c r="G450"/>
  <c r="F450"/>
  <c r="G449"/>
  <c r="F449"/>
  <c r="H447"/>
  <c r="G447"/>
  <c r="G446" s="1"/>
  <c r="G445" s="1"/>
  <c r="G444" s="1"/>
  <c r="F447"/>
  <c r="F446" s="1"/>
  <c r="H446"/>
  <c r="H443"/>
  <c r="G443"/>
  <c r="G442" s="1"/>
  <c r="G441" s="1"/>
  <c r="G440" s="1"/>
  <c r="G439" s="1"/>
  <c r="F443"/>
  <c r="F442" s="1"/>
  <c r="F441" s="1"/>
  <c r="F440" s="1"/>
  <c r="F439" s="1"/>
  <c r="H442"/>
  <c r="H441" s="1"/>
  <c r="H440" s="1"/>
  <c r="H439" s="1"/>
  <c r="H435"/>
  <c r="G435"/>
  <c r="G434" s="1"/>
  <c r="G433" s="1"/>
  <c r="G432" s="1"/>
  <c r="G431" s="1"/>
  <c r="F435"/>
  <c r="H434"/>
  <c r="H433" s="1"/>
  <c r="H432" s="1"/>
  <c r="H431" s="1"/>
  <c r="F434"/>
  <c r="F433" s="1"/>
  <c r="F432" s="1"/>
  <c r="F431" s="1"/>
  <c r="H429"/>
  <c r="G429"/>
  <c r="G428" s="1"/>
  <c r="G427" s="1"/>
  <c r="F429"/>
  <c r="H428"/>
  <c r="H427" s="1"/>
  <c r="F428"/>
  <c r="F427" s="1"/>
  <c r="H425"/>
  <c r="H424" s="1"/>
  <c r="H423" s="1"/>
  <c r="H422" s="1"/>
  <c r="G425"/>
  <c r="F425"/>
  <c r="F424" s="1"/>
  <c r="F423" s="1"/>
  <c r="F422" s="1"/>
  <c r="G424"/>
  <c r="G423" s="1"/>
  <c r="G422" s="1"/>
  <c r="H421"/>
  <c r="H420" s="1"/>
  <c r="H419" s="1"/>
  <c r="H418" s="1"/>
  <c r="G421"/>
  <c r="G420" s="1"/>
  <c r="G419" s="1"/>
  <c r="G418" s="1"/>
  <c r="F421"/>
  <c r="F420"/>
  <c r="F419" s="1"/>
  <c r="F418" s="1"/>
  <c r="H417"/>
  <c r="G417"/>
  <c r="G416" s="1"/>
  <c r="F417"/>
  <c r="H416"/>
  <c r="H414" s="1"/>
  <c r="F416"/>
  <c r="F415" s="1"/>
  <c r="H415"/>
  <c r="F414"/>
  <c r="H412"/>
  <c r="G412"/>
  <c r="G411" s="1"/>
  <c r="G410" s="1"/>
  <c r="F412"/>
  <c r="H411"/>
  <c r="F411"/>
  <c r="F410" s="1"/>
  <c r="H410"/>
  <c r="H408"/>
  <c r="H407" s="1"/>
  <c r="H406" s="1"/>
  <c r="G408"/>
  <c r="F408"/>
  <c r="G407"/>
  <c r="G406" s="1"/>
  <c r="F407"/>
  <c r="F406"/>
  <c r="H404"/>
  <c r="H403" s="1"/>
  <c r="H402" s="1"/>
  <c r="G404"/>
  <c r="F404"/>
  <c r="G403"/>
  <c r="G402" s="1"/>
  <c r="F403"/>
  <c r="F402"/>
  <c r="H400"/>
  <c r="G400"/>
  <c r="G399" s="1"/>
  <c r="G398" s="1"/>
  <c r="F400"/>
  <c r="H399"/>
  <c r="H398" s="1"/>
  <c r="F399"/>
  <c r="F398"/>
  <c r="H396"/>
  <c r="G396"/>
  <c r="G395" s="1"/>
  <c r="G394" s="1"/>
  <c r="F396"/>
  <c r="F395" s="1"/>
  <c r="F394" s="1"/>
  <c r="H395"/>
  <c r="H394"/>
  <c r="H390"/>
  <c r="G390"/>
  <c r="F390"/>
  <c r="F387" s="1"/>
  <c r="F386" s="1"/>
  <c r="H388"/>
  <c r="G388"/>
  <c r="F388"/>
  <c r="G387"/>
  <c r="G386" s="1"/>
  <c r="H384"/>
  <c r="G384"/>
  <c r="G383" s="1"/>
  <c r="F384"/>
  <c r="H383"/>
  <c r="F383"/>
  <c r="H381"/>
  <c r="G381"/>
  <c r="G380" s="1"/>
  <c r="G379" s="1"/>
  <c r="F381"/>
  <c r="H380"/>
  <c r="F380"/>
  <c r="F379" s="1"/>
  <c r="H379"/>
  <c r="H377"/>
  <c r="H376" s="1"/>
  <c r="H375" s="1"/>
  <c r="H374" s="1"/>
  <c r="G377"/>
  <c r="F377"/>
  <c r="G376"/>
  <c r="G375" s="1"/>
  <c r="G374" s="1"/>
  <c r="F376"/>
  <c r="F375"/>
  <c r="F374" s="1"/>
  <c r="H372"/>
  <c r="H371" s="1"/>
  <c r="H370" s="1"/>
  <c r="H365" s="1"/>
  <c r="G372"/>
  <c r="F372"/>
  <c r="G371"/>
  <c r="G370" s="1"/>
  <c r="G365" s="1"/>
  <c r="F371"/>
  <c r="F370"/>
  <c r="F365" s="1"/>
  <c r="H368"/>
  <c r="G368"/>
  <c r="G367" s="1"/>
  <c r="G366" s="1"/>
  <c r="F368"/>
  <c r="H367"/>
  <c r="H366" s="1"/>
  <c r="F367"/>
  <c r="F366"/>
  <c r="H363"/>
  <c r="H362" s="1"/>
  <c r="G363"/>
  <c r="F363"/>
  <c r="F362" s="1"/>
  <c r="G362"/>
  <c r="H360"/>
  <c r="H359" s="1"/>
  <c r="H358" s="1"/>
  <c r="H357" s="1"/>
  <c r="H356" s="1"/>
  <c r="G360"/>
  <c r="G359" s="1"/>
  <c r="F360"/>
  <c r="F359"/>
  <c r="H354"/>
  <c r="G354"/>
  <c r="G353" s="1"/>
  <c r="G352" s="1"/>
  <c r="F354"/>
  <c r="F353" s="1"/>
  <c r="F352" s="1"/>
  <c r="H353"/>
  <c r="H352"/>
  <c r="H350"/>
  <c r="H349" s="1"/>
  <c r="H348" s="1"/>
  <c r="G350"/>
  <c r="G349" s="1"/>
  <c r="G348" s="1"/>
  <c r="F350"/>
  <c r="F349"/>
  <c r="F348" s="1"/>
  <c r="H346"/>
  <c r="H345" s="1"/>
  <c r="H344" s="1"/>
  <c r="G346"/>
  <c r="F346"/>
  <c r="G345"/>
  <c r="G344" s="1"/>
  <c r="F345"/>
  <c r="F344" s="1"/>
  <c r="H343"/>
  <c r="H342" s="1"/>
  <c r="H341" s="1"/>
  <c r="H340" s="1"/>
  <c r="H339" s="1"/>
  <c r="G343"/>
  <c r="F343"/>
  <c r="F342" s="1"/>
  <c r="F341" s="1"/>
  <c r="G342"/>
  <c r="G341"/>
  <c r="G340" s="1"/>
  <c r="G339" s="1"/>
  <c r="G338" s="1"/>
  <c r="F340"/>
  <c r="F339" s="1"/>
  <c r="F338" s="1"/>
  <c r="H336"/>
  <c r="G336"/>
  <c r="F336"/>
  <c r="H335"/>
  <c r="H334" s="1"/>
  <c r="H333" s="1"/>
  <c r="H332" s="1"/>
  <c r="H331" s="1"/>
  <c r="G335"/>
  <c r="F335"/>
  <c r="F334" s="1"/>
  <c r="F333" s="1"/>
  <c r="F332" s="1"/>
  <c r="F331" s="1"/>
  <c r="F326" s="1"/>
  <c r="G334"/>
  <c r="G333"/>
  <c r="G332" s="1"/>
  <c r="G331" s="1"/>
  <c r="H329"/>
  <c r="H328" s="1"/>
  <c r="H327" s="1"/>
  <c r="G329"/>
  <c r="F329"/>
  <c r="F328" s="1"/>
  <c r="F327" s="1"/>
  <c r="G328"/>
  <c r="G327" s="1"/>
  <c r="H324"/>
  <c r="H323" s="1"/>
  <c r="H322" s="1"/>
  <c r="H321" s="1"/>
  <c r="G324"/>
  <c r="F324"/>
  <c r="F323" s="1"/>
  <c r="F322" s="1"/>
  <c r="F321" s="1"/>
  <c r="G323"/>
  <c r="G322"/>
  <c r="G321" s="1"/>
  <c r="H319"/>
  <c r="G319"/>
  <c r="G318" s="1"/>
  <c r="G317" s="1"/>
  <c r="F319"/>
  <c r="H318"/>
  <c r="H317" s="1"/>
  <c r="F318"/>
  <c r="F317" s="1"/>
  <c r="H315"/>
  <c r="G315"/>
  <c r="G314" s="1"/>
  <c r="G313" s="1"/>
  <c r="F315"/>
  <c r="F314" s="1"/>
  <c r="F313" s="1"/>
  <c r="H314"/>
  <c r="H313"/>
  <c r="H311"/>
  <c r="G311"/>
  <c r="F311"/>
  <c r="H309"/>
  <c r="G309"/>
  <c r="F309"/>
  <c r="H308"/>
  <c r="H307" s="1"/>
  <c r="H306" s="1"/>
  <c r="H305" s="1"/>
  <c r="G308"/>
  <c r="F308"/>
  <c r="F307" s="1"/>
  <c r="F306" s="1"/>
  <c r="G307"/>
  <c r="G306" s="1"/>
  <c r="G305" s="1"/>
  <c r="F305"/>
  <c r="H303"/>
  <c r="G303"/>
  <c r="G302" s="1"/>
  <c r="G301" s="1"/>
  <c r="F303"/>
  <c r="H302"/>
  <c r="H301" s="1"/>
  <c r="H300" s="1"/>
  <c r="H299" s="1"/>
  <c r="F302"/>
  <c r="F301"/>
  <c r="H296"/>
  <c r="G296"/>
  <c r="F296"/>
  <c r="H294"/>
  <c r="G294"/>
  <c r="F294"/>
  <c r="H292"/>
  <c r="H291" s="1"/>
  <c r="H290" s="1"/>
  <c r="H289" s="1"/>
  <c r="G292"/>
  <c r="F292"/>
  <c r="F291" s="1"/>
  <c r="F290" s="1"/>
  <c r="G291"/>
  <c r="G290" s="1"/>
  <c r="G289" s="1"/>
  <c r="F289"/>
  <c r="H287"/>
  <c r="G287"/>
  <c r="G286" s="1"/>
  <c r="G285" s="1"/>
  <c r="F287"/>
  <c r="H286"/>
  <c r="H285" s="1"/>
  <c r="F286"/>
  <c r="F285"/>
  <c r="H283"/>
  <c r="G283"/>
  <c r="G282" s="1"/>
  <c r="G281" s="1"/>
  <c r="F283"/>
  <c r="F282" s="1"/>
  <c r="F281" s="1"/>
  <c r="H282"/>
  <c r="H281" s="1"/>
  <c r="H280"/>
  <c r="H279" s="1"/>
  <c r="H278" s="1"/>
  <c r="G280"/>
  <c r="G279" s="1"/>
  <c r="G278" s="1"/>
  <c r="G277" s="1"/>
  <c r="F280"/>
  <c r="F279" s="1"/>
  <c r="F278" s="1"/>
  <c r="F277" s="1"/>
  <c r="F276" s="1"/>
  <c r="F269" s="1"/>
  <c r="H277"/>
  <c r="H273"/>
  <c r="G273"/>
  <c r="G272" s="1"/>
  <c r="G271" s="1"/>
  <c r="F273"/>
  <c r="F272" s="1"/>
  <c r="F271" s="1"/>
  <c r="F270" s="1"/>
  <c r="H272"/>
  <c r="H271" s="1"/>
  <c r="H270" s="1"/>
  <c r="G270"/>
  <c r="H267"/>
  <c r="H266" s="1"/>
  <c r="H265" s="1"/>
  <c r="H264" s="1"/>
  <c r="G267"/>
  <c r="F267"/>
  <c r="G266"/>
  <c r="F266"/>
  <c r="G265"/>
  <c r="G264" s="1"/>
  <c r="F265"/>
  <c r="F264"/>
  <c r="H262"/>
  <c r="G262"/>
  <c r="G261" s="1"/>
  <c r="G260" s="1"/>
  <c r="G259" s="1"/>
  <c r="F262"/>
  <c r="H261"/>
  <c r="H260" s="1"/>
  <c r="H259" s="1"/>
  <c r="F261"/>
  <c r="F260"/>
  <c r="F259" s="1"/>
  <c r="H257"/>
  <c r="H256" s="1"/>
  <c r="H255" s="1"/>
  <c r="G257"/>
  <c r="F257"/>
  <c r="F256" s="1"/>
  <c r="F255" s="1"/>
  <c r="G256"/>
  <c r="G255" s="1"/>
  <c r="H253"/>
  <c r="H252" s="1"/>
  <c r="H251" s="1"/>
  <c r="H250" s="1"/>
  <c r="G253"/>
  <c r="G252" s="1"/>
  <c r="G251" s="1"/>
  <c r="F253"/>
  <c r="F252" s="1"/>
  <c r="F251" s="1"/>
  <c r="F250" s="1"/>
  <c r="H248"/>
  <c r="H247" s="1"/>
  <c r="H246" s="1"/>
  <c r="G248"/>
  <c r="F248"/>
  <c r="F247" s="1"/>
  <c r="F246" s="1"/>
  <c r="G247"/>
  <c r="G246" s="1"/>
  <c r="H245"/>
  <c r="H244" s="1"/>
  <c r="H243" s="1"/>
  <c r="H242" s="1"/>
  <c r="H241" s="1"/>
  <c r="H237" s="1"/>
  <c r="G245"/>
  <c r="G244" s="1"/>
  <c r="G243" s="1"/>
  <c r="G242" s="1"/>
  <c r="F245"/>
  <c r="F244" s="1"/>
  <c r="F243" s="1"/>
  <c r="F242" s="1"/>
  <c r="F241" s="1"/>
  <c r="F237" s="1"/>
  <c r="H239"/>
  <c r="G239"/>
  <c r="G238" s="1"/>
  <c r="F239"/>
  <c r="F238" s="1"/>
  <c r="H238"/>
  <c r="H235"/>
  <c r="H234" s="1"/>
  <c r="H230" s="1"/>
  <c r="H229" s="1"/>
  <c r="H228" s="1"/>
  <c r="G235"/>
  <c r="G234" s="1"/>
  <c r="G230" s="1"/>
  <c r="G229" s="1"/>
  <c r="G228" s="1"/>
  <c r="F235"/>
  <c r="F234" s="1"/>
  <c r="F230" s="1"/>
  <c r="F229" s="1"/>
  <c r="F228" s="1"/>
  <c r="H232"/>
  <c r="H231" s="1"/>
  <c r="G232"/>
  <c r="F232"/>
  <c r="G231"/>
  <c r="F231"/>
  <c r="H225"/>
  <c r="G225"/>
  <c r="G224" s="1"/>
  <c r="G223" s="1"/>
  <c r="F225"/>
  <c r="F224" s="1"/>
  <c r="F223" s="1"/>
  <c r="H224"/>
  <c r="H223" s="1"/>
  <c r="H221"/>
  <c r="H220" s="1"/>
  <c r="H219" s="1"/>
  <c r="H218" s="1"/>
  <c r="G221"/>
  <c r="G220" s="1"/>
  <c r="G219" s="1"/>
  <c r="F221"/>
  <c r="F220" s="1"/>
  <c r="F219" s="1"/>
  <c r="H217"/>
  <c r="H216" s="1"/>
  <c r="H215" s="1"/>
  <c r="G217"/>
  <c r="G216" s="1"/>
  <c r="G215" s="1"/>
  <c r="F217"/>
  <c r="F216" s="1"/>
  <c r="F215" s="1"/>
  <c r="H213"/>
  <c r="H212" s="1"/>
  <c r="H211" s="1"/>
  <c r="G213"/>
  <c r="F213"/>
  <c r="G212"/>
  <c r="F212"/>
  <c r="H209"/>
  <c r="G209"/>
  <c r="G208" s="1"/>
  <c r="F209"/>
  <c r="H208"/>
  <c r="F208"/>
  <c r="H206"/>
  <c r="H205" s="1"/>
  <c r="H204" s="1"/>
  <c r="G206"/>
  <c r="G205" s="1"/>
  <c r="G204" s="1"/>
  <c r="F206"/>
  <c r="F205"/>
  <c r="F204" s="1"/>
  <c r="H202"/>
  <c r="H201" s="1"/>
  <c r="H200" s="1"/>
  <c r="G202"/>
  <c r="F202"/>
  <c r="G201"/>
  <c r="G200" s="1"/>
  <c r="F201"/>
  <c r="F200"/>
  <c r="H198"/>
  <c r="G198"/>
  <c r="G195" s="1"/>
  <c r="F198"/>
  <c r="H196"/>
  <c r="H195" s="1"/>
  <c r="G196"/>
  <c r="F196"/>
  <c r="F195"/>
  <c r="H193"/>
  <c r="G193"/>
  <c r="G192" s="1"/>
  <c r="G191" s="1"/>
  <c r="F193"/>
  <c r="F192" s="1"/>
  <c r="H192"/>
  <c r="H185"/>
  <c r="H184" s="1"/>
  <c r="H183" s="1"/>
  <c r="H182" s="1"/>
  <c r="H181" s="1"/>
  <c r="H180" s="1"/>
  <c r="G185"/>
  <c r="G184" s="1"/>
  <c r="G183" s="1"/>
  <c r="G182" s="1"/>
  <c r="G181" s="1"/>
  <c r="G180" s="1"/>
  <c r="F185"/>
  <c r="F184"/>
  <c r="F183" s="1"/>
  <c r="F182" s="1"/>
  <c r="F181" s="1"/>
  <c r="F180" s="1"/>
  <c r="H178"/>
  <c r="G178"/>
  <c r="G175" s="1"/>
  <c r="F178"/>
  <c r="H176"/>
  <c r="H175" s="1"/>
  <c r="G176"/>
  <c r="F176"/>
  <c r="F175"/>
  <c r="H173"/>
  <c r="G173"/>
  <c r="G172" s="1"/>
  <c r="G171" s="1"/>
  <c r="F173"/>
  <c r="F172" s="1"/>
  <c r="H172"/>
  <c r="H169"/>
  <c r="G169"/>
  <c r="G168" s="1"/>
  <c r="G167" s="1"/>
  <c r="F169"/>
  <c r="H168"/>
  <c r="F168"/>
  <c r="F167" s="1"/>
  <c r="H167"/>
  <c r="H165"/>
  <c r="H164" s="1"/>
  <c r="H163" s="1"/>
  <c r="G165"/>
  <c r="F165"/>
  <c r="G164"/>
  <c r="G163" s="1"/>
  <c r="F164"/>
  <c r="F163"/>
  <c r="H161"/>
  <c r="G161"/>
  <c r="G160" s="1"/>
  <c r="G159" s="1"/>
  <c r="F161"/>
  <c r="H160"/>
  <c r="H159" s="1"/>
  <c r="F160"/>
  <c r="F159" s="1"/>
  <c r="H157"/>
  <c r="G157"/>
  <c r="G156" s="1"/>
  <c r="F157"/>
  <c r="F156" s="1"/>
  <c r="H156"/>
  <c r="H154"/>
  <c r="H153" s="1"/>
  <c r="H152" s="1"/>
  <c r="G154"/>
  <c r="F154"/>
  <c r="G153"/>
  <c r="G152" s="1"/>
  <c r="F153"/>
  <c r="F152" s="1"/>
  <c r="H149"/>
  <c r="H148" s="1"/>
  <c r="H147" s="1"/>
  <c r="H146" s="1"/>
  <c r="H145" s="1"/>
  <c r="G149"/>
  <c r="F149"/>
  <c r="G148"/>
  <c r="G147" s="1"/>
  <c r="G146" s="1"/>
  <c r="G145" s="1"/>
  <c r="F148"/>
  <c r="F147" s="1"/>
  <c r="F146" s="1"/>
  <c r="F145" s="1"/>
  <c r="H143"/>
  <c r="H142" s="1"/>
  <c r="H141" s="1"/>
  <c r="H140" s="1"/>
  <c r="G143"/>
  <c r="G142" s="1"/>
  <c r="G141" s="1"/>
  <c r="G140" s="1"/>
  <c r="F143"/>
  <c r="F142" s="1"/>
  <c r="F141" s="1"/>
  <c r="F140" s="1"/>
  <c r="H138"/>
  <c r="H137" s="1"/>
  <c r="H136" s="1"/>
  <c r="G138"/>
  <c r="G137" s="1"/>
  <c r="G136" s="1"/>
  <c r="F138"/>
  <c r="F137" s="1"/>
  <c r="F136" s="1"/>
  <c r="H135"/>
  <c r="H134" s="1"/>
  <c r="H133" s="1"/>
  <c r="H132" s="1"/>
  <c r="G135"/>
  <c r="F135"/>
  <c r="G134"/>
  <c r="G133" s="1"/>
  <c r="G132" s="1"/>
  <c r="F134"/>
  <c r="F133" s="1"/>
  <c r="F132" s="1"/>
  <c r="H130"/>
  <c r="H129" s="1"/>
  <c r="H128" s="1"/>
  <c r="G130"/>
  <c r="F130"/>
  <c r="G129"/>
  <c r="G128" s="1"/>
  <c r="F129"/>
  <c r="F128" s="1"/>
  <c r="H122"/>
  <c r="H121" s="1"/>
  <c r="H120" s="1"/>
  <c r="G122"/>
  <c r="F122"/>
  <c r="G121"/>
  <c r="G120" s="1"/>
  <c r="F121"/>
  <c r="F120" s="1"/>
  <c r="H118"/>
  <c r="H115" s="1"/>
  <c r="G118"/>
  <c r="F118"/>
  <c r="F115" s="1"/>
  <c r="H117"/>
  <c r="G117"/>
  <c r="G116" s="1"/>
  <c r="F117"/>
  <c r="H116"/>
  <c r="F116"/>
  <c r="G115"/>
  <c r="G114" s="1"/>
  <c r="G113" s="1"/>
  <c r="H114"/>
  <c r="F114"/>
  <c r="H107"/>
  <c r="H106" s="1"/>
  <c r="H105" s="1"/>
  <c r="H104" s="1"/>
  <c r="G107"/>
  <c r="F107"/>
  <c r="G106"/>
  <c r="G105" s="1"/>
  <c r="G104" s="1"/>
  <c r="F106"/>
  <c r="F105" s="1"/>
  <c r="F104" s="1"/>
  <c r="H101"/>
  <c r="H100" s="1"/>
  <c r="H99" s="1"/>
  <c r="H98" s="1"/>
  <c r="H97" s="1"/>
  <c r="G101"/>
  <c r="G100" s="1"/>
  <c r="G99" s="1"/>
  <c r="G98" s="1"/>
  <c r="G97" s="1"/>
  <c r="F101"/>
  <c r="F100" s="1"/>
  <c r="F99" s="1"/>
  <c r="F98" s="1"/>
  <c r="F97" s="1"/>
  <c r="H95"/>
  <c r="H94" s="1"/>
  <c r="H93" s="1"/>
  <c r="H92" s="1"/>
  <c r="G95"/>
  <c r="F95"/>
  <c r="F94" s="1"/>
  <c r="F93" s="1"/>
  <c r="F92" s="1"/>
  <c r="G94"/>
  <c r="G93"/>
  <c r="G92" s="1"/>
  <c r="H90"/>
  <c r="H89" s="1"/>
  <c r="G90"/>
  <c r="F90"/>
  <c r="F89" s="1"/>
  <c r="G89"/>
  <c r="H87"/>
  <c r="G87"/>
  <c r="F87"/>
  <c r="H85"/>
  <c r="H84" s="1"/>
  <c r="H83" s="1"/>
  <c r="H82" s="1"/>
  <c r="H81" s="1"/>
  <c r="G85"/>
  <c r="F85"/>
  <c r="F84"/>
  <c r="H79"/>
  <c r="G79"/>
  <c r="G78" s="1"/>
  <c r="G77" s="1"/>
  <c r="G76" s="1"/>
  <c r="G75" s="1"/>
  <c r="F79"/>
  <c r="F78" s="1"/>
  <c r="F77" s="1"/>
  <c r="F76" s="1"/>
  <c r="F75" s="1"/>
  <c r="H78"/>
  <c r="H77"/>
  <c r="H76" s="1"/>
  <c r="H75" s="1"/>
  <c r="H73"/>
  <c r="G73"/>
  <c r="G72" s="1"/>
  <c r="F73"/>
  <c r="H72"/>
  <c r="F72"/>
  <c r="H70"/>
  <c r="G70"/>
  <c r="G69" s="1"/>
  <c r="G68" s="1"/>
  <c r="F70"/>
  <c r="H69"/>
  <c r="F69"/>
  <c r="F68" s="1"/>
  <c r="H68"/>
  <c r="H66"/>
  <c r="G66"/>
  <c r="F66"/>
  <c r="H64"/>
  <c r="H63" s="1"/>
  <c r="G64"/>
  <c r="F64"/>
  <c r="F63"/>
  <c r="H61"/>
  <c r="G61"/>
  <c r="G60" s="1"/>
  <c r="F61"/>
  <c r="H60"/>
  <c r="F60"/>
  <c r="H58"/>
  <c r="G58"/>
  <c r="G57" s="1"/>
  <c r="F58"/>
  <c r="H57"/>
  <c r="F57"/>
  <c r="H56"/>
  <c r="H55" s="1"/>
  <c r="G56"/>
  <c r="F56"/>
  <c r="F55" s="1"/>
  <c r="G55"/>
  <c r="H53"/>
  <c r="H52" s="1"/>
  <c r="G53"/>
  <c r="F53"/>
  <c r="F52" s="1"/>
  <c r="G52"/>
  <c r="H51"/>
  <c r="H50" s="1"/>
  <c r="G51"/>
  <c r="F51"/>
  <c r="F50" s="1"/>
  <c r="G50"/>
  <c r="H48"/>
  <c r="H47" s="1"/>
  <c r="G48"/>
  <c r="F48"/>
  <c r="F47" s="1"/>
  <c r="G47"/>
  <c r="H46"/>
  <c r="H45" s="1"/>
  <c r="G46"/>
  <c r="F46"/>
  <c r="F45" s="1"/>
  <c r="F40" s="1"/>
  <c r="G45"/>
  <c r="H44"/>
  <c r="G44"/>
  <c r="G43" s="1"/>
  <c r="F44"/>
  <c r="H43"/>
  <c r="F43"/>
  <c r="H41"/>
  <c r="G41"/>
  <c r="F41"/>
  <c r="G40"/>
  <c r="H39"/>
  <c r="G39"/>
  <c r="G38" s="1"/>
  <c r="G35" s="1"/>
  <c r="F39"/>
  <c r="F38" s="1"/>
  <c r="H38"/>
  <c r="H36"/>
  <c r="H35" s="1"/>
  <c r="G36"/>
  <c r="F36"/>
  <c r="H34"/>
  <c r="H33" s="1"/>
  <c r="G34"/>
  <c r="F34"/>
  <c r="F33" s="1"/>
  <c r="F30" s="1"/>
  <c r="G33"/>
  <c r="H31"/>
  <c r="G31"/>
  <c r="F31"/>
  <c r="G30"/>
  <c r="H28"/>
  <c r="G28"/>
  <c r="F28"/>
  <c r="H26"/>
  <c r="G26"/>
  <c r="F26"/>
  <c r="F23" s="1"/>
  <c r="H24"/>
  <c r="G24"/>
  <c r="F24"/>
  <c r="G23"/>
  <c r="H21"/>
  <c r="H20" s="1"/>
  <c r="G21"/>
  <c r="F21"/>
  <c r="F20" s="1"/>
  <c r="G20"/>
  <c r="H15"/>
  <c r="H14" s="1"/>
  <c r="H13" s="1"/>
  <c r="H12" s="1"/>
  <c r="H11" s="1"/>
  <c r="G15"/>
  <c r="F15"/>
  <c r="G14"/>
  <c r="G13" s="1"/>
  <c r="G12" s="1"/>
  <c r="G11" s="1"/>
  <c r="F14"/>
  <c r="F13"/>
  <c r="F12" s="1"/>
  <c r="F11" s="1"/>
  <c r="F18" i="1"/>
  <c r="E18"/>
  <c r="F39"/>
  <c r="F38" s="1"/>
  <c r="E39"/>
  <c r="E38" s="1"/>
  <c r="D39"/>
  <c r="D38" s="1"/>
  <c r="D36"/>
  <c r="D35" s="1"/>
  <c r="F33"/>
  <c r="E33"/>
  <c r="D33"/>
  <c r="F30"/>
  <c r="E30"/>
  <c r="D30"/>
  <c r="D29" s="1"/>
  <c r="D18"/>
  <c r="F102" i="6" l="1"/>
  <c r="E103"/>
  <c r="E102" s="1"/>
  <c r="E101" s="1"/>
  <c r="H553" i="5"/>
  <c r="H552" s="1"/>
  <c r="H551" s="1"/>
  <c r="H550" s="1"/>
  <c r="H549" s="1"/>
  <c r="F151" i="4"/>
  <c r="F227"/>
  <c r="F300"/>
  <c r="F299" s="1"/>
  <c r="E29" i="1"/>
  <c r="E28" s="1"/>
  <c r="E27" s="1"/>
  <c r="E57" s="1"/>
  <c r="F29"/>
  <c r="F28" s="1"/>
  <c r="F27" s="1"/>
  <c r="H23" i="4"/>
  <c r="H30"/>
  <c r="F35"/>
  <c r="F19" s="1"/>
  <c r="F18" s="1"/>
  <c r="F17" s="1"/>
  <c r="H40"/>
  <c r="G63"/>
  <c r="G19" s="1"/>
  <c r="G18" s="1"/>
  <c r="G17" s="1"/>
  <c r="G84"/>
  <c r="G83" s="1"/>
  <c r="G82" s="1"/>
  <c r="G81" s="1"/>
  <c r="F113"/>
  <c r="H113"/>
  <c r="H171"/>
  <c r="H191"/>
  <c r="H190" s="1"/>
  <c r="H189" s="1"/>
  <c r="H188" s="1"/>
  <c r="H187" s="1"/>
  <c r="G190"/>
  <c r="F211"/>
  <c r="G250"/>
  <c r="F578"/>
  <c r="F593"/>
  <c r="F592" s="1"/>
  <c r="H593"/>
  <c r="H592" s="1"/>
  <c r="H578" s="1"/>
  <c r="G151"/>
  <c r="G103" s="1"/>
  <c r="F171"/>
  <c r="F191"/>
  <c r="G241"/>
  <c r="G276"/>
  <c r="G269" s="1"/>
  <c r="G358"/>
  <c r="G357" s="1"/>
  <c r="G356" s="1"/>
  <c r="H387"/>
  <c r="H386" s="1"/>
  <c r="F532"/>
  <c r="F531" s="1"/>
  <c r="H556"/>
  <c r="H555" s="1"/>
  <c r="H544" s="1"/>
  <c r="H543" s="1"/>
  <c r="D205" i="6"/>
  <c r="D204"/>
  <c r="F358" i="4"/>
  <c r="F357" s="1"/>
  <c r="F356" s="1"/>
  <c r="H393"/>
  <c r="H392" s="1"/>
  <c r="G393"/>
  <c r="G392" s="1"/>
  <c r="F469"/>
  <c r="G469"/>
  <c r="H480"/>
  <c r="F480"/>
  <c r="F488"/>
  <c r="F487" s="1"/>
  <c r="F458" s="1"/>
  <c r="H501"/>
  <c r="G507"/>
  <c r="G501" s="1"/>
  <c r="F507"/>
  <c r="H532"/>
  <c r="H531" s="1"/>
  <c r="G556"/>
  <c r="G555" s="1"/>
  <c r="G544" s="1"/>
  <c r="G543" s="1"/>
  <c r="G72" i="5"/>
  <c r="I72"/>
  <c r="I64" s="1"/>
  <c r="I63" s="1"/>
  <c r="I62" s="1"/>
  <c r="I132"/>
  <c r="G607" i="4"/>
  <c r="G606" s="1"/>
  <c r="G605" s="1"/>
  <c r="I18" i="5"/>
  <c r="I17" s="1"/>
  <c r="I16" s="1"/>
  <c r="I12" s="1"/>
  <c r="I11" s="1"/>
  <c r="H65"/>
  <c r="H72"/>
  <c r="G77"/>
  <c r="H92"/>
  <c r="H132"/>
  <c r="H126" s="1"/>
  <c r="G195"/>
  <c r="G191" s="1"/>
  <c r="I195"/>
  <c r="I191" s="1"/>
  <c r="H216"/>
  <c r="H215" s="1"/>
  <c r="H209" s="1"/>
  <c r="H208" s="1"/>
  <c r="H207" s="1"/>
  <c r="G240"/>
  <c r="H259"/>
  <c r="H297"/>
  <c r="G323"/>
  <c r="G322" s="1"/>
  <c r="G317" s="1"/>
  <c r="G316" s="1"/>
  <c r="I323"/>
  <c r="I322" s="1"/>
  <c r="I317" s="1"/>
  <c r="I316" s="1"/>
  <c r="G348"/>
  <c r="G345" s="1"/>
  <c r="G344" s="1"/>
  <c r="H385"/>
  <c r="H384" s="1"/>
  <c r="G513"/>
  <c r="G512"/>
  <c r="G511" s="1"/>
  <c r="G510" s="1"/>
  <c r="G504" s="1"/>
  <c r="G503" s="1"/>
  <c r="G624"/>
  <c r="G622" s="1"/>
  <c r="G621" s="1"/>
  <c r="G585" s="1"/>
  <c r="I624"/>
  <c r="I622" s="1"/>
  <c r="I621" s="1"/>
  <c r="F329" i="6"/>
  <c r="F205"/>
  <c r="F204"/>
  <c r="F274"/>
  <c r="D329"/>
  <c r="G379" i="5"/>
  <c r="G378" s="1"/>
  <c r="H484"/>
  <c r="H483" s="1"/>
  <c r="H482" s="1"/>
  <c r="H476" s="1"/>
  <c r="G525"/>
  <c r="G521" s="1"/>
  <c r="G520" s="1"/>
  <c r="G519" s="1"/>
  <c r="G518" s="1"/>
  <c r="G554"/>
  <c r="D10" i="6"/>
  <c r="E23"/>
  <c r="E55"/>
  <c r="E64"/>
  <c r="D124"/>
  <c r="D123" s="1"/>
  <c r="D118" s="1"/>
  <c r="F124"/>
  <c r="F123" s="1"/>
  <c r="F118" s="1"/>
  <c r="D143"/>
  <c r="D142" s="1"/>
  <c r="D137" s="1"/>
  <c r="E153"/>
  <c r="E152" s="1"/>
  <c r="E137" s="1"/>
  <c r="D183"/>
  <c r="D218"/>
  <c r="D214" s="1"/>
  <c r="D213" s="1"/>
  <c r="D212" s="1"/>
  <c r="F218"/>
  <c r="F214" s="1"/>
  <c r="F213" s="1"/>
  <c r="F212" s="1"/>
  <c r="E235"/>
  <c r="D242"/>
  <c r="F242"/>
  <c r="D265"/>
  <c r="D264" s="1"/>
  <c r="F265"/>
  <c r="F264" s="1"/>
  <c r="F263" s="1"/>
  <c r="D274"/>
  <c r="E324"/>
  <c r="E323" s="1"/>
  <c r="E329"/>
  <c r="D350"/>
  <c r="F350"/>
  <c r="F343" s="1"/>
  <c r="F342" s="1"/>
  <c r="E369"/>
  <c r="E374"/>
  <c r="E404"/>
  <c r="E10"/>
  <c r="D23"/>
  <c r="D55"/>
  <c r="D64"/>
  <c r="D101"/>
  <c r="E183"/>
  <c r="D343"/>
  <c r="D342" s="1"/>
  <c r="E386"/>
  <c r="F10"/>
  <c r="D46"/>
  <c r="F55"/>
  <c r="F101"/>
  <c r="F183"/>
  <c r="E242"/>
  <c r="E212" s="1"/>
  <c r="E274"/>
  <c r="E263" s="1"/>
  <c r="E391"/>
  <c r="E343" s="1"/>
  <c r="E342" s="1"/>
  <c r="E205"/>
  <c r="E204"/>
  <c r="E46"/>
  <c r="G10" i="5"/>
  <c r="G64"/>
  <c r="G63" s="1"/>
  <c r="G62" s="1"/>
  <c r="H103"/>
  <c r="G210"/>
  <c r="I215"/>
  <c r="I209" s="1"/>
  <c r="I208" s="1"/>
  <c r="I207" s="1"/>
  <c r="G215"/>
  <c r="G209" s="1"/>
  <c r="G208" s="1"/>
  <c r="G207" s="1"/>
  <c r="I259"/>
  <c r="I297"/>
  <c r="I291" s="1"/>
  <c r="H344"/>
  <c r="H339" s="1"/>
  <c r="G385"/>
  <c r="G384" s="1"/>
  <c r="G421"/>
  <c r="I465"/>
  <c r="I464" s="1"/>
  <c r="I421" s="1"/>
  <c r="G530"/>
  <c r="H587"/>
  <c r="H586" s="1"/>
  <c r="H624"/>
  <c r="H622" s="1"/>
  <c r="H621" s="1"/>
  <c r="H10"/>
  <c r="I10"/>
  <c r="I491"/>
  <c r="I490" s="1"/>
  <c r="I476" s="1"/>
  <c r="H77"/>
  <c r="H64" s="1"/>
  <c r="H63" s="1"/>
  <c r="H62" s="1"/>
  <c r="H55" s="1"/>
  <c r="G132"/>
  <c r="G233"/>
  <c r="G263"/>
  <c r="G259" s="1"/>
  <c r="G297"/>
  <c r="G291" s="1"/>
  <c r="H317"/>
  <c r="H316" s="1"/>
  <c r="H315" s="1"/>
  <c r="I339"/>
  <c r="H444"/>
  <c r="H443" s="1"/>
  <c r="H442" s="1"/>
  <c r="H421" s="1"/>
  <c r="G553"/>
  <c r="G552" s="1"/>
  <c r="G551" s="1"/>
  <c r="G550" s="1"/>
  <c r="G549" s="1"/>
  <c r="I587"/>
  <c r="I586" s="1"/>
  <c r="I585" s="1"/>
  <c r="G648"/>
  <c r="G647" s="1"/>
  <c r="G646" s="1"/>
  <c r="G645" s="1"/>
  <c r="G644" s="1"/>
  <c r="G643" s="1"/>
  <c r="H291"/>
  <c r="H249" s="1"/>
  <c r="G339"/>
  <c r="I385"/>
  <c r="I384" s="1"/>
  <c r="G491"/>
  <c r="G490" s="1"/>
  <c r="H19" i="4"/>
  <c r="H18" s="1"/>
  <c r="H17" s="1"/>
  <c r="G218"/>
  <c r="G326"/>
  <c r="H338"/>
  <c r="F438"/>
  <c r="G488"/>
  <c r="G487" s="1"/>
  <c r="G458" s="1"/>
  <c r="F501"/>
  <c r="F544"/>
  <c r="F543" s="1"/>
  <c r="H151"/>
  <c r="H103" s="1"/>
  <c r="H276"/>
  <c r="H269" s="1"/>
  <c r="H227" s="1"/>
  <c r="F190"/>
  <c r="G211"/>
  <c r="F218"/>
  <c r="G300"/>
  <c r="G299" s="1"/>
  <c r="G298" s="1"/>
  <c r="H326"/>
  <c r="F393"/>
  <c r="F392" s="1"/>
  <c r="F298" s="1"/>
  <c r="F445"/>
  <c r="F444" s="1"/>
  <c r="H458"/>
  <c r="H469"/>
  <c r="G415"/>
  <c r="G414"/>
  <c r="F83"/>
  <c r="F82" s="1"/>
  <c r="F81" s="1"/>
  <c r="G189"/>
  <c r="G188" s="1"/>
  <c r="G187" s="1"/>
  <c r="H298"/>
  <c r="G438"/>
  <c r="H445"/>
  <c r="H444" s="1"/>
  <c r="H438" s="1"/>
  <c r="G627"/>
  <c r="G626" s="1"/>
  <c r="D28" i="1"/>
  <c r="D27" s="1"/>
  <c r="D57" s="1"/>
  <c r="F57"/>
  <c r="G249" i="5" l="1"/>
  <c r="G237" i="4"/>
  <c r="G227" s="1"/>
  <c r="G10"/>
  <c r="F189"/>
  <c r="F188" s="1"/>
  <c r="F187" s="1"/>
  <c r="F437"/>
  <c r="G315" i="5"/>
  <c r="I315"/>
  <c r="D263" i="6"/>
  <c r="I126" i="5"/>
  <c r="I55" s="1"/>
  <c r="F103" i="4"/>
  <c r="F10" s="1"/>
  <c r="F656" s="1"/>
  <c r="H437"/>
  <c r="G126" i="5"/>
  <c r="G55" s="1"/>
  <c r="H585"/>
  <c r="I249"/>
  <c r="D469" i="6"/>
  <c r="F469"/>
  <c r="E469"/>
  <c r="H54" i="5"/>
  <c r="H657" s="1"/>
  <c r="G476"/>
  <c r="H10" i="4"/>
  <c r="H656" s="1"/>
  <c r="G437"/>
  <c r="G656" s="1"/>
  <c r="G54" i="5" l="1"/>
  <c r="I54"/>
  <c r="I657" s="1"/>
  <c r="G657"/>
</calcChain>
</file>

<file path=xl/sharedStrings.xml><?xml version="1.0" encoding="utf-8"?>
<sst xmlns="http://schemas.openxmlformats.org/spreadsheetml/2006/main" count="8748" uniqueCount="713">
  <si>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</si>
  <si>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</si>
  <si>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</si>
  <si>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</si>
  <si>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</si>
  <si>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</si>
  <si>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</si>
  <si>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</si>
  <si>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</si>
  <si>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</si>
  <si>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</si>
  <si>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</si>
  <si>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</si>
  <si>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</si>
  <si>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</si>
  <si>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</si>
  <si>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</si>
  <si>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</si>
  <si>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</si>
  <si>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</si>
  <si>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</si>
  <si>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</si>
  <si>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</si>
  <si>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</si>
  <si>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</si>
  <si>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</si>
  <si>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</si>
  <si>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</si>
  <si>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</si>
  <si>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</si>
  <si>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</si>
  <si>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</si>
  <si>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</si>
  <si>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</si>
  <si>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</si>
  <si>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</si>
  <si>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</si>
  <si>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</si>
  <si>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</si>
  <si>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</si>
  <si>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</si>
  <si>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</si>
  <si>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</si>
  <si>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</si>
  <si>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</si>
  <si>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</si>
  <si>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</si>
  <si>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</si>
  <si>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</si>
  <si>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</si>
  <si>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</si>
  <si>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</si>
  <si>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</si>
  <si>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</si>
  <si>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</si>
  <si>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</si>
  <si>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</si>
  <si>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</si>
  <si>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</si>
  <si>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</si>
  <si>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</si>
  <si>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</si>
  <si>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</si>
  <si>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</si>
  <si>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</si>
  <si>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</si>
  <si>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</si>
  <si>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</si>
  <si>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</si>
  <si>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</si>
  <si>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</si>
  <si>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</si>
  <si>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</si>
  <si>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</si>
  <si>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</si>
  <si>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</si>
  <si>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</si>
  <si>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</si>
  <si>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</si>
  <si>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</si>
  <si>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</si>
  <si>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</si>
  <si>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</si>
  <si>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</si>
  <si>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</si>
  <si>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</si>
  <si>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Приложение 4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</si>
  <si>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</si>
  <si>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</si>
  <si>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</si>
  <si>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</si>
  <si>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</si>
  <si>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</si>
  <si>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</si>
  <si>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</si>
  <si>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</si>
  <si>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</si>
  <si>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</si>
  <si>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</si>
  <si>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</si>
  <si>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</si>
  <si>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</si>
  <si>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</si>
  <si>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</si>
  <si>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</si>
  <si>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</si>
  <si>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</si>
  <si>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</si>
  <si>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</si>
  <si>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</si>
  <si>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</si>
  <si>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</si>
  <si>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</si>
  <si>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</si>
  <si>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</si>
  <si>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</si>
  <si>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</si>
  <si>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</si>
  <si>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</si>
  <si>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</si>
  <si>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</si>
  <si>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</si>
  <si>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</si>
  <si>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</si>
  <si>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</si>
  <si>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</si>
  <si>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</si>
  <si>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</si>
  <si>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</si>
  <si>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</si>
  <si>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</si>
  <si>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</si>
  <si>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</si>
  <si>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</si>
  <si>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</si>
  <si>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</si>
  <si>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</si>
  <si>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</si>
  <si>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</si>
  <si>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</si>
  <si>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</si>
  <si>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</si>
  <si>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</si>
  <si>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</si>
  <si>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</si>
  <si>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</si>
  <si>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</si>
  <si>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</si>
  <si>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</si>
  <si>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</si>
  <si>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</si>
  <si>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</si>
  <si>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</si>
  <si>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</si>
  <si>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</si>
  <si>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</si>
  <si>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</si>
  <si>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</si>
  <si>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</si>
  <si>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</si>
  <si>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</si>
  <si>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</si>
  <si>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</si>
  <si>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</si>
  <si>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</si>
  <si>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</si>
  <si>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</si>
  <si>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</si>
  <si>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</si>
  <si>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</si>
  <si>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</si>
  <si>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</si>
  <si>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</si>
  <si>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</si>
  <si>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</si>
  <si>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</si>
  <si>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</si>
  <si>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</si>
  <si>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</si>
  <si>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</si>
  <si>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</si>
  <si>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</si>
  <si>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</si>
  <si>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</si>
  <si>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</si>
  <si>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</si>
  <si>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</si>
  <si>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</si>
  <si>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</si>
  <si>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</si>
  <si>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</si>
  <si>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</si>
  <si>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</si>
  <si>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</si>
  <si>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</si>
  <si>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</si>
  <si>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</si>
  <si>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</si>
  <si>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</si>
  <si>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</si>
  <si>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</si>
  <si>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</si>
  <si>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</si>
  <si>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</si>
  <si>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</si>
  <si>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</si>
  <si>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</si>
  <si>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</si>
  <si>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</si>
  <si>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</si>
  <si>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</si>
  <si>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</si>
  <si>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</si>
  <si>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</si>
  <si>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</si>
  <si>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</si>
  <si>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</si>
  <si>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</si>
  <si>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</si>
  <si>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</si>
  <si>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</si>
  <si>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</si>
  <si>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</si>
  <si>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</si>
  <si>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</si>
  <si>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</si>
  <si>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</si>
  <si>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</si>
  <si>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</si>
  <si>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</si>
  <si>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</si>
  <si>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</si>
  <si>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</si>
  <si>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</si>
  <si>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</si>
  <si>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</si>
  <si>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</si>
  <si>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</si>
  <si>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</si>
  <si>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</si>
  <si>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</si>
  <si>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</si>
  <si>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</si>
  <si>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</si>
  <si>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</si>
  <si>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</si>
  <si>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</si>
  <si>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</si>
  <si>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</si>
  <si>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</si>
  <si>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</si>
  <si>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</si>
  <si>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</si>
  <si>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</si>
  <si>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</si>
  <si>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</si>
  <si>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</si>
  <si>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</si>
  <si>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</si>
  <si>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</si>
  <si>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</si>
  <si>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</si>
  <si>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</si>
  <si>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</si>
  <si>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</si>
  <si>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</si>
  <si>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</si>
  <si>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</si>
  <si>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</si>
  <si>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</si>
  <si>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</si>
  <si>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</si>
  <si>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</si>
  <si>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</si>
  <si>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</si>
  <si>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</si>
  <si>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</si>
  <si>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</si>
  <si>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</si>
  <si>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</si>
  <si>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</si>
  <si>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</si>
  <si>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</si>
  <si>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</si>
  <si>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</si>
  <si>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</si>
  <si>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</si>
  <si>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</si>
  <si>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</si>
  <si>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</si>
  <si>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</si>
  <si>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</si>
  <si>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</si>
  <si>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</si>
  <si>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</si>
  <si>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</si>
  <si>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</si>
  <si>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</si>
  <si>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</si>
  <si>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</si>
  <si>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</si>
  <si>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</si>
  <si>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</si>
  <si>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</si>
  <si>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</si>
  <si>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</si>
  <si>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</si>
  <si>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</si>
  <si>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</si>
  <si>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</si>
  <si>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</si>
  <si>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</si>
  <si>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</si>
  <si>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</si>
  <si>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</si>
  <si>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</si>
  <si>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</si>
  <si>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</si>
  <si>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</si>
  <si>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</si>
  <si>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</si>
  <si>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</si>
  <si>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</si>
  <si>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</si>
  <si>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</si>
  <si>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</si>
  <si>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</si>
  <si>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</si>
  <si>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</si>
  <si>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</si>
  <si>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</si>
  <si>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</si>
  <si>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</si>
  <si>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</si>
  <si>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</si>
  <si>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</si>
  <si>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</si>
  <si>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</si>
  <si>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</si>
  <si>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</si>
  <si>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</si>
  <si>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</si>
  <si>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</si>
  <si>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</si>
  <si>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</si>
  <si>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</si>
  <si>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</si>
  <si>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</si>
  <si>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</si>
  <si>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</si>
  <si>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</si>
  <si>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</si>
  <si>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</si>
  <si>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</si>
  <si>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</si>
  <si>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</si>
  <si>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</si>
  <si>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</si>
  <si>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</si>
  <si>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</si>
  <si>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</si>
  <si>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</si>
  <si>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</si>
  <si>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</si>
  <si>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</si>
  <si>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</si>
  <si>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</si>
  <si>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</si>
  <si>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</si>
  <si>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</si>
  <si>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</si>
  <si>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</si>
  <si>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</si>
  <si>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</si>
  <si>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</si>
  <si>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</si>
  <si>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</si>
  <si>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</si>
  <si>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</si>
  <si>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</si>
  <si>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</si>
  <si>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</si>
  <si>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</si>
  <si>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</si>
  <si>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</si>
  <si>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</si>
  <si>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</si>
  <si>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</si>
  <si>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</si>
  <si>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</si>
  <si>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</si>
  <si>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</si>
  <si>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</si>
  <si>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</si>
  <si>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</si>
  <si>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</si>
  <si>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</si>
  <si>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</si>
  <si>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</si>
  <si>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</si>
  <si>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</si>
  <si>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</si>
  <si>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</si>
  <si>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</si>
  <si>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</si>
  <si>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</si>
  <si>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</si>
  <si>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</si>
  <si>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</si>
  <si>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</si>
  <si>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</si>
  <si>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</si>
  <si>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</si>
  <si>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</si>
  <si>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</si>
  <si>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</si>
  <si>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</si>
  <si>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</si>
  <si>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</si>
  <si>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</si>
  <si>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</si>
  <si>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</si>
  <si>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</si>
  <si>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</si>
  <si>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</si>
  <si>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</si>
  <si>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</si>
  <si>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</si>
  <si>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</si>
  <si>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</si>
  <si>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</si>
  <si>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</si>
  <si>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</si>
  <si>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</si>
  <si>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</si>
  <si>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</si>
  <si>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</si>
  <si>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</si>
  <si>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</si>
  <si>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</si>
  <si>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</si>
  <si>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</si>
  <si>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</si>
  <si>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</si>
  <si>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</si>
  <si>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</si>
  <si>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</si>
  <si>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</si>
  <si>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</si>
  <si>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</si>
  <si>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</si>
  <si>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</si>
  <si>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</si>
  <si>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</si>
  <si>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</si>
  <si>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</si>
  <si>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</si>
  <si>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</si>
  <si>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</si>
  <si>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</si>
  <si>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</si>
  <si>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</si>
  <si>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</si>
  <si>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</si>
  <si>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</si>
  <si>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</si>
  <si>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</si>
  <si>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</si>
  <si>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</si>
  <si>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</si>
  <si>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</si>
  <si>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</si>
  <si>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</si>
  <si>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</si>
  <si>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</si>
  <si>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</si>
  <si>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</si>
  <si>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</si>
  <si>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</si>
  <si>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</si>
  <si>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</si>
  <si>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</si>
  <si>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</si>
  <si>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</si>
  <si>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</si>
  <si>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</si>
  <si>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</si>
  <si>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</si>
  <si>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</si>
  <si>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</si>
  <si>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</si>
  <si>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</si>
  <si>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</si>
  <si>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</si>
  <si>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</si>
  <si>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</si>
  <si>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</si>
  <si>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</si>
  <si>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</si>
  <si>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</si>
  <si>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</si>
  <si>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</si>
  <si>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</si>
  <si>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</si>
  <si>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</si>
  <si>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</si>
  <si>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</si>
  <si>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</si>
  <si>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</si>
  <si>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</si>
  <si>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</si>
  <si>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</si>
  <si>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</si>
  <si>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</si>
  <si>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</si>
  <si>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</si>
  <si>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</si>
  <si>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</si>
  <si>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</si>
  <si>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</si>
  <si>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</si>
  <si>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</si>
  <si>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</si>
  <si>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</si>
  <si>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</si>
  <si>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</si>
  <si>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</si>
  <si>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</si>
  <si>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</si>
  <si>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</si>
  <si>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</si>
  <si>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</si>
  <si>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</si>
  <si>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</si>
  <si>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</si>
  <si>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</si>
  <si>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</si>
  <si>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</si>
  <si>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</si>
  <si>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</si>
  <si>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</si>
  <si>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</si>
  <si>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</si>
  <si>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</si>
  <si>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</si>
  <si>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</si>
  <si>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</si>
  <si>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</si>
  <si>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</si>
  <si>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</si>
  <si>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</si>
  <si>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</si>
  <si>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</si>
  <si>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</si>
  <si>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</si>
  <si>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</si>
  <si>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</si>
  <si>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</si>
  <si>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</si>
  <si>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</si>
  <si>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</si>
  <si>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</si>
  <si>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</si>
  <si>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</si>
  <si>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</si>
  <si>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</si>
  <si>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</si>
  <si>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</si>
  <si>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</si>
  <si>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</si>
  <si>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</si>
  <si>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</si>
  <si>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</si>
  <si>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</si>
  <si>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</si>
  <si>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</si>
  <si>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</si>
  <si>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</si>
  <si>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</si>
  <si>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</si>
  <si>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 xml:space="preserve">&lt;3&gt; Главным администратором может осуществляться администрирование по всем видам кредитов данного вида источника финансирования дефицита бюджета </t>
  </si>
  <si>
    <t>&lt;2&gt; Главным администратором может осуществляться администрирование поступлений по всем подстатьям данной статьи и по всем подвидам данного вида доходов</t>
  </si>
  <si>
    <t xml:space="preserve">&lt;1&gt;  Главным администратором может осуществляться администрирование поступлений по всем подвидам данного вида доходов </t>
  </si>
  <si>
    <t>Прочие неналоговые доходы бюджетов городских округов</t>
  </si>
  <si>
    <t>1 17 05040 04 0000 180</t>
  </si>
  <si>
    <t xml:space="preserve">Невыясненные поступления, зачисляемые в бюджеты городских округов
</t>
  </si>
  <si>
    <t>1 17 01040 04 0000 180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</si>
  <si>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</si>
  <si>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1 16 90040 04 0000 140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</si>
  <si>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</si>
  <si>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1 16 33040 04 0000 140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</si>
  <si>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
</t>
  </si>
  <si>
    <t>1 16 23042 04 0000 140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</si>
  <si>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</si>
  <si>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1 16 23041 04 0000 140</t>
  </si>
  <si>
    <t xml:space="preserve">Платежи, взимаемые органами местного самоуправления (организациями) городских округов за выполнение определенных функций
</t>
  </si>
  <si>
    <t>1 15 02040 04 0000 140</t>
  </si>
  <si>
    <t>Доходы от продажи нематериальных активов, находящихся в собственности городских округов</t>
  </si>
  <si>
    <t>1 14 04040 04 0000 420</t>
  </si>
  <si>
    <t xml:space="preserve"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
</t>
  </si>
  <si>
    <t>1 14 03040 04 0000 440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</si>
  <si>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</si>
  <si>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1 14 03040 04 0000 410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</si>
  <si>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</si>
  <si>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</si>
  <si>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</si>
  <si>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</si>
  <si>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</si>
  <si>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</si>
  <si>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</si>
  <si>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1 14 02042 04 0000 410</t>
  </si>
  <si>
    <t>Доходы от продажи квартир, находящихся в собственности городских округов</t>
  </si>
  <si>
    <t>1 14 01040 04 0000 410</t>
  </si>
  <si>
    <t>Прочие доходы от компенсации затрат бюджетов городских округов&lt;1&gt;</t>
  </si>
  <si>
    <t>1 13 02994 04 0000 130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</si>
  <si>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</si>
  <si>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1 13 02064 04 0000 130</t>
  </si>
  <si>
    <t>Прочие доходы от оказания платных услуг (работ) получателями средств бюджетов городских округов&lt;1&gt;</t>
  </si>
  <si>
    <t>1 13 01994 04 0000 130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</si>
  <si>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</si>
  <si>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</si>
  <si>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</si>
  <si>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1 11 07014 04 0000 120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</si>
  <si>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</si>
  <si>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</si>
  <si>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</si>
  <si>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</si>
  <si>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</si>
  <si>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1 11 05012 04  0000 120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</si>
  <si>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</si>
  <si>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1 11 02084 04 0000 120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</si>
  <si>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</si>
  <si>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1 11 01040 04 0000 120</t>
  </si>
  <si>
    <t>Государственная пошлина за выдачу разрешения на установку рекламной конструкции</t>
  </si>
  <si>
    <t>1 08 07150 01 0000 110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</si>
  <si>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</si>
  <si>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</si>
  <si>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администрация закрытого административно-территориального образования Михайловский Саратовской области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</si>
  <si>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 &lt;2&gt;</t>
  </si>
  <si>
    <t>2 19 00000 04 0000 151</t>
  </si>
  <si>
    <t>Доходы бюджетов городских округов от возврата бюджетными учреждениями остатков субсидий прошлых лет&lt;2&gt;</t>
  </si>
  <si>
    <t>2 18 04010 04 0000 180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</si>
  <si>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</si>
  <si>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2 08 04000 04 0000 180</t>
  </si>
  <si>
    <t>Безвозмездные поступления от других бюджетов бюджетной системы Российской Федерации &lt;2&gt;</t>
  </si>
  <si>
    <t xml:space="preserve">  2 02 00000 00 0000 151  </t>
  </si>
  <si>
    <t>Невыясненные поступления, зачисляемые в бюджеты городских округов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</si>
  <si>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</si>
  <si>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1 16 32000 04 0000 140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</si>
  <si>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</si>
  <si>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Денежные взыскания (штрафы) за нарушение бюджетного законодательства (в части бюджетов городских округов)</t>
  </si>
  <si>
    <t>1 16 18040 04 0000 140</t>
  </si>
  <si>
    <t>Проценты, полученные от предоставления бюджетных кредитов внутри страны за счет средств бюджетов городских округов&lt;1&gt;</t>
  </si>
  <si>
    <t>1 11 03040 04 0000 120</t>
  </si>
  <si>
    <t>Доходы от размещения временно свободных средств бюджетов городских округов</t>
  </si>
  <si>
    <t>1 11 02032 04 0000 120</t>
  </si>
  <si>
    <t xml:space="preserve">Финансовое управление администрации закрытого административно-территориального образования Михайловский Саратовской области </t>
  </si>
  <si>
    <t>Наименование</t>
  </si>
  <si>
    <t xml:space="preserve">Код            </t>
  </si>
  <si>
    <t>Код администратора</t>
  </si>
  <si>
    <t>Приложение 2</t>
  </si>
  <si>
    <t xml:space="preserve">Перечень главных администраторов доходов бюджета городского округа ЗАТО Михайловский, закрепляемые за ними виды (подвиды) доходов бюджета </t>
  </si>
  <si>
    <t>Приложение 3</t>
  </si>
  <si>
    <t xml:space="preserve"> 01 02 00 00 04 0000 710</t>
  </si>
  <si>
    <t>Получение кредитов  от кредитных организаций бюджетами городских округов в валюте Российской Федерации</t>
  </si>
  <si>
    <t xml:space="preserve"> 01 02 00 00 04 0000 810</t>
  </si>
  <si>
    <t>Погашение бюджетами городских округов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</si>
  <si>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&lt;3&gt;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</si>
  <si>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Федерации&lt;3&gt;</t>
  </si>
  <si>
    <t xml:space="preserve">01 05 02 01 04 0000 510 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</si>
  <si>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</si>
  <si>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</si>
  <si>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</si>
  <si>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01 06 04 01 04 0000 810</t>
  </si>
  <si>
    <t>Исполнение  муниципальных гарантий городского округа в валюте Российской Федерации в случае, если исполнение гарантом муниципальных 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</si>
  <si>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</si>
  <si>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</si>
  <si>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 xml:space="preserve">Перечень главных администраторов источников финансирования дефицита бюджета ЗАТО Михайловский, закрепляемые за ними коды классификации источников финансирования дефицита бюджета  </t>
  </si>
  <si>
    <t>Приложение 7</t>
  </si>
  <si>
    <t>Код бюджетной классификации (вид дохода)</t>
  </si>
  <si>
    <t>Сумма,тыс.руб.</t>
  </si>
  <si>
    <t>Наименование налога, (сбора), платежа</t>
  </si>
  <si>
    <t>Нормативы (проценты) отчислений доходов от уплаты налогов (сборов) и платежей в бюджет городского округа</t>
  </si>
  <si>
    <t>1 09 07012 04</t>
  </si>
  <si>
    <t>Налог на рекламу, мобилизуемый на территориях городских округов</t>
  </si>
  <si>
    <t>1 09 07032 04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</si>
  <si>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</si>
  <si>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1 09 07042 04</t>
  </si>
  <si>
    <t>Лицензионный сбор за право торговли спиртными напитками, мобилизуемый на территориях городских округов</t>
  </si>
  <si>
    <t>1 09 07052 04</t>
  </si>
  <si>
    <t>Прочие местные налоги и сборы, мобилизуемые на территориях городских округов</t>
  </si>
  <si>
    <t>1 13 01994 04</t>
  </si>
  <si>
    <t>Прочие доходы от оказания платных услуг (работ) получателями средств бюджетов городских округов</t>
  </si>
  <si>
    <t>1 13 02994 04</t>
  </si>
  <si>
    <t>Прочие доходы от компенсации затрат бюджетов городских округов</t>
  </si>
  <si>
    <t>1 15 02040 04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</si>
  <si>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</si>
  <si>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1 16 23041 04</t>
  </si>
  <si>
    <t>1 16 23042 04</t>
  </si>
  <si>
    <t>Доходы от возмещения ущерба при возникновении иных страховых случаев,  когда выгодоприобретателями выступают получатели средств бюджетов городских округов</t>
  </si>
  <si>
    <t>1 17 01040 04</t>
  </si>
  <si>
    <t>1 17 05040 04</t>
  </si>
  <si>
    <t>НОРМАТИВЫ РАСПРЕДЕЛЕНИЯ ДОХОДОВ ОТ НАЛОГОВ, СБОРОВ И ИНЫХ ПОСТУПЛЕНИЙ В БЮДЖЕТ ЗАТО МИХАЙЛОВСКИЙ САРАТОВСКОЙ ОБЛАСТИ НА 2018 ГОД И НА ПЛАНОВЫЙ ПЕРИОД 2019 И 2020 ГОДОВ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</si>
  <si>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</si>
  <si>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</si>
  <si>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</si>
  <si>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</si>
  <si>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Доходы от сдачи в аренду имущества, составляющего казну городских округов (за исключением земельных участков)</t>
  </si>
  <si>
    <t>01 03 01 00 04 0000 710</t>
  </si>
  <si>
    <t>01 03 01 00 04 0000 810</t>
  </si>
  <si>
    <t>от 14 декабря 2017 года №107</t>
  </si>
  <si>
    <t>от  14 декабря 2017 года №107</t>
  </si>
  <si>
    <t>от  14  декабря 2017 года №107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</si>
</sst>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000000"/>
  </numFmts>
  <fonts count="49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2"/>
      <color indexed="8"/>
      <name val="Arial CYR"/>
    </font>
    <font>
      <b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3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20" fillId="0" borderId="0"/>
    <xf numFmtId="0" fontId="33" fillId="0" borderId="0"/>
  </cellStyleXfs>
  <cellXfs count="149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164" fontId="27" fillId="2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0" fontId="40" fillId="0" borderId="0" xfId="11" applyFont="1" applyBorder="1"/>
    <xf numFmtId="0" fontId="41" fillId="0" borderId="0" xfId="11" applyFont="1"/>
    <xf numFmtId="0" fontId="40" fillId="0" borderId="0" xfId="11" applyFont="1" applyBorder="1" applyAlignment="1">
      <alignment wrapText="1"/>
    </xf>
    <xf numFmtId="0" fontId="41" fillId="0" borderId="0" xfId="11" applyFont="1" applyAlignment="1">
      <alignment wrapText="1"/>
    </xf>
    <xf numFmtId="49" fontId="40" fillId="0" borderId="2" xfId="11" applyNumberFormat="1" applyFont="1" applyBorder="1" applyAlignment="1">
      <alignment horizontal="left" vertical="top" wrapText="1"/>
    </xf>
    <xf numFmtId="0" fontId="16" fillId="0" borderId="2" xfId="11" applyFont="1" applyFill="1" applyBorder="1" applyAlignment="1">
      <alignment horizontal="center" wrapText="1"/>
    </xf>
    <xf numFmtId="49" fontId="24" fillId="0" borderId="2" xfId="11" applyNumberFormat="1" applyFont="1" applyBorder="1" applyAlignment="1">
      <alignment horizontal="center"/>
    </xf>
    <xf numFmtId="0" fontId="40" fillId="0" borderId="0" xfId="11" applyFont="1" applyFill="1" applyBorder="1"/>
    <xf numFmtId="49" fontId="40" fillId="0" borderId="2" xfId="11" applyNumberFormat="1" applyFont="1" applyFill="1" applyBorder="1" applyAlignment="1">
      <alignment horizontal="left" vertical="top" wrapText="1"/>
    </xf>
    <xf numFmtId="49" fontId="24" fillId="0" borderId="2" xfId="11" applyNumberFormat="1" applyFont="1" applyFill="1" applyBorder="1" applyAlignment="1">
      <alignment horizontal="center"/>
    </xf>
    <xf numFmtId="0" fontId="40" fillId="0" borderId="2" xfId="11" applyFont="1" applyBorder="1" applyAlignment="1">
      <alignment horizontal="left" wrapText="1"/>
    </xf>
    <xf numFmtId="49" fontId="40" fillId="0" borderId="2" xfId="11" applyNumberFormat="1" applyFont="1" applyBorder="1" applyAlignment="1">
      <alignment horizontal="left" wrapText="1"/>
    </xf>
    <xf numFmtId="166" fontId="40" fillId="0" borderId="2" xfId="11" applyNumberFormat="1" applyFont="1" applyBorder="1" applyAlignment="1">
      <alignment horizontal="left" vertical="top" wrapText="1"/>
    </xf>
    <xf numFmtId="0" fontId="40" fillId="0" borderId="2" xfId="11" applyFont="1" applyFill="1" applyBorder="1" applyAlignment="1">
      <alignment horizontal="left" wrapText="1"/>
    </xf>
    <xf numFmtId="49" fontId="42" fillId="0" borderId="2" xfId="11" applyNumberFormat="1" applyFont="1" applyBorder="1" applyAlignment="1">
      <alignment horizontal="left" vertical="center" wrapText="1"/>
    </xf>
    <xf numFmtId="0" fontId="16" fillId="0" borderId="2" xfId="11" applyFont="1" applyFill="1" applyBorder="1" applyAlignment="1">
      <alignment horizontal="center"/>
    </xf>
    <xf numFmtId="49" fontId="42" fillId="0" borderId="2" xfId="11" applyNumberFormat="1" applyFont="1" applyBorder="1" applyAlignment="1">
      <alignment horizontal="center"/>
    </xf>
    <xf numFmtId="0" fontId="40" fillId="0" borderId="2" xfId="11" applyNumberFormat="1" applyFont="1" applyFill="1" applyBorder="1" applyAlignment="1">
      <alignment horizontal="left" vertical="center" wrapText="1"/>
    </xf>
    <xf numFmtId="49" fontId="40" fillId="0" borderId="2" xfId="11" applyNumberFormat="1" applyFont="1" applyBorder="1" applyAlignment="1">
      <alignment horizontal="left"/>
    </xf>
    <xf numFmtId="0" fontId="42" fillId="0" borderId="2" xfId="11" applyFont="1" applyBorder="1" applyAlignment="1">
      <alignment horizontal="left" vertical="top" wrapText="1"/>
    </xf>
    <xf numFmtId="0" fontId="25" fillId="0" borderId="2" xfId="11" applyFont="1" applyFill="1" applyBorder="1" applyAlignment="1">
      <alignment horizontal="center" wrapText="1"/>
    </xf>
    <xf numFmtId="0" fontId="42" fillId="0" borderId="2" xfId="11" applyFont="1" applyBorder="1" applyAlignment="1">
      <alignment horizontal="center" vertical="top" wrapText="1"/>
    </xf>
    <xf numFmtId="0" fontId="24" fillId="0" borderId="2" xfId="11" applyFont="1" applyBorder="1" applyAlignment="1">
      <alignment horizontal="center" wrapText="1"/>
    </xf>
    <xf numFmtId="0" fontId="42" fillId="0" borderId="2" xfId="11" applyFont="1" applyBorder="1" applyAlignment="1">
      <alignment horizontal="center" wrapText="1"/>
    </xf>
    <xf numFmtId="0" fontId="42" fillId="0" borderId="0" xfId="11" applyFont="1" applyBorder="1" applyAlignment="1">
      <alignment horizontal="left" wrapText="1"/>
    </xf>
    <xf numFmtId="49" fontId="43" fillId="0" borderId="2" xfId="11" applyNumberFormat="1" applyFont="1" applyBorder="1" applyAlignment="1">
      <alignment horizontal="center"/>
    </xf>
    <xf numFmtId="0" fontId="42" fillId="0" borderId="2" xfId="11" applyFont="1" applyBorder="1" applyAlignment="1">
      <alignment horizontal="left" wrapText="1"/>
    </xf>
    <xf numFmtId="0" fontId="16" fillId="0" borderId="2" xfId="11" applyFont="1" applyFill="1" applyBorder="1" applyAlignment="1">
      <alignment horizontal="left"/>
    </xf>
    <xf numFmtId="0" fontId="40" fillId="0" borderId="2" xfId="11" applyFont="1" applyBorder="1" applyAlignment="1">
      <alignment horizontal="left"/>
    </xf>
    <xf numFmtId="0" fontId="41" fillId="0" borderId="0" xfId="11" applyFont="1" applyBorder="1"/>
    <xf numFmtId="0" fontId="41" fillId="0" borderId="0" xfId="11" applyFont="1" applyBorder="1" applyAlignment="1">
      <alignment wrapText="1"/>
    </xf>
    <xf numFmtId="4" fontId="45" fillId="0" borderId="2" xfId="1" applyNumberFormat="1" applyFont="1" applyFill="1" applyBorder="1" applyAlignment="1">
      <alignment wrapText="1"/>
    </xf>
    <xf numFmtId="4" fontId="45" fillId="0" borderId="2" xfId="1" applyNumberFormat="1" applyFont="1" applyFill="1" applyBorder="1" applyAlignment="1">
      <alignment vertical="center" wrapText="1"/>
    </xf>
    <xf numFmtId="0" fontId="16" fillId="0" borderId="0" xfId="1" applyFont="1"/>
    <xf numFmtId="0" fontId="45" fillId="0" borderId="2" xfId="1" applyFont="1" applyFill="1" applyBorder="1" applyAlignment="1">
      <alignment horizontal="center" wrapText="1"/>
    </xf>
    <xf numFmtId="0" fontId="46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left" wrapText="1"/>
    </xf>
    <xf numFmtId="49" fontId="45" fillId="0" borderId="2" xfId="1" applyNumberFormat="1" applyFont="1" applyFill="1" applyBorder="1" applyAlignment="1">
      <alignment horizontal="center" wrapText="1"/>
    </xf>
    <xf numFmtId="4" fontId="47" fillId="0" borderId="2" xfId="1" applyNumberFormat="1" applyFont="1" applyFill="1" applyBorder="1" applyAlignment="1">
      <alignment horizontal="center" wrapText="1"/>
    </xf>
    <xf numFmtId="0" fontId="44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justify" wrapText="1"/>
    </xf>
    <xf numFmtId="49" fontId="19" fillId="0" borderId="0" xfId="2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center" wrapText="1"/>
    </xf>
    <xf numFmtId="0" fontId="21" fillId="0" borderId="0" xfId="1" applyFont="1" applyFill="1" applyAlignment="1">
      <alignment wrapText="1"/>
    </xf>
    <xf numFmtId="0" fontId="14" fillId="0" borderId="2" xfId="1" applyFont="1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164" fontId="19" fillId="0" borderId="0" xfId="3" applyNumberFormat="1" applyFont="1" applyFill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0" fontId="16" fillId="0" borderId="0" xfId="11" applyFont="1" applyBorder="1" applyAlignment="1">
      <alignment horizontal="left" wrapText="1"/>
    </xf>
    <xf numFmtId="0" fontId="18" fillId="0" borderId="0" xfId="1" applyBorder="1" applyAlignment="1">
      <alignment horizontal="left" wrapText="1"/>
    </xf>
    <xf numFmtId="0" fontId="48" fillId="0" borderId="3" xfId="11" applyFont="1" applyBorder="1" applyAlignment="1">
      <alignment horizontal="center" wrapText="1"/>
    </xf>
    <xf numFmtId="0" fontId="48" fillId="0" borderId="0" xfId="11" applyFont="1" applyBorder="1" applyAlignment="1">
      <alignment horizontal="center" wrapText="1"/>
    </xf>
    <xf numFmtId="0" fontId="45" fillId="0" borderId="2" xfId="1" applyFont="1" applyFill="1" applyBorder="1" applyAlignment="1">
      <alignment horizontal="center" vertical="center" wrapText="1"/>
    </xf>
    <xf numFmtId="4" fontId="45" fillId="0" borderId="2" xfId="1" applyNumberFormat="1" applyFont="1" applyFill="1" applyBorder="1" applyAlignment="1">
      <alignment horizontal="center" vertical="center" wrapText="1"/>
    </xf>
    <xf numFmtId="0" fontId="44" fillId="0" borderId="0" xfId="1" applyFont="1" applyFill="1" applyAlignment="1">
      <alignment horizontal="center" wrapText="1"/>
    </xf>
    <xf numFmtId="4" fontId="19" fillId="0" borderId="2" xfId="1" applyNumberFormat="1" applyFont="1" applyFill="1" applyBorder="1" applyAlignment="1">
      <alignment horizontal="center" vertical="center" wrapText="1"/>
    </xf>
    <xf numFmtId="0" fontId="18" fillId="0" borderId="2" xfId="1" applyFill="1" applyBorder="1"/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right"/>
    </xf>
  </cellXfs>
  <cellStyles count="13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2"/>
    <cellStyle name="Обычный 3" xfId="10"/>
    <cellStyle name="Обычный 4" xfId="2"/>
    <cellStyle name="Обычный_Копия приложение2" xfId="11"/>
    <cellStyle name="Обычный_Приложение1к реш.от25.03.08 №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0"/>
  <sheetViews>
    <sheetView view="pageBreakPreview" topLeftCell="A55" zoomScaleSheetLayoutView="100" workbookViewId="0">
      <selection activeCell="D24" sqref="D24"/>
    </sheetView>
  </sheetViews>
  <sheetFormatPr defaultRowHeight="1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>
      <c r="A1" s="127" t="s">
        <v>704</v>
      </c>
      <c r="B1" s="127"/>
      <c r="C1" s="127"/>
      <c r="D1" s="127"/>
      <c r="E1" s="127"/>
      <c r="F1" s="127"/>
      <c r="G1" s="127"/>
      <c r="H1" s="127"/>
      <c r="I1" s="6"/>
      <c r="J1" s="6"/>
    </row>
    <row r="2" spans="1:10" ht="15.75">
      <c r="A2" s="128" t="s">
        <v>87</v>
      </c>
      <c r="B2" s="128"/>
      <c r="C2" s="128"/>
      <c r="D2" s="128"/>
      <c r="E2" s="128"/>
      <c r="F2" s="128"/>
      <c r="G2" s="128"/>
      <c r="H2" s="128"/>
      <c r="I2" s="6"/>
      <c r="J2" s="6"/>
    </row>
    <row r="3" spans="1:10" ht="15.75">
      <c r="A3" s="129" t="s">
        <v>710</v>
      </c>
      <c r="B3" s="129"/>
      <c r="C3" s="129"/>
      <c r="D3" s="129"/>
      <c r="E3" s="129"/>
      <c r="F3" s="129"/>
      <c r="G3" s="129"/>
      <c r="H3" s="129"/>
      <c r="I3" s="6"/>
      <c r="J3" s="6"/>
    </row>
    <row r="4" spans="1:10" ht="15.75">
      <c r="A4" s="130"/>
      <c r="B4" s="130"/>
      <c r="C4" s="130"/>
      <c r="D4" s="130"/>
      <c r="E4" s="130"/>
      <c r="F4" s="130"/>
      <c r="G4" s="130"/>
      <c r="H4" s="130"/>
      <c r="I4" s="6"/>
      <c r="J4" s="6"/>
    </row>
    <row r="5" spans="1:10">
      <c r="A5" s="2"/>
    </row>
    <row r="6" spans="1:10" ht="0.75" customHeight="1"/>
    <row r="7" spans="1:10" hidden="1">
      <c r="A7" s="1"/>
    </row>
    <row r="8" spans="1:10" ht="18.75" hidden="1">
      <c r="A8" s="4"/>
    </row>
    <row r="9" spans="1:10" ht="18.75" hidden="1">
      <c r="A9" s="5"/>
    </row>
    <row r="10" spans="1:10" ht="18.75">
      <c r="A10" s="126" t="s">
        <v>579</v>
      </c>
      <c r="B10" s="126"/>
      <c r="C10" s="126"/>
      <c r="D10" s="126"/>
      <c r="E10" s="126"/>
      <c r="F10" s="126"/>
      <c r="G10" s="8"/>
      <c r="H10" s="8"/>
      <c r="I10" s="8"/>
      <c r="J10" s="8"/>
    </row>
    <row r="11" spans="1:10" s="74" customFormat="1" ht="19.5">
      <c r="A11" s="71" t="s">
        <v>2</v>
      </c>
      <c r="B11" s="72"/>
      <c r="C11" s="72"/>
      <c r="D11" s="72"/>
      <c r="E11" s="72"/>
      <c r="F11" s="72"/>
      <c r="G11" s="73"/>
      <c r="H11" s="73"/>
      <c r="I11" s="73"/>
      <c r="J11" s="73"/>
    </row>
    <row r="12" spans="1:10" ht="18.75" hidden="1">
      <c r="A12" s="3"/>
      <c r="B12" s="7"/>
      <c r="C12" s="7"/>
      <c r="D12" s="7"/>
      <c r="E12" s="7"/>
      <c r="F12" s="7"/>
      <c r="G12" s="7"/>
      <c r="H12" s="7"/>
      <c r="I12" s="7"/>
      <c r="J12" s="7"/>
    </row>
    <row r="13" spans="1:10" ht="15.75">
      <c r="A13" s="131" t="s">
        <v>0</v>
      </c>
      <c r="B13" s="131"/>
      <c r="C13" s="131"/>
      <c r="D13" s="131"/>
      <c r="E13" s="131"/>
      <c r="F13" s="131"/>
      <c r="G13" s="6"/>
      <c r="H13" s="6"/>
      <c r="I13" s="6"/>
      <c r="J13" s="6"/>
    </row>
    <row r="14" spans="1:10" ht="11.25" customHeight="1">
      <c r="A14" s="133" t="s">
        <v>7</v>
      </c>
      <c r="B14" s="134"/>
      <c r="C14" s="133" t="s">
        <v>8</v>
      </c>
      <c r="D14" s="132" t="s">
        <v>1</v>
      </c>
      <c r="E14" s="132"/>
      <c r="F14" s="132"/>
    </row>
    <row r="15" spans="1:10">
      <c r="A15" s="134"/>
      <c r="B15" s="134"/>
      <c r="C15" s="134"/>
      <c r="D15" s="132"/>
      <c r="E15" s="132"/>
      <c r="F15" s="132"/>
    </row>
    <row r="16" spans="1:10" ht="15.75">
      <c r="A16" s="134"/>
      <c r="B16" s="134"/>
      <c r="C16" s="134"/>
      <c r="D16" s="15" t="s">
        <v>3</v>
      </c>
      <c r="E16" s="16" t="s">
        <v>4</v>
      </c>
      <c r="F16" s="16" t="s">
        <v>5</v>
      </c>
    </row>
    <row r="17" spans="1:8" ht="15.75">
      <c r="A17" s="133">
        <v>1</v>
      </c>
      <c r="B17" s="133"/>
      <c r="C17" s="17">
        <v>2</v>
      </c>
      <c r="D17" s="18">
        <v>3</v>
      </c>
      <c r="E17" s="16">
        <v>4</v>
      </c>
      <c r="F17" s="16">
        <v>5</v>
      </c>
    </row>
    <row r="18" spans="1:8" ht="30.75" customHeight="1">
      <c r="A18" s="135" t="s">
        <v>6</v>
      </c>
      <c r="B18" s="135"/>
      <c r="C18" s="19" t="s">
        <v>9</v>
      </c>
      <c r="D18" s="20">
        <f>D19+D20+D21+D22+D23+D24+D26+D25</f>
        <v>13018.1</v>
      </c>
      <c r="E18" s="20">
        <f>E19+E20+E21+E22+E23+E24+E26+E25</f>
        <v>20821.5</v>
      </c>
      <c r="F18" s="20">
        <f>F19+F20+F21+F22+F23+F24+F26+F25</f>
        <v>25121.1</v>
      </c>
    </row>
    <row r="19" spans="1:8" ht="19.5" customHeight="1">
      <c r="A19" s="122" t="s">
        <v>10</v>
      </c>
      <c r="B19" s="122"/>
      <c r="C19" s="10" t="s">
        <v>11</v>
      </c>
      <c r="D19" s="11">
        <f>9210.4+50</f>
        <v>9260.4</v>
      </c>
      <c r="E19" s="11">
        <v>9671</v>
      </c>
      <c r="F19" s="11">
        <v>10145</v>
      </c>
    </row>
    <row r="20" spans="1:8" ht="41.25" customHeight="1">
      <c r="A20" s="122" t="s">
        <v>12</v>
      </c>
      <c r="B20" s="122"/>
      <c r="C20" s="21" t="s">
        <v>13</v>
      </c>
      <c r="D20" s="11">
        <f>1680.6+77</f>
        <v>1757.6</v>
      </c>
      <c r="E20" s="11">
        <f>1794.9+187.8</f>
        <v>1982.7</v>
      </c>
      <c r="F20" s="11">
        <f>1794.9+226</f>
        <v>2020.9</v>
      </c>
    </row>
    <row r="21" spans="1:8" ht="21" customHeight="1">
      <c r="A21" s="122" t="s">
        <v>14</v>
      </c>
      <c r="B21" s="122"/>
      <c r="C21" s="10" t="s">
        <v>15</v>
      </c>
      <c r="D21" s="11">
        <v>457</v>
      </c>
      <c r="E21" s="11">
        <v>457</v>
      </c>
      <c r="F21" s="11">
        <v>457</v>
      </c>
    </row>
    <row r="22" spans="1:8" ht="22.5" customHeight="1">
      <c r="A22" s="122" t="s">
        <v>16</v>
      </c>
      <c r="B22" s="122"/>
      <c r="C22" s="10" t="s">
        <v>17</v>
      </c>
      <c r="D22" s="11">
        <f>91.4+214.7+58.1+30</f>
        <v>394.20000000000005</v>
      </c>
      <c r="E22" s="11">
        <v>364.2</v>
      </c>
      <c r="F22" s="11">
        <v>364.2</v>
      </c>
    </row>
    <row r="23" spans="1:8" ht="41.25" customHeight="1">
      <c r="A23" s="122" t="s">
        <v>18</v>
      </c>
      <c r="B23" s="122"/>
      <c r="C23" s="21" t="s">
        <v>19</v>
      </c>
      <c r="D23" s="11">
        <v>971.6</v>
      </c>
      <c r="E23" s="11">
        <v>976.6</v>
      </c>
      <c r="F23" s="11">
        <v>981.6</v>
      </c>
    </row>
    <row r="24" spans="1:8" ht="29.25" customHeight="1">
      <c r="A24" s="122" t="s">
        <v>20</v>
      </c>
      <c r="B24" s="122"/>
      <c r="C24" s="21" t="s">
        <v>21</v>
      </c>
      <c r="D24" s="11">
        <v>52.3</v>
      </c>
      <c r="E24" s="11">
        <v>52.3</v>
      </c>
      <c r="F24" s="11">
        <v>52.3</v>
      </c>
    </row>
    <row r="25" spans="1:8" ht="29.25" customHeight="1">
      <c r="A25" s="122" t="s">
        <v>85</v>
      </c>
      <c r="B25" s="122"/>
      <c r="C25" s="21" t="s">
        <v>578</v>
      </c>
      <c r="D25" s="11"/>
      <c r="E25" s="11">
        <v>7167.7</v>
      </c>
      <c r="F25" s="11">
        <v>10940.1</v>
      </c>
      <c r="H25" s="21"/>
    </row>
    <row r="26" spans="1:8" ht="18" customHeight="1">
      <c r="A26" s="122" t="s">
        <v>22</v>
      </c>
      <c r="B26" s="122"/>
      <c r="C26" s="10" t="s">
        <v>23</v>
      </c>
      <c r="D26" s="11">
        <v>125</v>
      </c>
      <c r="E26" s="11">
        <v>150</v>
      </c>
      <c r="F26" s="11">
        <v>160</v>
      </c>
    </row>
    <row r="27" spans="1:8" ht="20.25" customHeight="1">
      <c r="A27" s="135" t="s">
        <v>24</v>
      </c>
      <c r="B27" s="135"/>
      <c r="C27" s="22" t="s">
        <v>25</v>
      </c>
      <c r="D27" s="13">
        <f>D28</f>
        <v>73911</v>
      </c>
      <c r="E27" s="13">
        <f t="shared" ref="E27:F27" si="0">E28</f>
        <v>68066</v>
      </c>
      <c r="F27" s="13">
        <f t="shared" si="0"/>
        <v>66276.3</v>
      </c>
    </row>
    <row r="28" spans="1:8" ht="54.75" customHeight="1">
      <c r="A28" s="122" t="s">
        <v>26</v>
      </c>
      <c r="B28" s="122"/>
      <c r="C28" s="21" t="s">
        <v>27</v>
      </c>
      <c r="D28" s="12">
        <f>D29+D35+D38</f>
        <v>73911</v>
      </c>
      <c r="E28" s="12">
        <f t="shared" ref="E28:F28" si="1">E29+E35+E38</f>
        <v>68066</v>
      </c>
      <c r="F28" s="12">
        <f t="shared" si="1"/>
        <v>66276.3</v>
      </c>
    </row>
    <row r="29" spans="1:8" ht="33" customHeight="1">
      <c r="A29" s="124" t="s">
        <v>29</v>
      </c>
      <c r="B29" s="124"/>
      <c r="C29" s="23" t="s">
        <v>28</v>
      </c>
      <c r="D29" s="13">
        <f>D30+D33</f>
        <v>51708.3</v>
      </c>
      <c r="E29" s="13">
        <f t="shared" ref="E29:F29" si="2">E30+E33</f>
        <v>45618.6</v>
      </c>
      <c r="F29" s="13">
        <f t="shared" si="2"/>
        <v>42940.800000000003</v>
      </c>
    </row>
    <row r="30" spans="1:8" ht="31.5" customHeight="1">
      <c r="A30" s="122" t="s">
        <v>30</v>
      </c>
      <c r="B30" s="122"/>
      <c r="C30" s="21" t="s">
        <v>31</v>
      </c>
      <c r="D30" s="12">
        <f>D31+D32</f>
        <v>24369.3</v>
      </c>
      <c r="E30" s="12">
        <f t="shared" ref="E30:F30" si="3">E31+E32</f>
        <v>21129.599999999999</v>
      </c>
      <c r="F30" s="12">
        <f t="shared" si="3"/>
        <v>21067.8</v>
      </c>
    </row>
    <row r="31" spans="1:8" ht="39" customHeight="1">
      <c r="A31" s="122" t="s">
        <v>32</v>
      </c>
      <c r="B31" s="122"/>
      <c r="C31" s="21" t="s">
        <v>33</v>
      </c>
      <c r="D31" s="12">
        <v>118.2</v>
      </c>
      <c r="E31" s="12">
        <v>123.3</v>
      </c>
      <c r="F31" s="12">
        <v>128.5</v>
      </c>
    </row>
    <row r="32" spans="1:8" ht="51.75">
      <c r="A32" s="122" t="s">
        <v>35</v>
      </c>
      <c r="B32" s="122"/>
      <c r="C32" s="21" t="s">
        <v>34</v>
      </c>
      <c r="D32" s="12">
        <v>24251.1</v>
      </c>
      <c r="E32" s="12">
        <v>21006.3</v>
      </c>
      <c r="F32" s="12">
        <v>20939.3</v>
      </c>
    </row>
    <row r="33" spans="1:6" ht="51.75">
      <c r="A33" s="122" t="s">
        <v>36</v>
      </c>
      <c r="B33" s="122"/>
      <c r="C33" s="21" t="s">
        <v>38</v>
      </c>
      <c r="D33" s="12">
        <f>D34</f>
        <v>27339</v>
      </c>
      <c r="E33" s="12">
        <f t="shared" ref="E33:F33" si="4">E34</f>
        <v>24489</v>
      </c>
      <c r="F33" s="12">
        <f t="shared" si="4"/>
        <v>21873</v>
      </c>
    </row>
    <row r="34" spans="1:6" ht="55.5" customHeight="1">
      <c r="A34" s="122" t="s">
        <v>37</v>
      </c>
      <c r="B34" s="122"/>
      <c r="C34" s="21" t="s">
        <v>39</v>
      </c>
      <c r="D34" s="12">
        <v>27339</v>
      </c>
      <c r="E34" s="12">
        <v>24489</v>
      </c>
      <c r="F34" s="12">
        <v>21873</v>
      </c>
    </row>
    <row r="35" spans="1:6" ht="39">
      <c r="A35" s="124" t="s">
        <v>41</v>
      </c>
      <c r="B35" s="124"/>
      <c r="C35" s="23" t="s">
        <v>40</v>
      </c>
      <c r="D35" s="13">
        <f>D36</f>
        <v>307</v>
      </c>
      <c r="E35" s="13"/>
      <c r="F35" s="13"/>
    </row>
    <row r="36" spans="1:6">
      <c r="A36" s="125" t="s">
        <v>42</v>
      </c>
      <c r="B36" s="125"/>
      <c r="C36" s="24" t="s">
        <v>43</v>
      </c>
      <c r="D36" s="12">
        <f>D37</f>
        <v>307</v>
      </c>
      <c r="E36" s="12"/>
      <c r="F36" s="12"/>
    </row>
    <row r="37" spans="1:6" ht="64.5">
      <c r="A37" s="125" t="s">
        <v>45</v>
      </c>
      <c r="B37" s="125"/>
      <c r="C37" s="24" t="s">
        <v>44</v>
      </c>
      <c r="D37" s="12">
        <v>307</v>
      </c>
      <c r="E37" s="12"/>
      <c r="F37" s="12"/>
    </row>
    <row r="38" spans="1:6" ht="26.25">
      <c r="A38" s="124" t="s">
        <v>46</v>
      </c>
      <c r="B38" s="124"/>
      <c r="C38" s="23" t="s">
        <v>47</v>
      </c>
      <c r="D38" s="13">
        <f>D39+D56</f>
        <v>21895.699999999997</v>
      </c>
      <c r="E38" s="13">
        <f t="shared" ref="E38:F38" si="5">E39+E56</f>
        <v>22447.399999999994</v>
      </c>
      <c r="F38" s="13">
        <f t="shared" si="5"/>
        <v>23335.5</v>
      </c>
    </row>
    <row r="39" spans="1:6" ht="39">
      <c r="A39" s="122" t="s">
        <v>48</v>
      </c>
      <c r="B39" s="122"/>
      <c r="C39" s="24" t="s">
        <v>49</v>
      </c>
      <c r="D39" s="12">
        <f>D40+D41+D42+D43+D44+D45+D46+D47+D48+D49+D50+D51+D52+D53+D54+D55</f>
        <v>21828.6</v>
      </c>
      <c r="E39" s="12">
        <f t="shared" ref="E39:F39" si="6">E40+E41+E42+E43+E44+E45+E46+E47+E48+E49+E50+E51+E52+E53+E54+E55</f>
        <v>22379.599999999995</v>
      </c>
      <c r="F39" s="12">
        <f t="shared" si="6"/>
        <v>23265.200000000001</v>
      </c>
    </row>
    <row r="40" spans="1:6" ht="90">
      <c r="A40" s="122" t="s">
        <v>51</v>
      </c>
      <c r="B40" s="122"/>
      <c r="C40" s="24" t="s">
        <v>50</v>
      </c>
      <c r="D40" s="12">
        <v>294.39999999999998</v>
      </c>
      <c r="E40" s="12">
        <v>294.39999999999998</v>
      </c>
      <c r="F40" s="12">
        <v>304.5</v>
      </c>
    </row>
    <row r="41" spans="1:6" ht="77.25">
      <c r="A41" s="122" t="s">
        <v>53</v>
      </c>
      <c r="B41" s="122"/>
      <c r="C41" s="24" t="s">
        <v>52</v>
      </c>
      <c r="D41" s="12">
        <v>88</v>
      </c>
      <c r="E41" s="12">
        <v>88</v>
      </c>
      <c r="F41" s="12">
        <v>88</v>
      </c>
    </row>
    <row r="42" spans="1:6" ht="179.25">
      <c r="A42" s="122" t="s">
        <v>55</v>
      </c>
      <c r="B42" s="122"/>
      <c r="C42" s="24" t="s">
        <v>54</v>
      </c>
      <c r="D42" s="12">
        <v>46.4</v>
      </c>
      <c r="E42" s="12">
        <v>48</v>
      </c>
      <c r="F42" s="12">
        <v>49.6</v>
      </c>
    </row>
    <row r="43" spans="1:6" ht="77.25">
      <c r="A43" s="122" t="s">
        <v>57</v>
      </c>
      <c r="B43" s="122"/>
      <c r="C43" s="24" t="s">
        <v>56</v>
      </c>
      <c r="D43" s="12">
        <v>273.39999999999998</v>
      </c>
      <c r="E43" s="12">
        <v>283.39999999999998</v>
      </c>
      <c r="F43" s="12">
        <v>283.39999999999998</v>
      </c>
    </row>
    <row r="44" spans="1:6" ht="106.5" customHeight="1">
      <c r="A44" s="122" t="s">
        <v>58</v>
      </c>
      <c r="B44" s="122"/>
      <c r="C44" s="24" t="s">
        <v>59</v>
      </c>
      <c r="D44" s="12">
        <v>20.5</v>
      </c>
      <c r="E44" s="12">
        <v>20.5</v>
      </c>
      <c r="F44" s="12">
        <v>21</v>
      </c>
    </row>
    <row r="45" spans="1:6" ht="55.5" customHeight="1">
      <c r="A45" s="122" t="s">
        <v>62</v>
      </c>
      <c r="B45" s="122"/>
      <c r="C45" s="24" t="s">
        <v>63</v>
      </c>
      <c r="D45" s="12">
        <v>7617.1</v>
      </c>
      <c r="E45" s="12">
        <v>7700.9</v>
      </c>
      <c r="F45" s="12">
        <v>8104.8</v>
      </c>
    </row>
    <row r="46" spans="1:6" ht="56.25" customHeight="1">
      <c r="A46" s="122" t="s">
        <v>61</v>
      </c>
      <c r="B46" s="122"/>
      <c r="C46" s="24" t="s">
        <v>60</v>
      </c>
      <c r="D46" s="12">
        <v>11524.7</v>
      </c>
      <c r="E46" s="12">
        <v>11918.9</v>
      </c>
      <c r="F46" s="12">
        <v>12324.3</v>
      </c>
    </row>
    <row r="47" spans="1:6" ht="144" customHeight="1">
      <c r="A47" s="122" t="s">
        <v>65</v>
      </c>
      <c r="B47" s="122"/>
      <c r="C47" s="24" t="s">
        <v>64</v>
      </c>
      <c r="D47" s="12">
        <v>185.5</v>
      </c>
      <c r="E47" s="12">
        <v>191.8</v>
      </c>
      <c r="F47" s="12">
        <v>198.4</v>
      </c>
    </row>
    <row r="48" spans="1:6" ht="79.5" customHeight="1">
      <c r="A48" s="122" t="s">
        <v>67</v>
      </c>
      <c r="B48" s="122"/>
      <c r="C48" s="24" t="s">
        <v>66</v>
      </c>
      <c r="D48" s="12">
        <v>197.6</v>
      </c>
      <c r="E48" s="12">
        <v>203.8</v>
      </c>
      <c r="F48" s="12">
        <v>210.4</v>
      </c>
    </row>
    <row r="49" spans="1:6" ht="77.25">
      <c r="A49" s="122" t="s">
        <v>69</v>
      </c>
      <c r="B49" s="122"/>
      <c r="C49" s="24" t="s">
        <v>68</v>
      </c>
      <c r="D49" s="12">
        <v>317.10000000000002</v>
      </c>
      <c r="E49" s="12">
        <v>328.5</v>
      </c>
      <c r="F49" s="12">
        <v>340</v>
      </c>
    </row>
    <row r="50" spans="1:6" ht="77.25">
      <c r="A50" s="122" t="s">
        <v>71</v>
      </c>
      <c r="B50" s="122"/>
      <c r="C50" s="24" t="s">
        <v>70</v>
      </c>
      <c r="D50" s="12">
        <v>204.4</v>
      </c>
      <c r="E50" s="12">
        <v>210.6</v>
      </c>
      <c r="F50" s="12">
        <v>217.2</v>
      </c>
    </row>
    <row r="51" spans="1:6" ht="102.75">
      <c r="A51" s="122" t="s">
        <v>73</v>
      </c>
      <c r="B51" s="122"/>
      <c r="C51" s="24" t="s">
        <v>72</v>
      </c>
      <c r="D51" s="12">
        <v>195.8</v>
      </c>
      <c r="E51" s="12">
        <v>202</v>
      </c>
      <c r="F51" s="12">
        <v>208.6</v>
      </c>
    </row>
    <row r="52" spans="1:6" ht="77.25">
      <c r="A52" s="122" t="s">
        <v>79</v>
      </c>
      <c r="B52" s="122"/>
      <c r="C52" s="24" t="s">
        <v>78</v>
      </c>
      <c r="D52" s="12">
        <v>622.9</v>
      </c>
      <c r="E52" s="12">
        <v>641.70000000000005</v>
      </c>
      <c r="F52" s="12">
        <v>661.3</v>
      </c>
    </row>
    <row r="53" spans="1:6" ht="77.25">
      <c r="A53" s="122" t="s">
        <v>81</v>
      </c>
      <c r="B53" s="122"/>
      <c r="C53" s="24" t="s">
        <v>80</v>
      </c>
      <c r="D53" s="12">
        <v>0.7</v>
      </c>
      <c r="E53" s="12">
        <v>0.7</v>
      </c>
      <c r="F53" s="12">
        <v>0.7</v>
      </c>
    </row>
    <row r="54" spans="1:6" ht="39">
      <c r="A54" s="122" t="s">
        <v>82</v>
      </c>
      <c r="B54" s="122"/>
      <c r="C54" s="24" t="s">
        <v>83</v>
      </c>
      <c r="D54" s="12">
        <v>44.6</v>
      </c>
      <c r="E54" s="12">
        <v>44.6</v>
      </c>
      <c r="F54" s="12">
        <v>44.6</v>
      </c>
    </row>
    <row r="55" spans="1:6" ht="64.5">
      <c r="A55" s="122" t="s">
        <v>77</v>
      </c>
      <c r="B55" s="122"/>
      <c r="C55" s="24" t="s">
        <v>76</v>
      </c>
      <c r="D55" s="12">
        <v>195.5</v>
      </c>
      <c r="E55" s="12">
        <v>201.8</v>
      </c>
      <c r="F55" s="12">
        <v>208.4</v>
      </c>
    </row>
    <row r="56" spans="1:6" ht="51.75">
      <c r="A56" s="122" t="s">
        <v>75</v>
      </c>
      <c r="B56" s="122"/>
      <c r="C56" s="21" t="s">
        <v>74</v>
      </c>
      <c r="D56" s="12">
        <v>67.099999999999994</v>
      </c>
      <c r="E56" s="12">
        <v>67.8</v>
      </c>
      <c r="F56" s="12">
        <v>70.3</v>
      </c>
    </row>
    <row r="57" spans="1:6">
      <c r="A57" s="123" t="s">
        <v>84</v>
      </c>
      <c r="B57" s="123"/>
      <c r="C57" s="9"/>
      <c r="D57" s="13">
        <f>D18+D27</f>
        <v>86929.1</v>
      </c>
      <c r="E57" s="13">
        <f>E18+E27</f>
        <v>88887.5</v>
      </c>
      <c r="F57" s="13">
        <f>F18+F27</f>
        <v>91397.4</v>
      </c>
    </row>
    <row r="58" spans="1:6">
      <c r="A58" s="120"/>
      <c r="B58" s="120"/>
      <c r="C58" s="14"/>
      <c r="D58" s="14"/>
      <c r="E58" s="14"/>
      <c r="F58" s="14"/>
    </row>
    <row r="59" spans="1:6">
      <c r="A59" s="120"/>
      <c r="B59" s="120"/>
      <c r="C59" s="14"/>
      <c r="D59" s="14"/>
      <c r="E59" s="14"/>
      <c r="F59" s="14"/>
    </row>
    <row r="60" spans="1:6">
      <c r="A60" s="121"/>
      <c r="B60" s="121"/>
    </row>
  </sheetData>
  <mergeCells count="53">
    <mergeCell ref="A29:B29"/>
    <mergeCell ref="A30:B30"/>
    <mergeCell ref="A31:B31"/>
    <mergeCell ref="A32:B32"/>
    <mergeCell ref="A33:B33"/>
    <mergeCell ref="A28:B28"/>
    <mergeCell ref="A13:F13"/>
    <mergeCell ref="D14:F15"/>
    <mergeCell ref="A19:B19"/>
    <mergeCell ref="A20:B20"/>
    <mergeCell ref="A21:B21"/>
    <mergeCell ref="A14:B16"/>
    <mergeCell ref="A17:B17"/>
    <mergeCell ref="A18:B18"/>
    <mergeCell ref="C14:C16"/>
    <mergeCell ref="A27:B27"/>
    <mergeCell ref="A23:B23"/>
    <mergeCell ref="A24:B24"/>
    <mergeCell ref="A26:B26"/>
    <mergeCell ref="A22:B22"/>
    <mergeCell ref="A25:B25"/>
    <mergeCell ref="A10:F10"/>
    <mergeCell ref="A1:H1"/>
    <mergeCell ref="A2:H2"/>
    <mergeCell ref="A3:H3"/>
    <mergeCell ref="A4:H4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6:B56"/>
    <mergeCell ref="A57:B57"/>
    <mergeCell ref="A58:B58"/>
    <mergeCell ref="A59:B59"/>
    <mergeCell ref="A60:B60"/>
    <mergeCell ref="A55:B55"/>
    <mergeCell ref="A52:B52"/>
    <mergeCell ref="A54:B54"/>
    <mergeCell ref="A53:B53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I53"/>
  <sheetViews>
    <sheetView view="pageBreakPreview" zoomScaleSheetLayoutView="100" workbookViewId="0">
      <selection activeCell="C12" sqref="C12"/>
    </sheetView>
  </sheetViews>
  <sheetFormatPr defaultColWidth="9.140625" defaultRowHeight="12.75"/>
  <cols>
    <col min="1" max="1" width="7.5703125" style="25" customWidth="1"/>
    <col min="2" max="2" width="18.85546875" style="25" customWidth="1"/>
    <col min="3" max="3" width="102.7109375" style="25" customWidth="1"/>
    <col min="4" max="9" width="9.140625" style="25" hidden="1" customWidth="1"/>
    <col min="10" max="16384" width="9.140625" style="25"/>
  </cols>
  <sheetData>
    <row r="1" spans="1:9" ht="15.75">
      <c r="B1" s="127" t="s">
        <v>660</v>
      </c>
      <c r="C1" s="127"/>
      <c r="D1" s="127"/>
      <c r="E1" s="127"/>
      <c r="F1" s="127"/>
      <c r="G1" s="127"/>
      <c r="H1" s="127"/>
      <c r="I1" s="127"/>
    </row>
    <row r="2" spans="1:9" ht="15.75">
      <c r="B2" s="128" t="s">
        <v>87</v>
      </c>
      <c r="C2" s="128"/>
      <c r="D2" s="128"/>
      <c r="E2" s="128"/>
      <c r="F2" s="128"/>
      <c r="G2" s="128"/>
      <c r="H2" s="128"/>
      <c r="I2" s="128"/>
    </row>
    <row r="3" spans="1:9" ht="15.75">
      <c r="B3" s="129" t="s">
        <v>710</v>
      </c>
      <c r="C3" s="129"/>
      <c r="D3" s="129"/>
      <c r="E3" s="129"/>
      <c r="F3" s="129"/>
      <c r="G3" s="129"/>
      <c r="H3" s="129"/>
      <c r="I3" s="129"/>
    </row>
    <row r="4" spans="1:9" ht="13.5" customHeight="1">
      <c r="B4" s="130"/>
      <c r="C4" s="130"/>
      <c r="D4" s="130"/>
      <c r="E4" s="130"/>
      <c r="F4" s="130"/>
      <c r="G4" s="130"/>
      <c r="H4" s="130"/>
      <c r="I4" s="130"/>
    </row>
    <row r="5" spans="1:9" ht="35.25" customHeight="1">
      <c r="A5" s="138" t="s">
        <v>661</v>
      </c>
      <c r="B5" s="138"/>
      <c r="C5" s="138"/>
      <c r="D5" s="75"/>
    </row>
    <row r="6" spans="1:9" ht="32.25" customHeight="1">
      <c r="A6" s="97" t="s">
        <v>659</v>
      </c>
      <c r="B6" s="95" t="s">
        <v>658</v>
      </c>
      <c r="C6" s="96" t="s">
        <v>657</v>
      </c>
      <c r="D6" s="77"/>
    </row>
    <row r="7" spans="1:9" ht="27.75" customHeight="1">
      <c r="A7" s="91" t="s">
        <v>544</v>
      </c>
      <c r="B7" s="95"/>
      <c r="C7" s="94" t="s">
        <v>656</v>
      </c>
      <c r="D7" s="75"/>
    </row>
    <row r="8" spans="1:9" ht="15.75" customHeight="1">
      <c r="A8" s="81" t="s">
        <v>544</v>
      </c>
      <c r="B8" s="80" t="s">
        <v>655</v>
      </c>
      <c r="C8" s="79" t="s">
        <v>654</v>
      </c>
      <c r="D8" s="75"/>
    </row>
    <row r="9" spans="1:9" ht="15.75" customHeight="1">
      <c r="A9" s="81" t="s">
        <v>544</v>
      </c>
      <c r="B9" s="80" t="s">
        <v>653</v>
      </c>
      <c r="C9" s="79" t="s">
        <v>652</v>
      </c>
      <c r="D9" s="75"/>
    </row>
    <row r="10" spans="1:9" ht="16.5" customHeight="1">
      <c r="A10" s="81" t="s">
        <v>544</v>
      </c>
      <c r="B10" s="80" t="s">
        <v>618</v>
      </c>
      <c r="C10" s="86" t="s">
        <v>617</v>
      </c>
      <c r="D10" s="75"/>
    </row>
    <row r="11" spans="1:9" ht="18" customHeight="1">
      <c r="A11" s="81" t="s">
        <v>544</v>
      </c>
      <c r="B11" s="80" t="s">
        <v>614</v>
      </c>
      <c r="C11" s="86" t="s">
        <v>613</v>
      </c>
      <c r="D11" s="75"/>
    </row>
    <row r="12" spans="1:9" ht="18.75" customHeight="1">
      <c r="A12" s="81" t="s">
        <v>544</v>
      </c>
      <c r="B12" s="80" t="s">
        <v>651</v>
      </c>
      <c r="C12" s="79" t="s">
        <v>650</v>
      </c>
      <c r="D12" s="75"/>
    </row>
    <row r="13" spans="1:9" ht="28.5" customHeight="1">
      <c r="A13" s="84" t="s">
        <v>544</v>
      </c>
      <c r="B13" s="80" t="s">
        <v>594</v>
      </c>
      <c r="C13" s="83" t="s">
        <v>593</v>
      </c>
      <c r="D13" s="82"/>
    </row>
    <row r="14" spans="1:9" ht="27" customHeight="1">
      <c r="A14" s="84" t="s">
        <v>544</v>
      </c>
      <c r="B14" s="80" t="s">
        <v>592</v>
      </c>
      <c r="C14" s="83" t="s">
        <v>649</v>
      </c>
      <c r="D14" s="82"/>
    </row>
    <row r="15" spans="1:9" ht="26.25" customHeight="1">
      <c r="A15" s="81" t="s">
        <v>544</v>
      </c>
      <c r="B15" s="80" t="s">
        <v>648</v>
      </c>
      <c r="C15" s="79" t="s">
        <v>647</v>
      </c>
      <c r="D15" s="75"/>
    </row>
    <row r="16" spans="1:9" ht="16.5" customHeight="1">
      <c r="A16" s="81" t="s">
        <v>544</v>
      </c>
      <c r="B16" s="80" t="s">
        <v>586</v>
      </c>
      <c r="C16" s="79" t="s">
        <v>646</v>
      </c>
      <c r="D16" s="75"/>
    </row>
    <row r="17" spans="1:4" ht="17.25" customHeight="1">
      <c r="A17" s="81" t="s">
        <v>544</v>
      </c>
      <c r="B17" s="80" t="s">
        <v>584</v>
      </c>
      <c r="C17" s="79" t="s">
        <v>583</v>
      </c>
      <c r="D17" s="75"/>
    </row>
    <row r="18" spans="1:4" ht="15" customHeight="1">
      <c r="A18" s="81" t="s">
        <v>544</v>
      </c>
      <c r="B18" s="90" t="s">
        <v>645</v>
      </c>
      <c r="C18" s="93" t="s">
        <v>644</v>
      </c>
      <c r="D18" s="75"/>
    </row>
    <row r="19" spans="1:4" ht="47.25" customHeight="1">
      <c r="A19" s="81" t="s">
        <v>544</v>
      </c>
      <c r="B19" s="90" t="s">
        <v>643</v>
      </c>
      <c r="C19" s="92" t="s">
        <v>642</v>
      </c>
      <c r="D19" s="75"/>
    </row>
    <row r="20" spans="1:4" ht="27.75" customHeight="1">
      <c r="A20" s="81" t="s">
        <v>544</v>
      </c>
      <c r="B20" s="90" t="s">
        <v>641</v>
      </c>
      <c r="C20" s="92" t="s">
        <v>640</v>
      </c>
      <c r="D20" s="75"/>
    </row>
    <row r="21" spans="1:4" ht="26.25" customHeight="1">
      <c r="A21" s="81" t="s">
        <v>544</v>
      </c>
      <c r="B21" s="90" t="s">
        <v>639</v>
      </c>
      <c r="C21" s="92" t="s">
        <v>638</v>
      </c>
      <c r="D21" s="75"/>
    </row>
    <row r="22" spans="1:4" ht="21.75" customHeight="1">
      <c r="A22" s="91" t="s">
        <v>550</v>
      </c>
      <c r="B22" s="90"/>
      <c r="C22" s="89" t="s">
        <v>637</v>
      </c>
      <c r="D22" s="75"/>
    </row>
    <row r="23" spans="1:4" ht="23.25" customHeight="1">
      <c r="A23" s="81" t="s">
        <v>550</v>
      </c>
      <c r="B23" s="80" t="s">
        <v>636</v>
      </c>
      <c r="C23" s="79" t="s">
        <v>635</v>
      </c>
      <c r="D23" s="75"/>
    </row>
    <row r="24" spans="1:4" ht="15" customHeight="1">
      <c r="A24" s="81" t="s">
        <v>550</v>
      </c>
      <c r="B24" s="80" t="s">
        <v>634</v>
      </c>
      <c r="C24" s="79" t="s">
        <v>633</v>
      </c>
      <c r="D24" s="75"/>
    </row>
    <row r="25" spans="1:4" ht="24.75" customHeight="1">
      <c r="A25" s="81" t="s">
        <v>550</v>
      </c>
      <c r="B25" s="80" t="s">
        <v>632</v>
      </c>
      <c r="C25" s="87" t="s">
        <v>631</v>
      </c>
      <c r="D25" s="75"/>
    </row>
    <row r="26" spans="1:4" ht="13.5" customHeight="1">
      <c r="A26" s="81" t="s">
        <v>550</v>
      </c>
      <c r="B26" s="80" t="s">
        <v>630</v>
      </c>
      <c r="C26" s="79" t="s">
        <v>629</v>
      </c>
      <c r="D26" s="75"/>
    </row>
    <row r="27" spans="1:4" ht="40.5" customHeight="1">
      <c r="A27" s="84" t="s">
        <v>550</v>
      </c>
      <c r="B27" s="80" t="s">
        <v>628</v>
      </c>
      <c r="C27" s="88" t="s">
        <v>627</v>
      </c>
      <c r="D27" s="82"/>
    </row>
    <row r="28" spans="1:4" ht="26.25" customHeight="1">
      <c r="A28" s="81" t="s">
        <v>550</v>
      </c>
      <c r="B28" s="80" t="s">
        <v>626</v>
      </c>
      <c r="C28" s="87" t="s">
        <v>625</v>
      </c>
      <c r="D28" s="75"/>
    </row>
    <row r="29" spans="1:4" ht="24" customHeight="1">
      <c r="A29" s="81" t="s">
        <v>550</v>
      </c>
      <c r="B29" s="80" t="s">
        <v>624</v>
      </c>
      <c r="C29" s="87" t="s">
        <v>623</v>
      </c>
      <c r="D29" s="75"/>
    </row>
    <row r="30" spans="1:4" ht="24" customHeight="1">
      <c r="A30" s="81" t="s">
        <v>550</v>
      </c>
      <c r="B30" s="80" t="s">
        <v>624</v>
      </c>
      <c r="C30" s="87" t="s">
        <v>707</v>
      </c>
      <c r="D30" s="75"/>
    </row>
    <row r="31" spans="1:4" ht="27" customHeight="1">
      <c r="A31" s="81" t="s">
        <v>550</v>
      </c>
      <c r="B31" s="80" t="s">
        <v>622</v>
      </c>
      <c r="C31" s="79" t="s">
        <v>621</v>
      </c>
      <c r="D31" s="75"/>
    </row>
    <row r="32" spans="1:4" ht="27" customHeight="1">
      <c r="A32" s="81" t="s">
        <v>550</v>
      </c>
      <c r="B32" s="80" t="s">
        <v>620</v>
      </c>
      <c r="C32" s="79" t="s">
        <v>619</v>
      </c>
      <c r="D32" s="75"/>
    </row>
    <row r="33" spans="1:4">
      <c r="A33" s="81" t="s">
        <v>550</v>
      </c>
      <c r="B33" s="80" t="s">
        <v>618</v>
      </c>
      <c r="C33" s="86" t="s">
        <v>617</v>
      </c>
      <c r="D33" s="75"/>
    </row>
    <row r="34" spans="1:4">
      <c r="A34" s="81" t="s">
        <v>550</v>
      </c>
      <c r="B34" s="80" t="s">
        <v>616</v>
      </c>
      <c r="C34" s="86" t="s">
        <v>615</v>
      </c>
      <c r="D34" s="75"/>
    </row>
    <row r="35" spans="1:4">
      <c r="A35" s="81" t="s">
        <v>550</v>
      </c>
      <c r="B35" s="80" t="s">
        <v>614</v>
      </c>
      <c r="C35" s="86" t="s">
        <v>613</v>
      </c>
      <c r="D35" s="75"/>
    </row>
    <row r="36" spans="1:4" ht="17.25" customHeight="1">
      <c r="A36" s="81" t="s">
        <v>550</v>
      </c>
      <c r="B36" s="80" t="s">
        <v>612</v>
      </c>
      <c r="C36" s="79" t="s">
        <v>611</v>
      </c>
      <c r="D36" s="75"/>
    </row>
    <row r="37" spans="1:4" ht="36" customHeight="1">
      <c r="A37" s="81" t="s">
        <v>550</v>
      </c>
      <c r="B37" s="80" t="s">
        <v>610</v>
      </c>
      <c r="C37" s="85" t="s">
        <v>609</v>
      </c>
      <c r="D37" s="75"/>
    </row>
    <row r="38" spans="1:4" ht="33" customHeight="1">
      <c r="A38" s="81" t="s">
        <v>550</v>
      </c>
      <c r="B38" s="80" t="s">
        <v>608</v>
      </c>
      <c r="C38" s="85" t="s">
        <v>607</v>
      </c>
      <c r="D38" s="75"/>
    </row>
    <row r="39" spans="1:4" ht="39.75" customHeight="1">
      <c r="A39" s="81" t="s">
        <v>550</v>
      </c>
      <c r="B39" s="80" t="s">
        <v>606</v>
      </c>
      <c r="C39" s="85" t="s">
        <v>605</v>
      </c>
      <c r="D39" s="75"/>
    </row>
    <row r="40" spans="1:4" ht="36" customHeight="1">
      <c r="A40" s="81" t="s">
        <v>550</v>
      </c>
      <c r="B40" s="80" t="s">
        <v>604</v>
      </c>
      <c r="C40" s="85" t="s">
        <v>603</v>
      </c>
      <c r="D40" s="75"/>
    </row>
    <row r="41" spans="1:4" ht="26.25" customHeight="1">
      <c r="A41" s="81" t="s">
        <v>550</v>
      </c>
      <c r="B41" s="80" t="s">
        <v>602</v>
      </c>
      <c r="C41" s="79" t="s">
        <v>601</v>
      </c>
      <c r="D41" s="75"/>
    </row>
    <row r="42" spans="1:4" ht="25.5" customHeight="1">
      <c r="A42" s="81" t="s">
        <v>550</v>
      </c>
      <c r="B42" s="80" t="s">
        <v>600</v>
      </c>
      <c r="C42" s="79" t="s">
        <v>599</v>
      </c>
      <c r="D42" s="75"/>
    </row>
    <row r="43" spans="1:4" ht="15.75" customHeight="1">
      <c r="A43" s="81" t="s">
        <v>550</v>
      </c>
      <c r="B43" s="80" t="s">
        <v>598</v>
      </c>
      <c r="C43" s="79" t="s">
        <v>597</v>
      </c>
      <c r="D43" s="75"/>
    </row>
    <row r="44" spans="1:4" ht="17.25" customHeight="1">
      <c r="A44" s="84" t="s">
        <v>550</v>
      </c>
      <c r="B44" s="80" t="s">
        <v>596</v>
      </c>
      <c r="C44" s="83" t="s">
        <v>595</v>
      </c>
      <c r="D44" s="82"/>
    </row>
    <row r="45" spans="1:4" ht="25.5" customHeight="1">
      <c r="A45" s="84" t="s">
        <v>550</v>
      </c>
      <c r="B45" s="80" t="s">
        <v>594</v>
      </c>
      <c r="C45" s="83" t="s">
        <v>593</v>
      </c>
      <c r="D45" s="82"/>
    </row>
    <row r="46" spans="1:4" ht="24.75" customHeight="1">
      <c r="A46" s="84" t="s">
        <v>550</v>
      </c>
      <c r="B46" s="80" t="s">
        <v>592</v>
      </c>
      <c r="C46" s="83" t="s">
        <v>591</v>
      </c>
      <c r="D46" s="82"/>
    </row>
    <row r="47" spans="1:4" ht="24.75" customHeight="1">
      <c r="A47" s="84" t="s">
        <v>550</v>
      </c>
      <c r="B47" s="80" t="s">
        <v>590</v>
      </c>
      <c r="C47" s="83" t="s">
        <v>589</v>
      </c>
      <c r="D47" s="82"/>
    </row>
    <row r="48" spans="1:4" ht="15" customHeight="1">
      <c r="A48" s="81" t="s">
        <v>550</v>
      </c>
      <c r="B48" s="80" t="s">
        <v>588</v>
      </c>
      <c r="C48" s="79" t="s">
        <v>587</v>
      </c>
      <c r="D48" s="75"/>
    </row>
    <row r="49" spans="1:4" ht="16.5" customHeight="1">
      <c r="A49" s="81" t="s">
        <v>550</v>
      </c>
      <c r="B49" s="80" t="s">
        <v>586</v>
      </c>
      <c r="C49" s="79" t="s">
        <v>585</v>
      </c>
      <c r="D49" s="75"/>
    </row>
    <row r="50" spans="1:4" ht="17.25" customHeight="1">
      <c r="A50" s="81" t="s">
        <v>550</v>
      </c>
      <c r="B50" s="80" t="s">
        <v>584</v>
      </c>
      <c r="C50" s="79" t="s">
        <v>583</v>
      </c>
      <c r="D50" s="75"/>
    </row>
    <row r="51" spans="1:4" ht="12.75" customHeight="1">
      <c r="A51" s="76"/>
      <c r="B51" s="136" t="s">
        <v>582</v>
      </c>
      <c r="C51" s="136"/>
      <c r="D51" s="75"/>
    </row>
    <row r="52" spans="1:4" ht="26.25" customHeight="1">
      <c r="A52" s="78"/>
      <c r="B52" s="136" t="s">
        <v>581</v>
      </c>
      <c r="C52" s="137"/>
      <c r="D52" s="77"/>
    </row>
    <row r="53" spans="1:4">
      <c r="A53" s="76"/>
      <c r="B53" s="136" t="s">
        <v>580</v>
      </c>
      <c r="C53" s="136"/>
      <c r="D53" s="75"/>
    </row>
  </sheetData>
  <mergeCells count="8">
    <mergeCell ref="B51:C51"/>
    <mergeCell ref="B52:C52"/>
    <mergeCell ref="B53:C53"/>
    <mergeCell ref="B1:I1"/>
    <mergeCell ref="B2:I2"/>
    <mergeCell ref="B3:I3"/>
    <mergeCell ref="B4:I4"/>
    <mergeCell ref="A5:C5"/>
  </mergeCells>
  <pageMargins left="0.51181102362204722" right="0.51181102362204722" top="0.15748031496062992" bottom="0.15748031496062992" header="0.11811023622047245" footer="0.11811023622047245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view="pageBreakPreview" zoomScaleSheetLayoutView="100" workbookViewId="0">
      <selection activeCell="C3" sqref="C3:J3"/>
    </sheetView>
  </sheetViews>
  <sheetFormatPr defaultRowHeight="12.75"/>
  <cols>
    <col min="1" max="1" width="6.140625" style="25" customWidth="1"/>
    <col min="2" max="2" width="18.42578125" style="25" customWidth="1"/>
    <col min="3" max="3" width="93.7109375" style="25" customWidth="1"/>
    <col min="4" max="10" width="9.140625" style="25" hidden="1" customWidth="1"/>
    <col min="11" max="256" width="9.140625" style="25"/>
    <col min="257" max="257" width="6.140625" style="25" customWidth="1"/>
    <col min="258" max="258" width="18.42578125" style="25" customWidth="1"/>
    <col min="259" max="259" width="93.85546875" style="25" customWidth="1"/>
    <col min="260" max="260" width="0" style="25" hidden="1" customWidth="1"/>
    <col min="261" max="512" width="9.140625" style="25"/>
    <col min="513" max="513" width="6.140625" style="25" customWidth="1"/>
    <col min="514" max="514" width="18.42578125" style="25" customWidth="1"/>
    <col min="515" max="515" width="93.85546875" style="25" customWidth="1"/>
    <col min="516" max="516" width="0" style="25" hidden="1" customWidth="1"/>
    <col min="517" max="768" width="9.140625" style="25"/>
    <col min="769" max="769" width="6.140625" style="25" customWidth="1"/>
    <col min="770" max="770" width="18.42578125" style="25" customWidth="1"/>
    <col min="771" max="771" width="93.85546875" style="25" customWidth="1"/>
    <col min="772" max="772" width="0" style="25" hidden="1" customWidth="1"/>
    <col min="773" max="1024" width="9.140625" style="25"/>
    <col min="1025" max="1025" width="6.140625" style="25" customWidth="1"/>
    <col min="1026" max="1026" width="18.42578125" style="25" customWidth="1"/>
    <col min="1027" max="1027" width="93.85546875" style="25" customWidth="1"/>
    <col min="1028" max="1028" width="0" style="25" hidden="1" customWidth="1"/>
    <col min="1029" max="1280" width="9.140625" style="25"/>
    <col min="1281" max="1281" width="6.140625" style="25" customWidth="1"/>
    <col min="1282" max="1282" width="18.42578125" style="25" customWidth="1"/>
    <col min="1283" max="1283" width="93.85546875" style="25" customWidth="1"/>
    <col min="1284" max="1284" width="0" style="25" hidden="1" customWidth="1"/>
    <col min="1285" max="1536" width="9.140625" style="25"/>
    <col min="1537" max="1537" width="6.140625" style="25" customWidth="1"/>
    <col min="1538" max="1538" width="18.42578125" style="25" customWidth="1"/>
    <col min="1539" max="1539" width="93.85546875" style="25" customWidth="1"/>
    <col min="1540" max="1540" width="0" style="25" hidden="1" customWidth="1"/>
    <col min="1541" max="1792" width="9.140625" style="25"/>
    <col min="1793" max="1793" width="6.140625" style="25" customWidth="1"/>
    <col min="1794" max="1794" width="18.42578125" style="25" customWidth="1"/>
    <col min="1795" max="1795" width="93.85546875" style="25" customWidth="1"/>
    <col min="1796" max="1796" width="0" style="25" hidden="1" customWidth="1"/>
    <col min="1797" max="2048" width="9.140625" style="25"/>
    <col min="2049" max="2049" width="6.140625" style="25" customWidth="1"/>
    <col min="2050" max="2050" width="18.42578125" style="25" customWidth="1"/>
    <col min="2051" max="2051" width="93.85546875" style="25" customWidth="1"/>
    <col min="2052" max="2052" width="0" style="25" hidden="1" customWidth="1"/>
    <col min="2053" max="2304" width="9.140625" style="25"/>
    <col min="2305" max="2305" width="6.140625" style="25" customWidth="1"/>
    <col min="2306" max="2306" width="18.42578125" style="25" customWidth="1"/>
    <col min="2307" max="2307" width="93.85546875" style="25" customWidth="1"/>
    <col min="2308" max="2308" width="0" style="25" hidden="1" customWidth="1"/>
    <col min="2309" max="2560" width="9.140625" style="25"/>
    <col min="2561" max="2561" width="6.140625" style="25" customWidth="1"/>
    <col min="2562" max="2562" width="18.42578125" style="25" customWidth="1"/>
    <col min="2563" max="2563" width="93.85546875" style="25" customWidth="1"/>
    <col min="2564" max="2564" width="0" style="25" hidden="1" customWidth="1"/>
    <col min="2565" max="2816" width="9.140625" style="25"/>
    <col min="2817" max="2817" width="6.140625" style="25" customWidth="1"/>
    <col min="2818" max="2818" width="18.42578125" style="25" customWidth="1"/>
    <col min="2819" max="2819" width="93.85546875" style="25" customWidth="1"/>
    <col min="2820" max="2820" width="0" style="25" hidden="1" customWidth="1"/>
    <col min="2821" max="3072" width="9.140625" style="25"/>
    <col min="3073" max="3073" width="6.140625" style="25" customWidth="1"/>
    <col min="3074" max="3074" width="18.42578125" style="25" customWidth="1"/>
    <col min="3075" max="3075" width="93.85546875" style="25" customWidth="1"/>
    <col min="3076" max="3076" width="0" style="25" hidden="1" customWidth="1"/>
    <col min="3077" max="3328" width="9.140625" style="25"/>
    <col min="3329" max="3329" width="6.140625" style="25" customWidth="1"/>
    <col min="3330" max="3330" width="18.42578125" style="25" customWidth="1"/>
    <col min="3331" max="3331" width="93.85546875" style="25" customWidth="1"/>
    <col min="3332" max="3332" width="0" style="25" hidden="1" customWidth="1"/>
    <col min="3333" max="3584" width="9.140625" style="25"/>
    <col min="3585" max="3585" width="6.140625" style="25" customWidth="1"/>
    <col min="3586" max="3586" width="18.42578125" style="25" customWidth="1"/>
    <col min="3587" max="3587" width="93.85546875" style="25" customWidth="1"/>
    <col min="3588" max="3588" width="0" style="25" hidden="1" customWidth="1"/>
    <col min="3589" max="3840" width="9.140625" style="25"/>
    <col min="3841" max="3841" width="6.140625" style="25" customWidth="1"/>
    <col min="3842" max="3842" width="18.42578125" style="25" customWidth="1"/>
    <col min="3843" max="3843" width="93.85546875" style="25" customWidth="1"/>
    <col min="3844" max="3844" width="0" style="25" hidden="1" customWidth="1"/>
    <col min="3845" max="4096" width="9.140625" style="25"/>
    <col min="4097" max="4097" width="6.140625" style="25" customWidth="1"/>
    <col min="4098" max="4098" width="18.42578125" style="25" customWidth="1"/>
    <col min="4099" max="4099" width="93.85546875" style="25" customWidth="1"/>
    <col min="4100" max="4100" width="0" style="25" hidden="1" customWidth="1"/>
    <col min="4101" max="4352" width="9.140625" style="25"/>
    <col min="4353" max="4353" width="6.140625" style="25" customWidth="1"/>
    <col min="4354" max="4354" width="18.42578125" style="25" customWidth="1"/>
    <col min="4355" max="4355" width="93.85546875" style="25" customWidth="1"/>
    <col min="4356" max="4356" width="0" style="25" hidden="1" customWidth="1"/>
    <col min="4357" max="4608" width="9.140625" style="25"/>
    <col min="4609" max="4609" width="6.140625" style="25" customWidth="1"/>
    <col min="4610" max="4610" width="18.42578125" style="25" customWidth="1"/>
    <col min="4611" max="4611" width="93.85546875" style="25" customWidth="1"/>
    <col min="4612" max="4612" width="0" style="25" hidden="1" customWidth="1"/>
    <col min="4613" max="4864" width="9.140625" style="25"/>
    <col min="4865" max="4865" width="6.140625" style="25" customWidth="1"/>
    <col min="4866" max="4866" width="18.42578125" style="25" customWidth="1"/>
    <col min="4867" max="4867" width="93.85546875" style="25" customWidth="1"/>
    <col min="4868" max="4868" width="0" style="25" hidden="1" customWidth="1"/>
    <col min="4869" max="5120" width="9.140625" style="25"/>
    <col min="5121" max="5121" width="6.140625" style="25" customWidth="1"/>
    <col min="5122" max="5122" width="18.42578125" style="25" customWidth="1"/>
    <col min="5123" max="5123" width="93.85546875" style="25" customWidth="1"/>
    <col min="5124" max="5124" width="0" style="25" hidden="1" customWidth="1"/>
    <col min="5125" max="5376" width="9.140625" style="25"/>
    <col min="5377" max="5377" width="6.140625" style="25" customWidth="1"/>
    <col min="5378" max="5378" width="18.42578125" style="25" customWidth="1"/>
    <col min="5379" max="5379" width="93.85546875" style="25" customWidth="1"/>
    <col min="5380" max="5380" width="0" style="25" hidden="1" customWidth="1"/>
    <col min="5381" max="5632" width="9.140625" style="25"/>
    <col min="5633" max="5633" width="6.140625" style="25" customWidth="1"/>
    <col min="5634" max="5634" width="18.42578125" style="25" customWidth="1"/>
    <col min="5635" max="5635" width="93.85546875" style="25" customWidth="1"/>
    <col min="5636" max="5636" width="0" style="25" hidden="1" customWidth="1"/>
    <col min="5637" max="5888" width="9.140625" style="25"/>
    <col min="5889" max="5889" width="6.140625" style="25" customWidth="1"/>
    <col min="5890" max="5890" width="18.42578125" style="25" customWidth="1"/>
    <col min="5891" max="5891" width="93.85546875" style="25" customWidth="1"/>
    <col min="5892" max="5892" width="0" style="25" hidden="1" customWidth="1"/>
    <col min="5893" max="6144" width="9.140625" style="25"/>
    <col min="6145" max="6145" width="6.140625" style="25" customWidth="1"/>
    <col min="6146" max="6146" width="18.42578125" style="25" customWidth="1"/>
    <col min="6147" max="6147" width="93.85546875" style="25" customWidth="1"/>
    <col min="6148" max="6148" width="0" style="25" hidden="1" customWidth="1"/>
    <col min="6149" max="6400" width="9.140625" style="25"/>
    <col min="6401" max="6401" width="6.140625" style="25" customWidth="1"/>
    <col min="6402" max="6402" width="18.42578125" style="25" customWidth="1"/>
    <col min="6403" max="6403" width="93.85546875" style="25" customWidth="1"/>
    <col min="6404" max="6404" width="0" style="25" hidden="1" customWidth="1"/>
    <col min="6405" max="6656" width="9.140625" style="25"/>
    <col min="6657" max="6657" width="6.140625" style="25" customWidth="1"/>
    <col min="6658" max="6658" width="18.42578125" style="25" customWidth="1"/>
    <col min="6659" max="6659" width="93.85546875" style="25" customWidth="1"/>
    <col min="6660" max="6660" width="0" style="25" hidden="1" customWidth="1"/>
    <col min="6661" max="6912" width="9.140625" style="25"/>
    <col min="6913" max="6913" width="6.140625" style="25" customWidth="1"/>
    <col min="6914" max="6914" width="18.42578125" style="25" customWidth="1"/>
    <col min="6915" max="6915" width="93.85546875" style="25" customWidth="1"/>
    <col min="6916" max="6916" width="0" style="25" hidden="1" customWidth="1"/>
    <col min="6917" max="7168" width="9.140625" style="25"/>
    <col min="7169" max="7169" width="6.140625" style="25" customWidth="1"/>
    <col min="7170" max="7170" width="18.42578125" style="25" customWidth="1"/>
    <col min="7171" max="7171" width="93.85546875" style="25" customWidth="1"/>
    <col min="7172" max="7172" width="0" style="25" hidden="1" customWidth="1"/>
    <col min="7173" max="7424" width="9.140625" style="25"/>
    <col min="7425" max="7425" width="6.140625" style="25" customWidth="1"/>
    <col min="7426" max="7426" width="18.42578125" style="25" customWidth="1"/>
    <col min="7427" max="7427" width="93.85546875" style="25" customWidth="1"/>
    <col min="7428" max="7428" width="0" style="25" hidden="1" customWidth="1"/>
    <col min="7429" max="7680" width="9.140625" style="25"/>
    <col min="7681" max="7681" width="6.140625" style="25" customWidth="1"/>
    <col min="7682" max="7682" width="18.42578125" style="25" customWidth="1"/>
    <col min="7683" max="7683" width="93.85546875" style="25" customWidth="1"/>
    <col min="7684" max="7684" width="0" style="25" hidden="1" customWidth="1"/>
    <col min="7685" max="7936" width="9.140625" style="25"/>
    <col min="7937" max="7937" width="6.140625" style="25" customWidth="1"/>
    <col min="7938" max="7938" width="18.42578125" style="25" customWidth="1"/>
    <col min="7939" max="7939" width="93.85546875" style="25" customWidth="1"/>
    <col min="7940" max="7940" width="0" style="25" hidden="1" customWidth="1"/>
    <col min="7941" max="8192" width="9.140625" style="25"/>
    <col min="8193" max="8193" width="6.140625" style="25" customWidth="1"/>
    <col min="8194" max="8194" width="18.42578125" style="25" customWidth="1"/>
    <col min="8195" max="8195" width="93.85546875" style="25" customWidth="1"/>
    <col min="8196" max="8196" width="0" style="25" hidden="1" customWidth="1"/>
    <col min="8197" max="8448" width="9.140625" style="25"/>
    <col min="8449" max="8449" width="6.140625" style="25" customWidth="1"/>
    <col min="8450" max="8450" width="18.42578125" style="25" customWidth="1"/>
    <col min="8451" max="8451" width="93.85546875" style="25" customWidth="1"/>
    <col min="8452" max="8452" width="0" style="25" hidden="1" customWidth="1"/>
    <col min="8453" max="8704" width="9.140625" style="25"/>
    <col min="8705" max="8705" width="6.140625" style="25" customWidth="1"/>
    <col min="8706" max="8706" width="18.42578125" style="25" customWidth="1"/>
    <col min="8707" max="8707" width="93.85546875" style="25" customWidth="1"/>
    <col min="8708" max="8708" width="0" style="25" hidden="1" customWidth="1"/>
    <col min="8709" max="8960" width="9.140625" style="25"/>
    <col min="8961" max="8961" width="6.140625" style="25" customWidth="1"/>
    <col min="8962" max="8962" width="18.42578125" style="25" customWidth="1"/>
    <col min="8963" max="8963" width="93.85546875" style="25" customWidth="1"/>
    <col min="8964" max="8964" width="0" style="25" hidden="1" customWidth="1"/>
    <col min="8965" max="9216" width="9.140625" style="25"/>
    <col min="9217" max="9217" width="6.140625" style="25" customWidth="1"/>
    <col min="9218" max="9218" width="18.42578125" style="25" customWidth="1"/>
    <col min="9219" max="9219" width="93.85546875" style="25" customWidth="1"/>
    <col min="9220" max="9220" width="0" style="25" hidden="1" customWidth="1"/>
    <col min="9221" max="9472" width="9.140625" style="25"/>
    <col min="9473" max="9473" width="6.140625" style="25" customWidth="1"/>
    <col min="9474" max="9474" width="18.42578125" style="25" customWidth="1"/>
    <col min="9475" max="9475" width="93.85546875" style="25" customWidth="1"/>
    <col min="9476" max="9476" width="0" style="25" hidden="1" customWidth="1"/>
    <col min="9477" max="9728" width="9.140625" style="25"/>
    <col min="9729" max="9729" width="6.140625" style="25" customWidth="1"/>
    <col min="9730" max="9730" width="18.42578125" style="25" customWidth="1"/>
    <col min="9731" max="9731" width="93.85546875" style="25" customWidth="1"/>
    <col min="9732" max="9732" width="0" style="25" hidden="1" customWidth="1"/>
    <col min="9733" max="9984" width="9.140625" style="25"/>
    <col min="9985" max="9985" width="6.140625" style="25" customWidth="1"/>
    <col min="9986" max="9986" width="18.42578125" style="25" customWidth="1"/>
    <col min="9987" max="9987" width="93.85546875" style="25" customWidth="1"/>
    <col min="9988" max="9988" width="0" style="25" hidden="1" customWidth="1"/>
    <col min="9989" max="10240" width="9.140625" style="25"/>
    <col min="10241" max="10241" width="6.140625" style="25" customWidth="1"/>
    <col min="10242" max="10242" width="18.42578125" style="25" customWidth="1"/>
    <col min="10243" max="10243" width="93.85546875" style="25" customWidth="1"/>
    <col min="10244" max="10244" width="0" style="25" hidden="1" customWidth="1"/>
    <col min="10245" max="10496" width="9.140625" style="25"/>
    <col min="10497" max="10497" width="6.140625" style="25" customWidth="1"/>
    <col min="10498" max="10498" width="18.42578125" style="25" customWidth="1"/>
    <col min="10499" max="10499" width="93.85546875" style="25" customWidth="1"/>
    <col min="10500" max="10500" width="0" style="25" hidden="1" customWidth="1"/>
    <col min="10501" max="10752" width="9.140625" style="25"/>
    <col min="10753" max="10753" width="6.140625" style="25" customWidth="1"/>
    <col min="10754" max="10754" width="18.42578125" style="25" customWidth="1"/>
    <col min="10755" max="10755" width="93.85546875" style="25" customWidth="1"/>
    <col min="10756" max="10756" width="0" style="25" hidden="1" customWidth="1"/>
    <col min="10757" max="11008" width="9.140625" style="25"/>
    <col min="11009" max="11009" width="6.140625" style="25" customWidth="1"/>
    <col min="11010" max="11010" width="18.42578125" style="25" customWidth="1"/>
    <col min="11011" max="11011" width="93.85546875" style="25" customWidth="1"/>
    <col min="11012" max="11012" width="0" style="25" hidden="1" customWidth="1"/>
    <col min="11013" max="11264" width="9.140625" style="25"/>
    <col min="11265" max="11265" width="6.140625" style="25" customWidth="1"/>
    <col min="11266" max="11266" width="18.42578125" style="25" customWidth="1"/>
    <col min="11267" max="11267" width="93.85546875" style="25" customWidth="1"/>
    <col min="11268" max="11268" width="0" style="25" hidden="1" customWidth="1"/>
    <col min="11269" max="11520" width="9.140625" style="25"/>
    <col min="11521" max="11521" width="6.140625" style="25" customWidth="1"/>
    <col min="11522" max="11522" width="18.42578125" style="25" customWidth="1"/>
    <col min="11523" max="11523" width="93.85546875" style="25" customWidth="1"/>
    <col min="11524" max="11524" width="0" style="25" hidden="1" customWidth="1"/>
    <col min="11525" max="11776" width="9.140625" style="25"/>
    <col min="11777" max="11777" width="6.140625" style="25" customWidth="1"/>
    <col min="11778" max="11778" width="18.42578125" style="25" customWidth="1"/>
    <col min="11779" max="11779" width="93.85546875" style="25" customWidth="1"/>
    <col min="11780" max="11780" width="0" style="25" hidden="1" customWidth="1"/>
    <col min="11781" max="12032" width="9.140625" style="25"/>
    <col min="12033" max="12033" width="6.140625" style="25" customWidth="1"/>
    <col min="12034" max="12034" width="18.42578125" style="25" customWidth="1"/>
    <col min="12035" max="12035" width="93.85546875" style="25" customWidth="1"/>
    <col min="12036" max="12036" width="0" style="25" hidden="1" customWidth="1"/>
    <col min="12037" max="12288" width="9.140625" style="25"/>
    <col min="12289" max="12289" width="6.140625" style="25" customWidth="1"/>
    <col min="12290" max="12290" width="18.42578125" style="25" customWidth="1"/>
    <col min="12291" max="12291" width="93.85546875" style="25" customWidth="1"/>
    <col min="12292" max="12292" width="0" style="25" hidden="1" customWidth="1"/>
    <col min="12293" max="12544" width="9.140625" style="25"/>
    <col min="12545" max="12545" width="6.140625" style="25" customWidth="1"/>
    <col min="12546" max="12546" width="18.42578125" style="25" customWidth="1"/>
    <col min="12547" max="12547" width="93.85546875" style="25" customWidth="1"/>
    <col min="12548" max="12548" width="0" style="25" hidden="1" customWidth="1"/>
    <col min="12549" max="12800" width="9.140625" style="25"/>
    <col min="12801" max="12801" width="6.140625" style="25" customWidth="1"/>
    <col min="12802" max="12802" width="18.42578125" style="25" customWidth="1"/>
    <col min="12803" max="12803" width="93.85546875" style="25" customWidth="1"/>
    <col min="12804" max="12804" width="0" style="25" hidden="1" customWidth="1"/>
    <col min="12805" max="13056" width="9.140625" style="25"/>
    <col min="13057" max="13057" width="6.140625" style="25" customWidth="1"/>
    <col min="13058" max="13058" width="18.42578125" style="25" customWidth="1"/>
    <col min="13059" max="13059" width="93.85546875" style="25" customWidth="1"/>
    <col min="13060" max="13060" width="0" style="25" hidden="1" customWidth="1"/>
    <col min="13061" max="13312" width="9.140625" style="25"/>
    <col min="13313" max="13313" width="6.140625" style="25" customWidth="1"/>
    <col min="13314" max="13314" width="18.42578125" style="25" customWidth="1"/>
    <col min="13315" max="13315" width="93.85546875" style="25" customWidth="1"/>
    <col min="13316" max="13316" width="0" style="25" hidden="1" customWidth="1"/>
    <col min="13317" max="13568" width="9.140625" style="25"/>
    <col min="13569" max="13569" width="6.140625" style="25" customWidth="1"/>
    <col min="13570" max="13570" width="18.42578125" style="25" customWidth="1"/>
    <col min="13571" max="13571" width="93.85546875" style="25" customWidth="1"/>
    <col min="13572" max="13572" width="0" style="25" hidden="1" customWidth="1"/>
    <col min="13573" max="13824" width="9.140625" style="25"/>
    <col min="13825" max="13825" width="6.140625" style="25" customWidth="1"/>
    <col min="13826" max="13826" width="18.42578125" style="25" customWidth="1"/>
    <col min="13827" max="13827" width="93.85546875" style="25" customWidth="1"/>
    <col min="13828" max="13828" width="0" style="25" hidden="1" customWidth="1"/>
    <col min="13829" max="14080" width="9.140625" style="25"/>
    <col min="14081" max="14081" width="6.140625" style="25" customWidth="1"/>
    <col min="14082" max="14082" width="18.42578125" style="25" customWidth="1"/>
    <col min="14083" max="14083" width="93.85546875" style="25" customWidth="1"/>
    <col min="14084" max="14084" width="0" style="25" hidden="1" customWidth="1"/>
    <col min="14085" max="14336" width="9.140625" style="25"/>
    <col min="14337" max="14337" width="6.140625" style="25" customWidth="1"/>
    <col min="14338" max="14338" width="18.42578125" style="25" customWidth="1"/>
    <col min="14339" max="14339" width="93.85546875" style="25" customWidth="1"/>
    <col min="14340" max="14340" width="0" style="25" hidden="1" customWidth="1"/>
    <col min="14341" max="14592" width="9.140625" style="25"/>
    <col min="14593" max="14593" width="6.140625" style="25" customWidth="1"/>
    <col min="14594" max="14594" width="18.42578125" style="25" customWidth="1"/>
    <col min="14595" max="14595" width="93.85546875" style="25" customWidth="1"/>
    <col min="14596" max="14596" width="0" style="25" hidden="1" customWidth="1"/>
    <col min="14597" max="14848" width="9.140625" style="25"/>
    <col min="14849" max="14849" width="6.140625" style="25" customWidth="1"/>
    <col min="14850" max="14850" width="18.42578125" style="25" customWidth="1"/>
    <col min="14851" max="14851" width="93.85546875" style="25" customWidth="1"/>
    <col min="14852" max="14852" width="0" style="25" hidden="1" customWidth="1"/>
    <col min="14853" max="15104" width="9.140625" style="25"/>
    <col min="15105" max="15105" width="6.140625" style="25" customWidth="1"/>
    <col min="15106" max="15106" width="18.42578125" style="25" customWidth="1"/>
    <col min="15107" max="15107" width="93.85546875" style="25" customWidth="1"/>
    <col min="15108" max="15108" width="0" style="25" hidden="1" customWidth="1"/>
    <col min="15109" max="15360" width="9.140625" style="25"/>
    <col min="15361" max="15361" width="6.140625" style="25" customWidth="1"/>
    <col min="15362" max="15362" width="18.42578125" style="25" customWidth="1"/>
    <col min="15363" max="15363" width="93.85546875" style="25" customWidth="1"/>
    <col min="15364" max="15364" width="0" style="25" hidden="1" customWidth="1"/>
    <col min="15365" max="15616" width="9.140625" style="25"/>
    <col min="15617" max="15617" width="6.140625" style="25" customWidth="1"/>
    <col min="15618" max="15618" width="18.42578125" style="25" customWidth="1"/>
    <col min="15619" max="15619" width="93.85546875" style="25" customWidth="1"/>
    <col min="15620" max="15620" width="0" style="25" hidden="1" customWidth="1"/>
    <col min="15621" max="15872" width="9.140625" style="25"/>
    <col min="15873" max="15873" width="6.140625" style="25" customWidth="1"/>
    <col min="15874" max="15874" width="18.42578125" style="25" customWidth="1"/>
    <col min="15875" max="15875" width="93.85546875" style="25" customWidth="1"/>
    <col min="15876" max="15876" width="0" style="25" hidden="1" customWidth="1"/>
    <col min="15877" max="16128" width="9.140625" style="25"/>
    <col min="16129" max="16129" width="6.140625" style="25" customWidth="1"/>
    <col min="16130" max="16130" width="18.42578125" style="25" customWidth="1"/>
    <col min="16131" max="16131" width="93.85546875" style="25" customWidth="1"/>
    <col min="16132" max="16132" width="0" style="25" hidden="1" customWidth="1"/>
    <col min="16133" max="16384" width="9.140625" style="25"/>
  </cols>
  <sheetData>
    <row r="1" spans="1:10" ht="15.75">
      <c r="C1" s="127" t="s">
        <v>662</v>
      </c>
      <c r="D1" s="127"/>
      <c r="E1" s="127"/>
      <c r="F1" s="127"/>
      <c r="G1" s="127"/>
      <c r="H1" s="127"/>
      <c r="I1" s="127"/>
      <c r="J1" s="127"/>
    </row>
    <row r="2" spans="1:10" ht="15.75">
      <c r="C2" s="128" t="s">
        <v>87</v>
      </c>
      <c r="D2" s="128"/>
      <c r="E2" s="128"/>
      <c r="F2" s="128"/>
      <c r="G2" s="128"/>
      <c r="H2" s="128"/>
      <c r="I2" s="128"/>
      <c r="J2" s="128"/>
    </row>
    <row r="3" spans="1:10" ht="15.75">
      <c r="C3" s="129" t="s">
        <v>711</v>
      </c>
      <c r="D3" s="129"/>
      <c r="E3" s="129"/>
      <c r="F3" s="129"/>
      <c r="G3" s="129"/>
      <c r="H3" s="129"/>
      <c r="I3" s="129"/>
      <c r="J3" s="129"/>
    </row>
    <row r="4" spans="1:10" ht="18.75" customHeight="1">
      <c r="C4" s="130"/>
      <c r="D4" s="130"/>
      <c r="E4" s="130"/>
      <c r="F4" s="130"/>
      <c r="G4" s="130"/>
      <c r="H4" s="130"/>
      <c r="I4" s="130"/>
      <c r="J4" s="130"/>
    </row>
    <row r="5" spans="1:10" ht="51" customHeight="1">
      <c r="A5" s="139" t="s">
        <v>677</v>
      </c>
      <c r="B5" s="139"/>
      <c r="C5" s="139"/>
      <c r="D5" s="139"/>
    </row>
    <row r="6" spans="1:10" ht="44.25" customHeight="1">
      <c r="A6" s="97" t="s">
        <v>659</v>
      </c>
      <c r="B6" s="95" t="s">
        <v>658</v>
      </c>
      <c r="C6" s="98" t="s">
        <v>657</v>
      </c>
      <c r="D6" s="99"/>
    </row>
    <row r="7" spans="1:10" ht="44.25" customHeight="1">
      <c r="A7" s="100" t="s">
        <v>544</v>
      </c>
      <c r="B7" s="95"/>
      <c r="C7" s="101" t="s">
        <v>656</v>
      </c>
      <c r="D7" s="99"/>
    </row>
    <row r="8" spans="1:10" ht="17.25" customHeight="1">
      <c r="A8" s="81" t="s">
        <v>544</v>
      </c>
      <c r="B8" s="102" t="s">
        <v>663</v>
      </c>
      <c r="C8" s="85" t="s">
        <v>664</v>
      </c>
      <c r="D8" s="75"/>
    </row>
    <row r="9" spans="1:10" ht="18" customHeight="1">
      <c r="A9" s="81" t="s">
        <v>544</v>
      </c>
      <c r="B9" s="102" t="s">
        <v>665</v>
      </c>
      <c r="C9" s="85" t="s">
        <v>666</v>
      </c>
      <c r="D9" s="75"/>
    </row>
    <row r="10" spans="1:10" ht="27.75" customHeight="1">
      <c r="A10" s="81" t="s">
        <v>544</v>
      </c>
      <c r="B10" s="102" t="s">
        <v>708</v>
      </c>
      <c r="C10" s="85" t="s">
        <v>667</v>
      </c>
      <c r="D10" s="75"/>
    </row>
    <row r="11" spans="1:10" ht="27.75" customHeight="1">
      <c r="A11" s="81" t="s">
        <v>544</v>
      </c>
      <c r="B11" s="102" t="s">
        <v>709</v>
      </c>
      <c r="C11" s="85" t="s">
        <v>668</v>
      </c>
      <c r="D11" s="75"/>
    </row>
    <row r="12" spans="1:10">
      <c r="A12" s="81" t="s">
        <v>544</v>
      </c>
      <c r="B12" s="102" t="s">
        <v>669</v>
      </c>
      <c r="C12" s="103" t="s">
        <v>670</v>
      </c>
      <c r="D12" s="75"/>
    </row>
    <row r="13" spans="1:10" ht="18.75" customHeight="1">
      <c r="A13" s="81" t="s">
        <v>544</v>
      </c>
      <c r="B13" s="102" t="s">
        <v>671</v>
      </c>
      <c r="C13" s="103" t="s">
        <v>672</v>
      </c>
      <c r="D13" s="75"/>
    </row>
    <row r="14" spans="1:10" ht="37.5" customHeight="1">
      <c r="A14" s="81" t="s">
        <v>544</v>
      </c>
      <c r="B14" s="102" t="s">
        <v>673</v>
      </c>
      <c r="C14" s="85" t="s">
        <v>674</v>
      </c>
      <c r="D14" s="75"/>
    </row>
    <row r="15" spans="1:10" ht="24" customHeight="1">
      <c r="A15" s="81" t="s">
        <v>544</v>
      </c>
      <c r="B15" s="102" t="s">
        <v>675</v>
      </c>
      <c r="C15" s="85" t="s">
        <v>676</v>
      </c>
      <c r="D15" s="75"/>
    </row>
    <row r="16" spans="1:10" ht="14.25" customHeight="1">
      <c r="A16" s="104"/>
      <c r="B16" s="136" t="s">
        <v>582</v>
      </c>
      <c r="C16" s="136"/>
      <c r="D16" s="75"/>
    </row>
    <row r="17" spans="1:4" ht="24.75" customHeight="1">
      <c r="A17" s="105"/>
      <c r="B17" s="136" t="s">
        <v>581</v>
      </c>
      <c r="C17" s="137"/>
      <c r="D17" s="77"/>
    </row>
    <row r="18" spans="1:4">
      <c r="A18" s="104"/>
      <c r="B18" s="136" t="s">
        <v>580</v>
      </c>
      <c r="C18" s="136"/>
      <c r="D18" s="75"/>
    </row>
  </sheetData>
  <mergeCells count="8">
    <mergeCell ref="B18:C18"/>
    <mergeCell ref="C1:J1"/>
    <mergeCell ref="C2:J2"/>
    <mergeCell ref="C3:J3"/>
    <mergeCell ref="C4:J4"/>
    <mergeCell ref="A5:D5"/>
    <mergeCell ref="B16:C16"/>
    <mergeCell ref="B17:C17"/>
  </mergeCells>
  <pageMargins left="0.51181102362204722" right="0.51181102362204722" top="0.59055118110236227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view="pageBreakPreview" zoomScaleSheetLayoutView="100" workbookViewId="0">
      <selection activeCell="C3" sqref="C3:J3"/>
    </sheetView>
  </sheetViews>
  <sheetFormatPr defaultRowHeight="12.75"/>
  <cols>
    <col min="1" max="1" width="18.140625" style="25" customWidth="1"/>
    <col min="2" max="2" width="17.140625" style="25" hidden="1" customWidth="1"/>
    <col min="3" max="3" width="66" style="25" customWidth="1"/>
    <col min="4" max="4" width="12.28515625" style="25" customWidth="1"/>
    <col min="5" max="5" width="0.140625" style="25" hidden="1" customWidth="1"/>
    <col min="6" max="10" width="9.140625" style="25" hidden="1" customWidth="1"/>
    <col min="11" max="256" width="9.140625" style="25"/>
    <col min="257" max="257" width="18.140625" style="25" customWidth="1"/>
    <col min="258" max="258" width="0" style="25" hidden="1" customWidth="1"/>
    <col min="259" max="259" width="66" style="25" customWidth="1"/>
    <col min="260" max="260" width="12.28515625" style="25" customWidth="1"/>
    <col min="261" max="512" width="9.140625" style="25"/>
    <col min="513" max="513" width="18.140625" style="25" customWidth="1"/>
    <col min="514" max="514" width="0" style="25" hidden="1" customWidth="1"/>
    <col min="515" max="515" width="66" style="25" customWidth="1"/>
    <col min="516" max="516" width="12.28515625" style="25" customWidth="1"/>
    <col min="517" max="768" width="9.140625" style="25"/>
    <col min="769" max="769" width="18.140625" style="25" customWidth="1"/>
    <col min="770" max="770" width="0" style="25" hidden="1" customWidth="1"/>
    <col min="771" max="771" width="66" style="25" customWidth="1"/>
    <col min="772" max="772" width="12.28515625" style="25" customWidth="1"/>
    <col min="773" max="1024" width="9.140625" style="25"/>
    <col min="1025" max="1025" width="18.140625" style="25" customWidth="1"/>
    <col min="1026" max="1026" width="0" style="25" hidden="1" customWidth="1"/>
    <col min="1027" max="1027" width="66" style="25" customWidth="1"/>
    <col min="1028" max="1028" width="12.28515625" style="25" customWidth="1"/>
    <col min="1029" max="1280" width="9.140625" style="25"/>
    <col min="1281" max="1281" width="18.140625" style="25" customWidth="1"/>
    <col min="1282" max="1282" width="0" style="25" hidden="1" customWidth="1"/>
    <col min="1283" max="1283" width="66" style="25" customWidth="1"/>
    <col min="1284" max="1284" width="12.28515625" style="25" customWidth="1"/>
    <col min="1285" max="1536" width="9.140625" style="25"/>
    <col min="1537" max="1537" width="18.140625" style="25" customWidth="1"/>
    <col min="1538" max="1538" width="0" style="25" hidden="1" customWidth="1"/>
    <col min="1539" max="1539" width="66" style="25" customWidth="1"/>
    <col min="1540" max="1540" width="12.28515625" style="25" customWidth="1"/>
    <col min="1541" max="1792" width="9.140625" style="25"/>
    <col min="1793" max="1793" width="18.140625" style="25" customWidth="1"/>
    <col min="1794" max="1794" width="0" style="25" hidden="1" customWidth="1"/>
    <col min="1795" max="1795" width="66" style="25" customWidth="1"/>
    <col min="1796" max="1796" width="12.28515625" style="25" customWidth="1"/>
    <col min="1797" max="2048" width="9.140625" style="25"/>
    <col min="2049" max="2049" width="18.140625" style="25" customWidth="1"/>
    <col min="2050" max="2050" width="0" style="25" hidden="1" customWidth="1"/>
    <col min="2051" max="2051" width="66" style="25" customWidth="1"/>
    <col min="2052" max="2052" width="12.28515625" style="25" customWidth="1"/>
    <col min="2053" max="2304" width="9.140625" style="25"/>
    <col min="2305" max="2305" width="18.140625" style="25" customWidth="1"/>
    <col min="2306" max="2306" width="0" style="25" hidden="1" customWidth="1"/>
    <col min="2307" max="2307" width="66" style="25" customWidth="1"/>
    <col min="2308" max="2308" width="12.28515625" style="25" customWidth="1"/>
    <col min="2309" max="2560" width="9.140625" style="25"/>
    <col min="2561" max="2561" width="18.140625" style="25" customWidth="1"/>
    <col min="2562" max="2562" width="0" style="25" hidden="1" customWidth="1"/>
    <col min="2563" max="2563" width="66" style="25" customWidth="1"/>
    <col min="2564" max="2564" width="12.28515625" style="25" customWidth="1"/>
    <col min="2565" max="2816" width="9.140625" style="25"/>
    <col min="2817" max="2817" width="18.140625" style="25" customWidth="1"/>
    <col min="2818" max="2818" width="0" style="25" hidden="1" customWidth="1"/>
    <col min="2819" max="2819" width="66" style="25" customWidth="1"/>
    <col min="2820" max="2820" width="12.28515625" style="25" customWidth="1"/>
    <col min="2821" max="3072" width="9.140625" style="25"/>
    <col min="3073" max="3073" width="18.140625" style="25" customWidth="1"/>
    <col min="3074" max="3074" width="0" style="25" hidden="1" customWidth="1"/>
    <col min="3075" max="3075" width="66" style="25" customWidth="1"/>
    <col min="3076" max="3076" width="12.28515625" style="25" customWidth="1"/>
    <col min="3077" max="3328" width="9.140625" style="25"/>
    <col min="3329" max="3329" width="18.140625" style="25" customWidth="1"/>
    <col min="3330" max="3330" width="0" style="25" hidden="1" customWidth="1"/>
    <col min="3331" max="3331" width="66" style="25" customWidth="1"/>
    <col min="3332" max="3332" width="12.28515625" style="25" customWidth="1"/>
    <col min="3333" max="3584" width="9.140625" style="25"/>
    <col min="3585" max="3585" width="18.140625" style="25" customWidth="1"/>
    <col min="3586" max="3586" width="0" style="25" hidden="1" customWidth="1"/>
    <col min="3587" max="3587" width="66" style="25" customWidth="1"/>
    <col min="3588" max="3588" width="12.28515625" style="25" customWidth="1"/>
    <col min="3589" max="3840" width="9.140625" style="25"/>
    <col min="3841" max="3841" width="18.140625" style="25" customWidth="1"/>
    <col min="3842" max="3842" width="0" style="25" hidden="1" customWidth="1"/>
    <col min="3843" max="3843" width="66" style="25" customWidth="1"/>
    <col min="3844" max="3844" width="12.28515625" style="25" customWidth="1"/>
    <col min="3845" max="4096" width="9.140625" style="25"/>
    <col min="4097" max="4097" width="18.140625" style="25" customWidth="1"/>
    <col min="4098" max="4098" width="0" style="25" hidden="1" customWidth="1"/>
    <col min="4099" max="4099" width="66" style="25" customWidth="1"/>
    <col min="4100" max="4100" width="12.28515625" style="25" customWidth="1"/>
    <col min="4101" max="4352" width="9.140625" style="25"/>
    <col min="4353" max="4353" width="18.140625" style="25" customWidth="1"/>
    <col min="4354" max="4354" width="0" style="25" hidden="1" customWidth="1"/>
    <col min="4355" max="4355" width="66" style="25" customWidth="1"/>
    <col min="4356" max="4356" width="12.28515625" style="25" customWidth="1"/>
    <col min="4357" max="4608" width="9.140625" style="25"/>
    <col min="4609" max="4609" width="18.140625" style="25" customWidth="1"/>
    <col min="4610" max="4610" width="0" style="25" hidden="1" customWidth="1"/>
    <col min="4611" max="4611" width="66" style="25" customWidth="1"/>
    <col min="4612" max="4612" width="12.28515625" style="25" customWidth="1"/>
    <col min="4613" max="4864" width="9.140625" style="25"/>
    <col min="4865" max="4865" width="18.140625" style="25" customWidth="1"/>
    <col min="4866" max="4866" width="0" style="25" hidden="1" customWidth="1"/>
    <col min="4867" max="4867" width="66" style="25" customWidth="1"/>
    <col min="4868" max="4868" width="12.28515625" style="25" customWidth="1"/>
    <col min="4869" max="5120" width="9.140625" style="25"/>
    <col min="5121" max="5121" width="18.140625" style="25" customWidth="1"/>
    <col min="5122" max="5122" width="0" style="25" hidden="1" customWidth="1"/>
    <col min="5123" max="5123" width="66" style="25" customWidth="1"/>
    <col min="5124" max="5124" width="12.28515625" style="25" customWidth="1"/>
    <col min="5125" max="5376" width="9.140625" style="25"/>
    <col min="5377" max="5377" width="18.140625" style="25" customWidth="1"/>
    <col min="5378" max="5378" width="0" style="25" hidden="1" customWidth="1"/>
    <col min="5379" max="5379" width="66" style="25" customWidth="1"/>
    <col min="5380" max="5380" width="12.28515625" style="25" customWidth="1"/>
    <col min="5381" max="5632" width="9.140625" style="25"/>
    <col min="5633" max="5633" width="18.140625" style="25" customWidth="1"/>
    <col min="5634" max="5634" width="0" style="25" hidden="1" customWidth="1"/>
    <col min="5635" max="5635" width="66" style="25" customWidth="1"/>
    <col min="5636" max="5636" width="12.28515625" style="25" customWidth="1"/>
    <col min="5637" max="5888" width="9.140625" style="25"/>
    <col min="5889" max="5889" width="18.140625" style="25" customWidth="1"/>
    <col min="5890" max="5890" width="0" style="25" hidden="1" customWidth="1"/>
    <col min="5891" max="5891" width="66" style="25" customWidth="1"/>
    <col min="5892" max="5892" width="12.28515625" style="25" customWidth="1"/>
    <col min="5893" max="6144" width="9.140625" style="25"/>
    <col min="6145" max="6145" width="18.140625" style="25" customWidth="1"/>
    <col min="6146" max="6146" width="0" style="25" hidden="1" customWidth="1"/>
    <col min="6147" max="6147" width="66" style="25" customWidth="1"/>
    <col min="6148" max="6148" width="12.28515625" style="25" customWidth="1"/>
    <col min="6149" max="6400" width="9.140625" style="25"/>
    <col min="6401" max="6401" width="18.140625" style="25" customWidth="1"/>
    <col min="6402" max="6402" width="0" style="25" hidden="1" customWidth="1"/>
    <col min="6403" max="6403" width="66" style="25" customWidth="1"/>
    <col min="6404" max="6404" width="12.28515625" style="25" customWidth="1"/>
    <col min="6405" max="6656" width="9.140625" style="25"/>
    <col min="6657" max="6657" width="18.140625" style="25" customWidth="1"/>
    <col min="6658" max="6658" width="0" style="25" hidden="1" customWidth="1"/>
    <col min="6659" max="6659" width="66" style="25" customWidth="1"/>
    <col min="6660" max="6660" width="12.28515625" style="25" customWidth="1"/>
    <col min="6661" max="6912" width="9.140625" style="25"/>
    <col min="6913" max="6913" width="18.140625" style="25" customWidth="1"/>
    <col min="6914" max="6914" width="0" style="25" hidden="1" customWidth="1"/>
    <col min="6915" max="6915" width="66" style="25" customWidth="1"/>
    <col min="6916" max="6916" width="12.28515625" style="25" customWidth="1"/>
    <col min="6917" max="7168" width="9.140625" style="25"/>
    <col min="7169" max="7169" width="18.140625" style="25" customWidth="1"/>
    <col min="7170" max="7170" width="0" style="25" hidden="1" customWidth="1"/>
    <col min="7171" max="7171" width="66" style="25" customWidth="1"/>
    <col min="7172" max="7172" width="12.28515625" style="25" customWidth="1"/>
    <col min="7173" max="7424" width="9.140625" style="25"/>
    <col min="7425" max="7425" width="18.140625" style="25" customWidth="1"/>
    <col min="7426" max="7426" width="0" style="25" hidden="1" customWidth="1"/>
    <col min="7427" max="7427" width="66" style="25" customWidth="1"/>
    <col min="7428" max="7428" width="12.28515625" style="25" customWidth="1"/>
    <col min="7429" max="7680" width="9.140625" style="25"/>
    <col min="7681" max="7681" width="18.140625" style="25" customWidth="1"/>
    <col min="7682" max="7682" width="0" style="25" hidden="1" customWidth="1"/>
    <col min="7683" max="7683" width="66" style="25" customWidth="1"/>
    <col min="7684" max="7684" width="12.28515625" style="25" customWidth="1"/>
    <col min="7685" max="7936" width="9.140625" style="25"/>
    <col min="7937" max="7937" width="18.140625" style="25" customWidth="1"/>
    <col min="7938" max="7938" width="0" style="25" hidden="1" customWidth="1"/>
    <col min="7939" max="7939" width="66" style="25" customWidth="1"/>
    <col min="7940" max="7940" width="12.28515625" style="25" customWidth="1"/>
    <col min="7941" max="8192" width="9.140625" style="25"/>
    <col min="8193" max="8193" width="18.140625" style="25" customWidth="1"/>
    <col min="8194" max="8194" width="0" style="25" hidden="1" customWidth="1"/>
    <col min="8195" max="8195" width="66" style="25" customWidth="1"/>
    <col min="8196" max="8196" width="12.28515625" style="25" customWidth="1"/>
    <col min="8197" max="8448" width="9.140625" style="25"/>
    <col min="8449" max="8449" width="18.140625" style="25" customWidth="1"/>
    <col min="8450" max="8450" width="0" style="25" hidden="1" customWidth="1"/>
    <col min="8451" max="8451" width="66" style="25" customWidth="1"/>
    <col min="8452" max="8452" width="12.28515625" style="25" customWidth="1"/>
    <col min="8453" max="8704" width="9.140625" style="25"/>
    <col min="8705" max="8705" width="18.140625" style="25" customWidth="1"/>
    <col min="8706" max="8706" width="0" style="25" hidden="1" customWidth="1"/>
    <col min="8707" max="8707" width="66" style="25" customWidth="1"/>
    <col min="8708" max="8708" width="12.28515625" style="25" customWidth="1"/>
    <col min="8709" max="8960" width="9.140625" style="25"/>
    <col min="8961" max="8961" width="18.140625" style="25" customWidth="1"/>
    <col min="8962" max="8962" width="0" style="25" hidden="1" customWidth="1"/>
    <col min="8963" max="8963" width="66" style="25" customWidth="1"/>
    <col min="8964" max="8964" width="12.28515625" style="25" customWidth="1"/>
    <col min="8965" max="9216" width="9.140625" style="25"/>
    <col min="9217" max="9217" width="18.140625" style="25" customWidth="1"/>
    <col min="9218" max="9218" width="0" style="25" hidden="1" customWidth="1"/>
    <col min="9219" max="9219" width="66" style="25" customWidth="1"/>
    <col min="9220" max="9220" width="12.28515625" style="25" customWidth="1"/>
    <col min="9221" max="9472" width="9.140625" style="25"/>
    <col min="9473" max="9473" width="18.140625" style="25" customWidth="1"/>
    <col min="9474" max="9474" width="0" style="25" hidden="1" customWidth="1"/>
    <col min="9475" max="9475" width="66" style="25" customWidth="1"/>
    <col min="9476" max="9476" width="12.28515625" style="25" customWidth="1"/>
    <col min="9477" max="9728" width="9.140625" style="25"/>
    <col min="9729" max="9729" width="18.140625" style="25" customWidth="1"/>
    <col min="9730" max="9730" width="0" style="25" hidden="1" customWidth="1"/>
    <col min="9731" max="9731" width="66" style="25" customWidth="1"/>
    <col min="9732" max="9732" width="12.28515625" style="25" customWidth="1"/>
    <col min="9733" max="9984" width="9.140625" style="25"/>
    <col min="9985" max="9985" width="18.140625" style="25" customWidth="1"/>
    <col min="9986" max="9986" width="0" style="25" hidden="1" customWidth="1"/>
    <col min="9987" max="9987" width="66" style="25" customWidth="1"/>
    <col min="9988" max="9988" width="12.28515625" style="25" customWidth="1"/>
    <col min="9989" max="10240" width="9.140625" style="25"/>
    <col min="10241" max="10241" width="18.140625" style="25" customWidth="1"/>
    <col min="10242" max="10242" width="0" style="25" hidden="1" customWidth="1"/>
    <col min="10243" max="10243" width="66" style="25" customWidth="1"/>
    <col min="10244" max="10244" width="12.28515625" style="25" customWidth="1"/>
    <col min="10245" max="10496" width="9.140625" style="25"/>
    <col min="10497" max="10497" width="18.140625" style="25" customWidth="1"/>
    <col min="10498" max="10498" width="0" style="25" hidden="1" customWidth="1"/>
    <col min="10499" max="10499" width="66" style="25" customWidth="1"/>
    <col min="10500" max="10500" width="12.28515625" style="25" customWidth="1"/>
    <col min="10501" max="10752" width="9.140625" style="25"/>
    <col min="10753" max="10753" width="18.140625" style="25" customWidth="1"/>
    <col min="10754" max="10754" width="0" style="25" hidden="1" customWidth="1"/>
    <col min="10755" max="10755" width="66" style="25" customWidth="1"/>
    <col min="10756" max="10756" width="12.28515625" style="25" customWidth="1"/>
    <col min="10757" max="11008" width="9.140625" style="25"/>
    <col min="11009" max="11009" width="18.140625" style="25" customWidth="1"/>
    <col min="11010" max="11010" width="0" style="25" hidden="1" customWidth="1"/>
    <col min="11011" max="11011" width="66" style="25" customWidth="1"/>
    <col min="11012" max="11012" width="12.28515625" style="25" customWidth="1"/>
    <col min="11013" max="11264" width="9.140625" style="25"/>
    <col min="11265" max="11265" width="18.140625" style="25" customWidth="1"/>
    <col min="11266" max="11266" width="0" style="25" hidden="1" customWidth="1"/>
    <col min="11267" max="11267" width="66" style="25" customWidth="1"/>
    <col min="11268" max="11268" width="12.28515625" style="25" customWidth="1"/>
    <col min="11269" max="11520" width="9.140625" style="25"/>
    <col min="11521" max="11521" width="18.140625" style="25" customWidth="1"/>
    <col min="11522" max="11522" width="0" style="25" hidden="1" customWidth="1"/>
    <col min="11523" max="11523" width="66" style="25" customWidth="1"/>
    <col min="11524" max="11524" width="12.28515625" style="25" customWidth="1"/>
    <col min="11525" max="11776" width="9.140625" style="25"/>
    <col min="11777" max="11777" width="18.140625" style="25" customWidth="1"/>
    <col min="11778" max="11778" width="0" style="25" hidden="1" customWidth="1"/>
    <col min="11779" max="11779" width="66" style="25" customWidth="1"/>
    <col min="11780" max="11780" width="12.28515625" style="25" customWidth="1"/>
    <col min="11781" max="12032" width="9.140625" style="25"/>
    <col min="12033" max="12033" width="18.140625" style="25" customWidth="1"/>
    <col min="12034" max="12034" width="0" style="25" hidden="1" customWidth="1"/>
    <col min="12035" max="12035" width="66" style="25" customWidth="1"/>
    <col min="12036" max="12036" width="12.28515625" style="25" customWidth="1"/>
    <col min="12037" max="12288" width="9.140625" style="25"/>
    <col min="12289" max="12289" width="18.140625" style="25" customWidth="1"/>
    <col min="12290" max="12290" width="0" style="25" hidden="1" customWidth="1"/>
    <col min="12291" max="12291" width="66" style="25" customWidth="1"/>
    <col min="12292" max="12292" width="12.28515625" style="25" customWidth="1"/>
    <col min="12293" max="12544" width="9.140625" style="25"/>
    <col min="12545" max="12545" width="18.140625" style="25" customWidth="1"/>
    <col min="12546" max="12546" width="0" style="25" hidden="1" customWidth="1"/>
    <col min="12547" max="12547" width="66" style="25" customWidth="1"/>
    <col min="12548" max="12548" width="12.28515625" style="25" customWidth="1"/>
    <col min="12549" max="12800" width="9.140625" style="25"/>
    <col min="12801" max="12801" width="18.140625" style="25" customWidth="1"/>
    <col min="12802" max="12802" width="0" style="25" hidden="1" customWidth="1"/>
    <col min="12803" max="12803" width="66" style="25" customWidth="1"/>
    <col min="12804" max="12804" width="12.28515625" style="25" customWidth="1"/>
    <col min="12805" max="13056" width="9.140625" style="25"/>
    <col min="13057" max="13057" width="18.140625" style="25" customWidth="1"/>
    <col min="13058" max="13058" width="0" style="25" hidden="1" customWidth="1"/>
    <col min="13059" max="13059" width="66" style="25" customWidth="1"/>
    <col min="13060" max="13060" width="12.28515625" style="25" customWidth="1"/>
    <col min="13061" max="13312" width="9.140625" style="25"/>
    <col min="13313" max="13313" width="18.140625" style="25" customWidth="1"/>
    <col min="13314" max="13314" width="0" style="25" hidden="1" customWidth="1"/>
    <col min="13315" max="13315" width="66" style="25" customWidth="1"/>
    <col min="13316" max="13316" width="12.28515625" style="25" customWidth="1"/>
    <col min="13317" max="13568" width="9.140625" style="25"/>
    <col min="13569" max="13569" width="18.140625" style="25" customWidth="1"/>
    <col min="13570" max="13570" width="0" style="25" hidden="1" customWidth="1"/>
    <col min="13571" max="13571" width="66" style="25" customWidth="1"/>
    <col min="13572" max="13572" width="12.28515625" style="25" customWidth="1"/>
    <col min="13573" max="13824" width="9.140625" style="25"/>
    <col min="13825" max="13825" width="18.140625" style="25" customWidth="1"/>
    <col min="13826" max="13826" width="0" style="25" hidden="1" customWidth="1"/>
    <col min="13827" max="13827" width="66" style="25" customWidth="1"/>
    <col min="13828" max="13828" width="12.28515625" style="25" customWidth="1"/>
    <col min="13829" max="14080" width="9.140625" style="25"/>
    <col min="14081" max="14081" width="18.140625" style="25" customWidth="1"/>
    <col min="14082" max="14082" width="0" style="25" hidden="1" customWidth="1"/>
    <col min="14083" max="14083" width="66" style="25" customWidth="1"/>
    <col min="14084" max="14084" width="12.28515625" style="25" customWidth="1"/>
    <col min="14085" max="14336" width="9.140625" style="25"/>
    <col min="14337" max="14337" width="18.140625" style="25" customWidth="1"/>
    <col min="14338" max="14338" width="0" style="25" hidden="1" customWidth="1"/>
    <col min="14339" max="14339" width="66" style="25" customWidth="1"/>
    <col min="14340" max="14340" width="12.28515625" style="25" customWidth="1"/>
    <col min="14341" max="14592" width="9.140625" style="25"/>
    <col min="14593" max="14593" width="18.140625" style="25" customWidth="1"/>
    <col min="14594" max="14594" width="0" style="25" hidden="1" customWidth="1"/>
    <col min="14595" max="14595" width="66" style="25" customWidth="1"/>
    <col min="14596" max="14596" width="12.28515625" style="25" customWidth="1"/>
    <col min="14597" max="14848" width="9.140625" style="25"/>
    <col min="14849" max="14849" width="18.140625" style="25" customWidth="1"/>
    <col min="14850" max="14850" width="0" style="25" hidden="1" customWidth="1"/>
    <col min="14851" max="14851" width="66" style="25" customWidth="1"/>
    <col min="14852" max="14852" width="12.28515625" style="25" customWidth="1"/>
    <col min="14853" max="15104" width="9.140625" style="25"/>
    <col min="15105" max="15105" width="18.140625" style="25" customWidth="1"/>
    <col min="15106" max="15106" width="0" style="25" hidden="1" customWidth="1"/>
    <col min="15107" max="15107" width="66" style="25" customWidth="1"/>
    <col min="15108" max="15108" width="12.28515625" style="25" customWidth="1"/>
    <col min="15109" max="15360" width="9.140625" style="25"/>
    <col min="15361" max="15361" width="18.140625" style="25" customWidth="1"/>
    <col min="15362" max="15362" width="0" style="25" hidden="1" customWidth="1"/>
    <col min="15363" max="15363" width="66" style="25" customWidth="1"/>
    <col min="15364" max="15364" width="12.28515625" style="25" customWidth="1"/>
    <col min="15365" max="15616" width="9.140625" style="25"/>
    <col min="15617" max="15617" width="18.140625" style="25" customWidth="1"/>
    <col min="15618" max="15618" width="0" style="25" hidden="1" customWidth="1"/>
    <col min="15619" max="15619" width="66" style="25" customWidth="1"/>
    <col min="15620" max="15620" width="12.28515625" style="25" customWidth="1"/>
    <col min="15621" max="15872" width="9.140625" style="25"/>
    <col min="15873" max="15873" width="18.140625" style="25" customWidth="1"/>
    <col min="15874" max="15874" width="0" style="25" hidden="1" customWidth="1"/>
    <col min="15875" max="15875" width="66" style="25" customWidth="1"/>
    <col min="15876" max="15876" width="12.28515625" style="25" customWidth="1"/>
    <col min="15877" max="16128" width="9.140625" style="25"/>
    <col min="16129" max="16129" width="18.140625" style="25" customWidth="1"/>
    <col min="16130" max="16130" width="0" style="25" hidden="1" customWidth="1"/>
    <col min="16131" max="16131" width="66" style="25" customWidth="1"/>
    <col min="16132" max="16132" width="12.28515625" style="25" customWidth="1"/>
    <col min="16133" max="16384" width="9.140625" style="25"/>
  </cols>
  <sheetData>
    <row r="1" spans="1:10" ht="15.75">
      <c r="C1" s="127" t="s">
        <v>86</v>
      </c>
      <c r="D1" s="127"/>
      <c r="E1" s="127"/>
      <c r="F1" s="127"/>
      <c r="G1" s="127"/>
      <c r="H1" s="127"/>
      <c r="I1" s="127"/>
      <c r="J1" s="127"/>
    </row>
    <row r="2" spans="1:10" ht="15.75">
      <c r="C2" s="128" t="s">
        <v>87</v>
      </c>
      <c r="D2" s="128"/>
      <c r="E2" s="128"/>
      <c r="F2" s="128"/>
      <c r="G2" s="128"/>
      <c r="H2" s="128"/>
      <c r="I2" s="128"/>
      <c r="J2" s="128"/>
    </row>
    <row r="3" spans="1:10" ht="15.75">
      <c r="C3" s="129" t="s">
        <v>711</v>
      </c>
      <c r="D3" s="129"/>
      <c r="E3" s="129"/>
      <c r="F3" s="129"/>
      <c r="G3" s="129"/>
      <c r="H3" s="129"/>
      <c r="I3" s="129"/>
      <c r="J3" s="129"/>
    </row>
    <row r="4" spans="1:10" ht="36.75" customHeight="1">
      <c r="C4" s="130"/>
      <c r="D4" s="130"/>
      <c r="E4" s="130"/>
      <c r="F4" s="130"/>
      <c r="G4" s="130"/>
      <c r="H4" s="130"/>
      <c r="I4" s="130"/>
      <c r="J4" s="130"/>
    </row>
    <row r="5" spans="1:10">
      <c r="A5" s="142" t="s">
        <v>702</v>
      </c>
      <c r="B5" s="142"/>
      <c r="C5" s="142"/>
      <c r="D5" s="142"/>
    </row>
    <row r="6" spans="1:10" ht="44.25" customHeight="1">
      <c r="A6" s="142"/>
      <c r="B6" s="142"/>
      <c r="C6" s="142"/>
      <c r="D6" s="142"/>
    </row>
    <row r="7" spans="1:10" ht="15.75">
      <c r="A7" s="140" t="s">
        <v>679</v>
      </c>
      <c r="B7" s="106" t="s">
        <v>680</v>
      </c>
      <c r="C7" s="141" t="s">
        <v>681</v>
      </c>
      <c r="D7" s="141" t="s">
        <v>682</v>
      </c>
    </row>
    <row r="8" spans="1:10" s="108" customFormat="1" ht="33.75" customHeight="1">
      <c r="A8" s="140"/>
      <c r="B8" s="107" t="s">
        <v>680</v>
      </c>
      <c r="C8" s="141"/>
      <c r="D8" s="141"/>
    </row>
    <row r="9" spans="1:10" s="108" customFormat="1" ht="15.75">
      <c r="A9" s="109">
        <v>1</v>
      </c>
      <c r="B9" s="109">
        <v>2</v>
      </c>
      <c r="C9" s="109">
        <v>2</v>
      </c>
      <c r="D9" s="109">
        <v>3</v>
      </c>
    </row>
    <row r="10" spans="1:10" ht="35.25" customHeight="1">
      <c r="A10" s="109" t="s">
        <v>683</v>
      </c>
      <c r="B10" s="110"/>
      <c r="C10" s="111" t="s">
        <v>684</v>
      </c>
      <c r="D10" s="109">
        <v>100</v>
      </c>
    </row>
    <row r="11" spans="1:10" ht="66" customHeight="1">
      <c r="A11" s="109" t="s">
        <v>685</v>
      </c>
      <c r="B11" s="110"/>
      <c r="C11" s="111" t="s">
        <v>686</v>
      </c>
      <c r="D11" s="112" t="s">
        <v>112</v>
      </c>
    </row>
    <row r="12" spans="1:10" ht="35.25" customHeight="1">
      <c r="A12" s="109" t="s">
        <v>687</v>
      </c>
      <c r="B12" s="113"/>
      <c r="C12" s="111" t="s">
        <v>688</v>
      </c>
      <c r="D12" s="112" t="s">
        <v>112</v>
      </c>
    </row>
    <row r="13" spans="1:10" ht="35.25" customHeight="1">
      <c r="A13" s="109" t="s">
        <v>689</v>
      </c>
      <c r="B13" s="114"/>
      <c r="C13" s="111" t="s">
        <v>690</v>
      </c>
      <c r="D13" s="112" t="s">
        <v>112</v>
      </c>
    </row>
    <row r="14" spans="1:10" ht="35.25" customHeight="1">
      <c r="A14" s="109" t="s">
        <v>691</v>
      </c>
      <c r="B14" s="114"/>
      <c r="C14" s="111" t="s">
        <v>692</v>
      </c>
      <c r="D14" s="112" t="s">
        <v>112</v>
      </c>
    </row>
    <row r="15" spans="1:10" ht="36" hidden="1" customHeight="1">
      <c r="A15" s="109"/>
      <c r="B15" s="114"/>
      <c r="C15" s="111"/>
      <c r="D15" s="112"/>
    </row>
    <row r="16" spans="1:10" ht="35.25" customHeight="1">
      <c r="A16" s="109" t="s">
        <v>693</v>
      </c>
      <c r="B16" s="113"/>
      <c r="C16" s="111" t="s">
        <v>694</v>
      </c>
      <c r="D16" s="112" t="s">
        <v>112</v>
      </c>
    </row>
    <row r="17" spans="1:4" ht="49.5" customHeight="1">
      <c r="A17" s="109" t="s">
        <v>695</v>
      </c>
      <c r="B17" s="113"/>
      <c r="C17" s="111" t="s">
        <v>696</v>
      </c>
      <c r="D17" s="112" t="s">
        <v>112</v>
      </c>
    </row>
    <row r="18" spans="1:4" ht="61.5" customHeight="1">
      <c r="A18" s="109" t="s">
        <v>697</v>
      </c>
      <c r="B18" s="113"/>
      <c r="C18" s="111" t="s">
        <v>593</v>
      </c>
      <c r="D18" s="112" t="s">
        <v>112</v>
      </c>
    </row>
    <row r="19" spans="1:4" ht="52.5" customHeight="1">
      <c r="A19" s="109" t="s">
        <v>698</v>
      </c>
      <c r="B19" s="113"/>
      <c r="C19" s="111" t="s">
        <v>699</v>
      </c>
      <c r="D19" s="112" t="s">
        <v>112</v>
      </c>
    </row>
    <row r="20" spans="1:4" ht="35.25" customHeight="1">
      <c r="A20" s="109" t="s">
        <v>700</v>
      </c>
      <c r="B20" s="114"/>
      <c r="C20" s="111" t="s">
        <v>646</v>
      </c>
      <c r="D20" s="112" t="s">
        <v>112</v>
      </c>
    </row>
    <row r="21" spans="1:4" ht="16.5" customHeight="1">
      <c r="A21" s="109" t="s">
        <v>701</v>
      </c>
      <c r="B21" s="114"/>
      <c r="C21" s="111" t="s">
        <v>583</v>
      </c>
      <c r="D21" s="112" t="s">
        <v>112</v>
      </c>
    </row>
    <row r="22" spans="1:4" ht="20.25" hidden="1" customHeight="1">
      <c r="A22" s="109"/>
      <c r="B22" s="114"/>
      <c r="C22" s="115"/>
      <c r="D22" s="112"/>
    </row>
  </sheetData>
  <mergeCells count="8">
    <mergeCell ref="A7:A8"/>
    <mergeCell ref="C7:C8"/>
    <mergeCell ref="D7:D8"/>
    <mergeCell ref="C1:J1"/>
    <mergeCell ref="C2:J2"/>
    <mergeCell ref="C3:J3"/>
    <mergeCell ref="C4:J4"/>
    <mergeCell ref="A5:D6"/>
  </mergeCells>
  <pageMargins left="0.31496062992125984" right="0.31496062992125984" top="0.5511811023622047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H747"/>
  <sheetViews>
    <sheetView view="pageBreakPreview" zoomScaleSheetLayoutView="100" workbookViewId="0">
      <selection activeCell="A622" sqref="A622"/>
    </sheetView>
  </sheetViews>
  <sheetFormatPr defaultRowHeight="12.75"/>
  <cols>
    <col min="1" max="1" width="44.85546875" style="52" customWidth="1"/>
    <col min="2" max="2" width="7.5703125" style="41" customWidth="1"/>
    <col min="3" max="3" width="8.28515625" style="41" customWidth="1"/>
    <col min="4" max="4" width="12.7109375" style="41" customWidth="1"/>
    <col min="5" max="5" width="9" style="41" customWidth="1"/>
    <col min="6" max="6" width="12.7109375" style="41" customWidth="1"/>
    <col min="7" max="7" width="13.85546875" style="53" customWidth="1"/>
    <col min="8" max="8" width="14.85546875" style="53" customWidth="1"/>
    <col min="9" max="256" width="9.140625" style="25"/>
    <col min="257" max="257" width="44.85546875" style="25" customWidth="1"/>
    <col min="258" max="258" width="7.5703125" style="25" customWidth="1"/>
    <col min="259" max="259" width="8.28515625" style="25" customWidth="1"/>
    <col min="260" max="260" width="12.7109375" style="25" customWidth="1"/>
    <col min="261" max="261" width="9" style="25" customWidth="1"/>
    <col min="262" max="262" width="13.7109375" style="25" customWidth="1"/>
    <col min="263" max="263" width="14.7109375" style="25" customWidth="1"/>
    <col min="264" max="264" width="14.85546875" style="25" customWidth="1"/>
    <col min="265" max="512" width="9.140625" style="25"/>
    <col min="513" max="513" width="44.85546875" style="25" customWidth="1"/>
    <col min="514" max="514" width="7.5703125" style="25" customWidth="1"/>
    <col min="515" max="515" width="8.28515625" style="25" customWidth="1"/>
    <col min="516" max="516" width="12.7109375" style="25" customWidth="1"/>
    <col min="517" max="517" width="9" style="25" customWidth="1"/>
    <col min="518" max="518" width="13.7109375" style="25" customWidth="1"/>
    <col min="519" max="519" width="14.7109375" style="25" customWidth="1"/>
    <col min="520" max="520" width="14.85546875" style="25" customWidth="1"/>
    <col min="521" max="768" width="9.140625" style="25"/>
    <col min="769" max="769" width="44.85546875" style="25" customWidth="1"/>
    <col min="770" max="770" width="7.5703125" style="25" customWidth="1"/>
    <col min="771" max="771" width="8.28515625" style="25" customWidth="1"/>
    <col min="772" max="772" width="12.7109375" style="25" customWidth="1"/>
    <col min="773" max="773" width="9" style="25" customWidth="1"/>
    <col min="774" max="774" width="13.7109375" style="25" customWidth="1"/>
    <col min="775" max="775" width="14.7109375" style="25" customWidth="1"/>
    <col min="776" max="776" width="14.85546875" style="25" customWidth="1"/>
    <col min="777" max="1024" width="9.140625" style="25"/>
    <col min="1025" max="1025" width="44.85546875" style="25" customWidth="1"/>
    <col min="1026" max="1026" width="7.5703125" style="25" customWidth="1"/>
    <col min="1027" max="1027" width="8.28515625" style="25" customWidth="1"/>
    <col min="1028" max="1028" width="12.7109375" style="25" customWidth="1"/>
    <col min="1029" max="1029" width="9" style="25" customWidth="1"/>
    <col min="1030" max="1030" width="13.7109375" style="25" customWidth="1"/>
    <col min="1031" max="1031" width="14.7109375" style="25" customWidth="1"/>
    <col min="1032" max="1032" width="14.85546875" style="25" customWidth="1"/>
    <col min="1033" max="1280" width="9.140625" style="25"/>
    <col min="1281" max="1281" width="44.85546875" style="25" customWidth="1"/>
    <col min="1282" max="1282" width="7.5703125" style="25" customWidth="1"/>
    <col min="1283" max="1283" width="8.28515625" style="25" customWidth="1"/>
    <col min="1284" max="1284" width="12.7109375" style="25" customWidth="1"/>
    <col min="1285" max="1285" width="9" style="25" customWidth="1"/>
    <col min="1286" max="1286" width="13.7109375" style="25" customWidth="1"/>
    <col min="1287" max="1287" width="14.7109375" style="25" customWidth="1"/>
    <col min="1288" max="1288" width="14.85546875" style="25" customWidth="1"/>
    <col min="1289" max="1536" width="9.140625" style="25"/>
    <col min="1537" max="1537" width="44.85546875" style="25" customWidth="1"/>
    <col min="1538" max="1538" width="7.5703125" style="25" customWidth="1"/>
    <col min="1539" max="1539" width="8.28515625" style="25" customWidth="1"/>
    <col min="1540" max="1540" width="12.7109375" style="25" customWidth="1"/>
    <col min="1541" max="1541" width="9" style="25" customWidth="1"/>
    <col min="1542" max="1542" width="13.7109375" style="25" customWidth="1"/>
    <col min="1543" max="1543" width="14.7109375" style="25" customWidth="1"/>
    <col min="1544" max="1544" width="14.85546875" style="25" customWidth="1"/>
    <col min="1545" max="1792" width="9.140625" style="25"/>
    <col min="1793" max="1793" width="44.85546875" style="25" customWidth="1"/>
    <col min="1794" max="1794" width="7.5703125" style="25" customWidth="1"/>
    <col min="1795" max="1795" width="8.28515625" style="25" customWidth="1"/>
    <col min="1796" max="1796" width="12.7109375" style="25" customWidth="1"/>
    <col min="1797" max="1797" width="9" style="25" customWidth="1"/>
    <col min="1798" max="1798" width="13.7109375" style="25" customWidth="1"/>
    <col min="1799" max="1799" width="14.7109375" style="25" customWidth="1"/>
    <col min="1800" max="1800" width="14.85546875" style="25" customWidth="1"/>
    <col min="1801" max="2048" width="9.140625" style="25"/>
    <col min="2049" max="2049" width="44.85546875" style="25" customWidth="1"/>
    <col min="2050" max="2050" width="7.5703125" style="25" customWidth="1"/>
    <col min="2051" max="2051" width="8.28515625" style="25" customWidth="1"/>
    <col min="2052" max="2052" width="12.7109375" style="25" customWidth="1"/>
    <col min="2053" max="2053" width="9" style="25" customWidth="1"/>
    <col min="2054" max="2054" width="13.7109375" style="25" customWidth="1"/>
    <col min="2055" max="2055" width="14.7109375" style="25" customWidth="1"/>
    <col min="2056" max="2056" width="14.85546875" style="25" customWidth="1"/>
    <col min="2057" max="2304" width="9.140625" style="25"/>
    <col min="2305" max="2305" width="44.85546875" style="25" customWidth="1"/>
    <col min="2306" max="2306" width="7.5703125" style="25" customWidth="1"/>
    <col min="2307" max="2307" width="8.28515625" style="25" customWidth="1"/>
    <col min="2308" max="2308" width="12.7109375" style="25" customWidth="1"/>
    <col min="2309" max="2309" width="9" style="25" customWidth="1"/>
    <col min="2310" max="2310" width="13.7109375" style="25" customWidth="1"/>
    <col min="2311" max="2311" width="14.7109375" style="25" customWidth="1"/>
    <col min="2312" max="2312" width="14.85546875" style="25" customWidth="1"/>
    <col min="2313" max="2560" width="9.140625" style="25"/>
    <col min="2561" max="2561" width="44.85546875" style="25" customWidth="1"/>
    <col min="2562" max="2562" width="7.5703125" style="25" customWidth="1"/>
    <col min="2563" max="2563" width="8.28515625" style="25" customWidth="1"/>
    <col min="2564" max="2564" width="12.7109375" style="25" customWidth="1"/>
    <col min="2565" max="2565" width="9" style="25" customWidth="1"/>
    <col min="2566" max="2566" width="13.7109375" style="25" customWidth="1"/>
    <col min="2567" max="2567" width="14.7109375" style="25" customWidth="1"/>
    <col min="2568" max="2568" width="14.85546875" style="25" customWidth="1"/>
    <col min="2569" max="2816" width="9.140625" style="25"/>
    <col min="2817" max="2817" width="44.85546875" style="25" customWidth="1"/>
    <col min="2818" max="2818" width="7.5703125" style="25" customWidth="1"/>
    <col min="2819" max="2819" width="8.28515625" style="25" customWidth="1"/>
    <col min="2820" max="2820" width="12.7109375" style="25" customWidth="1"/>
    <col min="2821" max="2821" width="9" style="25" customWidth="1"/>
    <col min="2822" max="2822" width="13.7109375" style="25" customWidth="1"/>
    <col min="2823" max="2823" width="14.7109375" style="25" customWidth="1"/>
    <col min="2824" max="2824" width="14.85546875" style="25" customWidth="1"/>
    <col min="2825" max="3072" width="9.140625" style="25"/>
    <col min="3073" max="3073" width="44.85546875" style="25" customWidth="1"/>
    <col min="3074" max="3074" width="7.5703125" style="25" customWidth="1"/>
    <col min="3075" max="3075" width="8.28515625" style="25" customWidth="1"/>
    <col min="3076" max="3076" width="12.7109375" style="25" customWidth="1"/>
    <col min="3077" max="3077" width="9" style="25" customWidth="1"/>
    <col min="3078" max="3078" width="13.7109375" style="25" customWidth="1"/>
    <col min="3079" max="3079" width="14.7109375" style="25" customWidth="1"/>
    <col min="3080" max="3080" width="14.85546875" style="25" customWidth="1"/>
    <col min="3081" max="3328" width="9.140625" style="25"/>
    <col min="3329" max="3329" width="44.85546875" style="25" customWidth="1"/>
    <col min="3330" max="3330" width="7.5703125" style="25" customWidth="1"/>
    <col min="3331" max="3331" width="8.28515625" style="25" customWidth="1"/>
    <col min="3332" max="3332" width="12.7109375" style="25" customWidth="1"/>
    <col min="3333" max="3333" width="9" style="25" customWidth="1"/>
    <col min="3334" max="3334" width="13.7109375" style="25" customWidth="1"/>
    <col min="3335" max="3335" width="14.7109375" style="25" customWidth="1"/>
    <col min="3336" max="3336" width="14.85546875" style="25" customWidth="1"/>
    <col min="3337" max="3584" width="9.140625" style="25"/>
    <col min="3585" max="3585" width="44.85546875" style="25" customWidth="1"/>
    <col min="3586" max="3586" width="7.5703125" style="25" customWidth="1"/>
    <col min="3587" max="3587" width="8.28515625" style="25" customWidth="1"/>
    <col min="3588" max="3588" width="12.7109375" style="25" customWidth="1"/>
    <col min="3589" max="3589" width="9" style="25" customWidth="1"/>
    <col min="3590" max="3590" width="13.7109375" style="25" customWidth="1"/>
    <col min="3591" max="3591" width="14.7109375" style="25" customWidth="1"/>
    <col min="3592" max="3592" width="14.85546875" style="25" customWidth="1"/>
    <col min="3593" max="3840" width="9.140625" style="25"/>
    <col min="3841" max="3841" width="44.85546875" style="25" customWidth="1"/>
    <col min="3842" max="3842" width="7.5703125" style="25" customWidth="1"/>
    <col min="3843" max="3843" width="8.28515625" style="25" customWidth="1"/>
    <col min="3844" max="3844" width="12.7109375" style="25" customWidth="1"/>
    <col min="3845" max="3845" width="9" style="25" customWidth="1"/>
    <col min="3846" max="3846" width="13.7109375" style="25" customWidth="1"/>
    <col min="3847" max="3847" width="14.7109375" style="25" customWidth="1"/>
    <col min="3848" max="3848" width="14.85546875" style="25" customWidth="1"/>
    <col min="3849" max="4096" width="9.140625" style="25"/>
    <col min="4097" max="4097" width="44.85546875" style="25" customWidth="1"/>
    <col min="4098" max="4098" width="7.5703125" style="25" customWidth="1"/>
    <col min="4099" max="4099" width="8.28515625" style="25" customWidth="1"/>
    <col min="4100" max="4100" width="12.7109375" style="25" customWidth="1"/>
    <col min="4101" max="4101" width="9" style="25" customWidth="1"/>
    <col min="4102" max="4102" width="13.7109375" style="25" customWidth="1"/>
    <col min="4103" max="4103" width="14.7109375" style="25" customWidth="1"/>
    <col min="4104" max="4104" width="14.85546875" style="25" customWidth="1"/>
    <col min="4105" max="4352" width="9.140625" style="25"/>
    <col min="4353" max="4353" width="44.85546875" style="25" customWidth="1"/>
    <col min="4354" max="4354" width="7.5703125" style="25" customWidth="1"/>
    <col min="4355" max="4355" width="8.28515625" style="25" customWidth="1"/>
    <col min="4356" max="4356" width="12.7109375" style="25" customWidth="1"/>
    <col min="4357" max="4357" width="9" style="25" customWidth="1"/>
    <col min="4358" max="4358" width="13.7109375" style="25" customWidth="1"/>
    <col min="4359" max="4359" width="14.7109375" style="25" customWidth="1"/>
    <col min="4360" max="4360" width="14.85546875" style="25" customWidth="1"/>
    <col min="4361" max="4608" width="9.140625" style="25"/>
    <col min="4609" max="4609" width="44.85546875" style="25" customWidth="1"/>
    <col min="4610" max="4610" width="7.5703125" style="25" customWidth="1"/>
    <col min="4611" max="4611" width="8.28515625" style="25" customWidth="1"/>
    <col min="4612" max="4612" width="12.7109375" style="25" customWidth="1"/>
    <col min="4613" max="4613" width="9" style="25" customWidth="1"/>
    <col min="4614" max="4614" width="13.7109375" style="25" customWidth="1"/>
    <col min="4615" max="4615" width="14.7109375" style="25" customWidth="1"/>
    <col min="4616" max="4616" width="14.85546875" style="25" customWidth="1"/>
    <col min="4617" max="4864" width="9.140625" style="25"/>
    <col min="4865" max="4865" width="44.85546875" style="25" customWidth="1"/>
    <col min="4866" max="4866" width="7.5703125" style="25" customWidth="1"/>
    <col min="4867" max="4867" width="8.28515625" style="25" customWidth="1"/>
    <col min="4868" max="4868" width="12.7109375" style="25" customWidth="1"/>
    <col min="4869" max="4869" width="9" style="25" customWidth="1"/>
    <col min="4870" max="4870" width="13.7109375" style="25" customWidth="1"/>
    <col min="4871" max="4871" width="14.7109375" style="25" customWidth="1"/>
    <col min="4872" max="4872" width="14.85546875" style="25" customWidth="1"/>
    <col min="4873" max="5120" width="9.140625" style="25"/>
    <col min="5121" max="5121" width="44.85546875" style="25" customWidth="1"/>
    <col min="5122" max="5122" width="7.5703125" style="25" customWidth="1"/>
    <col min="5123" max="5123" width="8.28515625" style="25" customWidth="1"/>
    <col min="5124" max="5124" width="12.7109375" style="25" customWidth="1"/>
    <col min="5125" max="5125" width="9" style="25" customWidth="1"/>
    <col min="5126" max="5126" width="13.7109375" style="25" customWidth="1"/>
    <col min="5127" max="5127" width="14.7109375" style="25" customWidth="1"/>
    <col min="5128" max="5128" width="14.85546875" style="25" customWidth="1"/>
    <col min="5129" max="5376" width="9.140625" style="25"/>
    <col min="5377" max="5377" width="44.85546875" style="25" customWidth="1"/>
    <col min="5378" max="5378" width="7.5703125" style="25" customWidth="1"/>
    <col min="5379" max="5379" width="8.28515625" style="25" customWidth="1"/>
    <col min="5380" max="5380" width="12.7109375" style="25" customWidth="1"/>
    <col min="5381" max="5381" width="9" style="25" customWidth="1"/>
    <col min="5382" max="5382" width="13.7109375" style="25" customWidth="1"/>
    <col min="5383" max="5383" width="14.7109375" style="25" customWidth="1"/>
    <col min="5384" max="5384" width="14.85546875" style="25" customWidth="1"/>
    <col min="5385" max="5632" width="9.140625" style="25"/>
    <col min="5633" max="5633" width="44.85546875" style="25" customWidth="1"/>
    <col min="5634" max="5634" width="7.5703125" style="25" customWidth="1"/>
    <col min="5635" max="5635" width="8.28515625" style="25" customWidth="1"/>
    <col min="5636" max="5636" width="12.7109375" style="25" customWidth="1"/>
    <col min="5637" max="5637" width="9" style="25" customWidth="1"/>
    <col min="5638" max="5638" width="13.7109375" style="25" customWidth="1"/>
    <col min="5639" max="5639" width="14.7109375" style="25" customWidth="1"/>
    <col min="5640" max="5640" width="14.85546875" style="25" customWidth="1"/>
    <col min="5641" max="5888" width="9.140625" style="25"/>
    <col min="5889" max="5889" width="44.85546875" style="25" customWidth="1"/>
    <col min="5890" max="5890" width="7.5703125" style="25" customWidth="1"/>
    <col min="5891" max="5891" width="8.28515625" style="25" customWidth="1"/>
    <col min="5892" max="5892" width="12.7109375" style="25" customWidth="1"/>
    <col min="5893" max="5893" width="9" style="25" customWidth="1"/>
    <col min="5894" max="5894" width="13.7109375" style="25" customWidth="1"/>
    <col min="5895" max="5895" width="14.7109375" style="25" customWidth="1"/>
    <col min="5896" max="5896" width="14.85546875" style="25" customWidth="1"/>
    <col min="5897" max="6144" width="9.140625" style="25"/>
    <col min="6145" max="6145" width="44.85546875" style="25" customWidth="1"/>
    <col min="6146" max="6146" width="7.5703125" style="25" customWidth="1"/>
    <col min="6147" max="6147" width="8.28515625" style="25" customWidth="1"/>
    <col min="6148" max="6148" width="12.7109375" style="25" customWidth="1"/>
    <col min="6149" max="6149" width="9" style="25" customWidth="1"/>
    <col min="6150" max="6150" width="13.7109375" style="25" customWidth="1"/>
    <col min="6151" max="6151" width="14.7109375" style="25" customWidth="1"/>
    <col min="6152" max="6152" width="14.85546875" style="25" customWidth="1"/>
    <col min="6153" max="6400" width="9.140625" style="25"/>
    <col min="6401" max="6401" width="44.85546875" style="25" customWidth="1"/>
    <col min="6402" max="6402" width="7.5703125" style="25" customWidth="1"/>
    <col min="6403" max="6403" width="8.28515625" style="25" customWidth="1"/>
    <col min="6404" max="6404" width="12.7109375" style="25" customWidth="1"/>
    <col min="6405" max="6405" width="9" style="25" customWidth="1"/>
    <col min="6406" max="6406" width="13.7109375" style="25" customWidth="1"/>
    <col min="6407" max="6407" width="14.7109375" style="25" customWidth="1"/>
    <col min="6408" max="6408" width="14.85546875" style="25" customWidth="1"/>
    <col min="6409" max="6656" width="9.140625" style="25"/>
    <col min="6657" max="6657" width="44.85546875" style="25" customWidth="1"/>
    <col min="6658" max="6658" width="7.5703125" style="25" customWidth="1"/>
    <col min="6659" max="6659" width="8.28515625" style="25" customWidth="1"/>
    <col min="6660" max="6660" width="12.7109375" style="25" customWidth="1"/>
    <col min="6661" max="6661" width="9" style="25" customWidth="1"/>
    <col min="6662" max="6662" width="13.7109375" style="25" customWidth="1"/>
    <col min="6663" max="6663" width="14.7109375" style="25" customWidth="1"/>
    <col min="6664" max="6664" width="14.85546875" style="25" customWidth="1"/>
    <col min="6665" max="6912" width="9.140625" style="25"/>
    <col min="6913" max="6913" width="44.85546875" style="25" customWidth="1"/>
    <col min="6914" max="6914" width="7.5703125" style="25" customWidth="1"/>
    <col min="6915" max="6915" width="8.28515625" style="25" customWidth="1"/>
    <col min="6916" max="6916" width="12.7109375" style="25" customWidth="1"/>
    <col min="6917" max="6917" width="9" style="25" customWidth="1"/>
    <col min="6918" max="6918" width="13.7109375" style="25" customWidth="1"/>
    <col min="6919" max="6919" width="14.7109375" style="25" customWidth="1"/>
    <col min="6920" max="6920" width="14.85546875" style="25" customWidth="1"/>
    <col min="6921" max="7168" width="9.140625" style="25"/>
    <col min="7169" max="7169" width="44.85546875" style="25" customWidth="1"/>
    <col min="7170" max="7170" width="7.5703125" style="25" customWidth="1"/>
    <col min="7171" max="7171" width="8.28515625" style="25" customWidth="1"/>
    <col min="7172" max="7172" width="12.7109375" style="25" customWidth="1"/>
    <col min="7173" max="7173" width="9" style="25" customWidth="1"/>
    <col min="7174" max="7174" width="13.7109375" style="25" customWidth="1"/>
    <col min="7175" max="7175" width="14.7109375" style="25" customWidth="1"/>
    <col min="7176" max="7176" width="14.85546875" style="25" customWidth="1"/>
    <col min="7177" max="7424" width="9.140625" style="25"/>
    <col min="7425" max="7425" width="44.85546875" style="25" customWidth="1"/>
    <col min="7426" max="7426" width="7.5703125" style="25" customWidth="1"/>
    <col min="7427" max="7427" width="8.28515625" style="25" customWidth="1"/>
    <col min="7428" max="7428" width="12.7109375" style="25" customWidth="1"/>
    <col min="7429" max="7429" width="9" style="25" customWidth="1"/>
    <col min="7430" max="7430" width="13.7109375" style="25" customWidth="1"/>
    <col min="7431" max="7431" width="14.7109375" style="25" customWidth="1"/>
    <col min="7432" max="7432" width="14.85546875" style="25" customWidth="1"/>
    <col min="7433" max="7680" width="9.140625" style="25"/>
    <col min="7681" max="7681" width="44.85546875" style="25" customWidth="1"/>
    <col min="7682" max="7682" width="7.5703125" style="25" customWidth="1"/>
    <col min="7683" max="7683" width="8.28515625" style="25" customWidth="1"/>
    <col min="7684" max="7684" width="12.7109375" style="25" customWidth="1"/>
    <col min="7685" max="7685" width="9" style="25" customWidth="1"/>
    <col min="7686" max="7686" width="13.7109375" style="25" customWidth="1"/>
    <col min="7687" max="7687" width="14.7109375" style="25" customWidth="1"/>
    <col min="7688" max="7688" width="14.85546875" style="25" customWidth="1"/>
    <col min="7689" max="7936" width="9.140625" style="25"/>
    <col min="7937" max="7937" width="44.85546875" style="25" customWidth="1"/>
    <col min="7938" max="7938" width="7.5703125" style="25" customWidth="1"/>
    <col min="7939" max="7939" width="8.28515625" style="25" customWidth="1"/>
    <col min="7940" max="7940" width="12.7109375" style="25" customWidth="1"/>
    <col min="7941" max="7941" width="9" style="25" customWidth="1"/>
    <col min="7942" max="7942" width="13.7109375" style="25" customWidth="1"/>
    <col min="7943" max="7943" width="14.7109375" style="25" customWidth="1"/>
    <col min="7944" max="7944" width="14.85546875" style="25" customWidth="1"/>
    <col min="7945" max="8192" width="9.140625" style="25"/>
    <col min="8193" max="8193" width="44.85546875" style="25" customWidth="1"/>
    <col min="8194" max="8194" width="7.5703125" style="25" customWidth="1"/>
    <col min="8195" max="8195" width="8.28515625" style="25" customWidth="1"/>
    <col min="8196" max="8196" width="12.7109375" style="25" customWidth="1"/>
    <col min="8197" max="8197" width="9" style="25" customWidth="1"/>
    <col min="8198" max="8198" width="13.7109375" style="25" customWidth="1"/>
    <col min="8199" max="8199" width="14.7109375" style="25" customWidth="1"/>
    <col min="8200" max="8200" width="14.85546875" style="25" customWidth="1"/>
    <col min="8201" max="8448" width="9.140625" style="25"/>
    <col min="8449" max="8449" width="44.85546875" style="25" customWidth="1"/>
    <col min="8450" max="8450" width="7.5703125" style="25" customWidth="1"/>
    <col min="8451" max="8451" width="8.28515625" style="25" customWidth="1"/>
    <col min="8452" max="8452" width="12.7109375" style="25" customWidth="1"/>
    <col min="8453" max="8453" width="9" style="25" customWidth="1"/>
    <col min="8454" max="8454" width="13.7109375" style="25" customWidth="1"/>
    <col min="8455" max="8455" width="14.7109375" style="25" customWidth="1"/>
    <col min="8456" max="8456" width="14.85546875" style="25" customWidth="1"/>
    <col min="8457" max="8704" width="9.140625" style="25"/>
    <col min="8705" max="8705" width="44.85546875" style="25" customWidth="1"/>
    <col min="8706" max="8706" width="7.5703125" style="25" customWidth="1"/>
    <col min="8707" max="8707" width="8.28515625" style="25" customWidth="1"/>
    <col min="8708" max="8708" width="12.7109375" style="25" customWidth="1"/>
    <col min="8709" max="8709" width="9" style="25" customWidth="1"/>
    <col min="8710" max="8710" width="13.7109375" style="25" customWidth="1"/>
    <col min="8711" max="8711" width="14.7109375" style="25" customWidth="1"/>
    <col min="8712" max="8712" width="14.85546875" style="25" customWidth="1"/>
    <col min="8713" max="8960" width="9.140625" style="25"/>
    <col min="8961" max="8961" width="44.85546875" style="25" customWidth="1"/>
    <col min="8962" max="8962" width="7.5703125" style="25" customWidth="1"/>
    <col min="8963" max="8963" width="8.28515625" style="25" customWidth="1"/>
    <col min="8964" max="8964" width="12.7109375" style="25" customWidth="1"/>
    <col min="8965" max="8965" width="9" style="25" customWidth="1"/>
    <col min="8966" max="8966" width="13.7109375" style="25" customWidth="1"/>
    <col min="8967" max="8967" width="14.7109375" style="25" customWidth="1"/>
    <col min="8968" max="8968" width="14.85546875" style="25" customWidth="1"/>
    <col min="8969" max="9216" width="9.140625" style="25"/>
    <col min="9217" max="9217" width="44.85546875" style="25" customWidth="1"/>
    <col min="9218" max="9218" width="7.5703125" style="25" customWidth="1"/>
    <col min="9219" max="9219" width="8.28515625" style="25" customWidth="1"/>
    <col min="9220" max="9220" width="12.7109375" style="25" customWidth="1"/>
    <col min="9221" max="9221" width="9" style="25" customWidth="1"/>
    <col min="9222" max="9222" width="13.7109375" style="25" customWidth="1"/>
    <col min="9223" max="9223" width="14.7109375" style="25" customWidth="1"/>
    <col min="9224" max="9224" width="14.85546875" style="25" customWidth="1"/>
    <col min="9225" max="9472" width="9.140625" style="25"/>
    <col min="9473" max="9473" width="44.85546875" style="25" customWidth="1"/>
    <col min="9474" max="9474" width="7.5703125" style="25" customWidth="1"/>
    <col min="9475" max="9475" width="8.28515625" style="25" customWidth="1"/>
    <col min="9476" max="9476" width="12.7109375" style="25" customWidth="1"/>
    <col min="9477" max="9477" width="9" style="25" customWidth="1"/>
    <col min="9478" max="9478" width="13.7109375" style="25" customWidth="1"/>
    <col min="9479" max="9479" width="14.7109375" style="25" customWidth="1"/>
    <col min="9480" max="9480" width="14.85546875" style="25" customWidth="1"/>
    <col min="9481" max="9728" width="9.140625" style="25"/>
    <col min="9729" max="9729" width="44.85546875" style="25" customWidth="1"/>
    <col min="9730" max="9730" width="7.5703125" style="25" customWidth="1"/>
    <col min="9731" max="9731" width="8.28515625" style="25" customWidth="1"/>
    <col min="9732" max="9732" width="12.7109375" style="25" customWidth="1"/>
    <col min="9733" max="9733" width="9" style="25" customWidth="1"/>
    <col min="9734" max="9734" width="13.7109375" style="25" customWidth="1"/>
    <col min="9735" max="9735" width="14.7109375" style="25" customWidth="1"/>
    <col min="9736" max="9736" width="14.85546875" style="25" customWidth="1"/>
    <col min="9737" max="9984" width="9.140625" style="25"/>
    <col min="9985" max="9985" width="44.85546875" style="25" customWidth="1"/>
    <col min="9986" max="9986" width="7.5703125" style="25" customWidth="1"/>
    <col min="9987" max="9987" width="8.28515625" style="25" customWidth="1"/>
    <col min="9988" max="9988" width="12.7109375" style="25" customWidth="1"/>
    <col min="9989" max="9989" width="9" style="25" customWidth="1"/>
    <col min="9990" max="9990" width="13.7109375" style="25" customWidth="1"/>
    <col min="9991" max="9991" width="14.7109375" style="25" customWidth="1"/>
    <col min="9992" max="9992" width="14.85546875" style="25" customWidth="1"/>
    <col min="9993" max="10240" width="9.140625" style="25"/>
    <col min="10241" max="10241" width="44.85546875" style="25" customWidth="1"/>
    <col min="10242" max="10242" width="7.5703125" style="25" customWidth="1"/>
    <col min="10243" max="10243" width="8.28515625" style="25" customWidth="1"/>
    <col min="10244" max="10244" width="12.7109375" style="25" customWidth="1"/>
    <col min="10245" max="10245" width="9" style="25" customWidth="1"/>
    <col min="10246" max="10246" width="13.7109375" style="25" customWidth="1"/>
    <col min="10247" max="10247" width="14.7109375" style="25" customWidth="1"/>
    <col min="10248" max="10248" width="14.85546875" style="25" customWidth="1"/>
    <col min="10249" max="10496" width="9.140625" style="25"/>
    <col min="10497" max="10497" width="44.85546875" style="25" customWidth="1"/>
    <col min="10498" max="10498" width="7.5703125" style="25" customWidth="1"/>
    <col min="10499" max="10499" width="8.28515625" style="25" customWidth="1"/>
    <col min="10500" max="10500" width="12.7109375" style="25" customWidth="1"/>
    <col min="10501" max="10501" width="9" style="25" customWidth="1"/>
    <col min="10502" max="10502" width="13.7109375" style="25" customWidth="1"/>
    <col min="10503" max="10503" width="14.7109375" style="25" customWidth="1"/>
    <col min="10504" max="10504" width="14.85546875" style="25" customWidth="1"/>
    <col min="10505" max="10752" width="9.140625" style="25"/>
    <col min="10753" max="10753" width="44.85546875" style="25" customWidth="1"/>
    <col min="10754" max="10754" width="7.5703125" style="25" customWidth="1"/>
    <col min="10755" max="10755" width="8.28515625" style="25" customWidth="1"/>
    <col min="10756" max="10756" width="12.7109375" style="25" customWidth="1"/>
    <col min="10757" max="10757" width="9" style="25" customWidth="1"/>
    <col min="10758" max="10758" width="13.7109375" style="25" customWidth="1"/>
    <col min="10759" max="10759" width="14.7109375" style="25" customWidth="1"/>
    <col min="10760" max="10760" width="14.85546875" style="25" customWidth="1"/>
    <col min="10761" max="11008" width="9.140625" style="25"/>
    <col min="11009" max="11009" width="44.85546875" style="25" customWidth="1"/>
    <col min="11010" max="11010" width="7.5703125" style="25" customWidth="1"/>
    <col min="11011" max="11011" width="8.28515625" style="25" customWidth="1"/>
    <col min="11012" max="11012" width="12.7109375" style="25" customWidth="1"/>
    <col min="11013" max="11013" width="9" style="25" customWidth="1"/>
    <col min="11014" max="11014" width="13.7109375" style="25" customWidth="1"/>
    <col min="11015" max="11015" width="14.7109375" style="25" customWidth="1"/>
    <col min="11016" max="11016" width="14.85546875" style="25" customWidth="1"/>
    <col min="11017" max="11264" width="9.140625" style="25"/>
    <col min="11265" max="11265" width="44.85546875" style="25" customWidth="1"/>
    <col min="11266" max="11266" width="7.5703125" style="25" customWidth="1"/>
    <col min="11267" max="11267" width="8.28515625" style="25" customWidth="1"/>
    <col min="11268" max="11268" width="12.7109375" style="25" customWidth="1"/>
    <col min="11269" max="11269" width="9" style="25" customWidth="1"/>
    <col min="11270" max="11270" width="13.7109375" style="25" customWidth="1"/>
    <col min="11271" max="11271" width="14.7109375" style="25" customWidth="1"/>
    <col min="11272" max="11272" width="14.85546875" style="25" customWidth="1"/>
    <col min="11273" max="11520" width="9.140625" style="25"/>
    <col min="11521" max="11521" width="44.85546875" style="25" customWidth="1"/>
    <col min="11522" max="11522" width="7.5703125" style="25" customWidth="1"/>
    <col min="11523" max="11523" width="8.28515625" style="25" customWidth="1"/>
    <col min="11524" max="11524" width="12.7109375" style="25" customWidth="1"/>
    <col min="11525" max="11525" width="9" style="25" customWidth="1"/>
    <col min="11526" max="11526" width="13.7109375" style="25" customWidth="1"/>
    <col min="11527" max="11527" width="14.7109375" style="25" customWidth="1"/>
    <col min="11528" max="11528" width="14.85546875" style="25" customWidth="1"/>
    <col min="11529" max="11776" width="9.140625" style="25"/>
    <col min="11777" max="11777" width="44.85546875" style="25" customWidth="1"/>
    <col min="11778" max="11778" width="7.5703125" style="25" customWidth="1"/>
    <col min="11779" max="11779" width="8.28515625" style="25" customWidth="1"/>
    <col min="11780" max="11780" width="12.7109375" style="25" customWidth="1"/>
    <col min="11781" max="11781" width="9" style="25" customWidth="1"/>
    <col min="11782" max="11782" width="13.7109375" style="25" customWidth="1"/>
    <col min="11783" max="11783" width="14.7109375" style="25" customWidth="1"/>
    <col min="11784" max="11784" width="14.85546875" style="25" customWidth="1"/>
    <col min="11785" max="12032" width="9.140625" style="25"/>
    <col min="12033" max="12033" width="44.85546875" style="25" customWidth="1"/>
    <col min="12034" max="12034" width="7.5703125" style="25" customWidth="1"/>
    <col min="12035" max="12035" width="8.28515625" style="25" customWidth="1"/>
    <col min="12036" max="12036" width="12.7109375" style="25" customWidth="1"/>
    <col min="12037" max="12037" width="9" style="25" customWidth="1"/>
    <col min="12038" max="12038" width="13.7109375" style="25" customWidth="1"/>
    <col min="12039" max="12039" width="14.7109375" style="25" customWidth="1"/>
    <col min="12040" max="12040" width="14.85546875" style="25" customWidth="1"/>
    <col min="12041" max="12288" width="9.140625" style="25"/>
    <col min="12289" max="12289" width="44.85546875" style="25" customWidth="1"/>
    <col min="12290" max="12290" width="7.5703125" style="25" customWidth="1"/>
    <col min="12291" max="12291" width="8.28515625" style="25" customWidth="1"/>
    <col min="12292" max="12292" width="12.7109375" style="25" customWidth="1"/>
    <col min="12293" max="12293" width="9" style="25" customWidth="1"/>
    <col min="12294" max="12294" width="13.7109375" style="25" customWidth="1"/>
    <col min="12295" max="12295" width="14.7109375" style="25" customWidth="1"/>
    <col min="12296" max="12296" width="14.85546875" style="25" customWidth="1"/>
    <col min="12297" max="12544" width="9.140625" style="25"/>
    <col min="12545" max="12545" width="44.85546875" style="25" customWidth="1"/>
    <col min="12546" max="12546" width="7.5703125" style="25" customWidth="1"/>
    <col min="12547" max="12547" width="8.28515625" style="25" customWidth="1"/>
    <col min="12548" max="12548" width="12.7109375" style="25" customWidth="1"/>
    <col min="12549" max="12549" width="9" style="25" customWidth="1"/>
    <col min="12550" max="12550" width="13.7109375" style="25" customWidth="1"/>
    <col min="12551" max="12551" width="14.7109375" style="25" customWidth="1"/>
    <col min="12552" max="12552" width="14.85546875" style="25" customWidth="1"/>
    <col min="12553" max="12800" width="9.140625" style="25"/>
    <col min="12801" max="12801" width="44.85546875" style="25" customWidth="1"/>
    <col min="12802" max="12802" width="7.5703125" style="25" customWidth="1"/>
    <col min="12803" max="12803" width="8.28515625" style="25" customWidth="1"/>
    <col min="12804" max="12804" width="12.7109375" style="25" customWidth="1"/>
    <col min="12805" max="12805" width="9" style="25" customWidth="1"/>
    <col min="12806" max="12806" width="13.7109375" style="25" customWidth="1"/>
    <col min="12807" max="12807" width="14.7109375" style="25" customWidth="1"/>
    <col min="12808" max="12808" width="14.85546875" style="25" customWidth="1"/>
    <col min="12809" max="13056" width="9.140625" style="25"/>
    <col min="13057" max="13057" width="44.85546875" style="25" customWidth="1"/>
    <col min="13058" max="13058" width="7.5703125" style="25" customWidth="1"/>
    <col min="13059" max="13059" width="8.28515625" style="25" customWidth="1"/>
    <col min="13060" max="13060" width="12.7109375" style="25" customWidth="1"/>
    <col min="13061" max="13061" width="9" style="25" customWidth="1"/>
    <col min="13062" max="13062" width="13.7109375" style="25" customWidth="1"/>
    <col min="13063" max="13063" width="14.7109375" style="25" customWidth="1"/>
    <col min="13064" max="13064" width="14.85546875" style="25" customWidth="1"/>
    <col min="13065" max="13312" width="9.140625" style="25"/>
    <col min="13313" max="13313" width="44.85546875" style="25" customWidth="1"/>
    <col min="13314" max="13314" width="7.5703125" style="25" customWidth="1"/>
    <col min="13315" max="13315" width="8.28515625" style="25" customWidth="1"/>
    <col min="13316" max="13316" width="12.7109375" style="25" customWidth="1"/>
    <col min="13317" max="13317" width="9" style="25" customWidth="1"/>
    <col min="13318" max="13318" width="13.7109375" style="25" customWidth="1"/>
    <col min="13319" max="13319" width="14.7109375" style="25" customWidth="1"/>
    <col min="13320" max="13320" width="14.85546875" style="25" customWidth="1"/>
    <col min="13321" max="13568" width="9.140625" style="25"/>
    <col min="13569" max="13569" width="44.85546875" style="25" customWidth="1"/>
    <col min="13570" max="13570" width="7.5703125" style="25" customWidth="1"/>
    <col min="13571" max="13571" width="8.28515625" style="25" customWidth="1"/>
    <col min="13572" max="13572" width="12.7109375" style="25" customWidth="1"/>
    <col min="13573" max="13573" width="9" style="25" customWidth="1"/>
    <col min="13574" max="13574" width="13.7109375" style="25" customWidth="1"/>
    <col min="13575" max="13575" width="14.7109375" style="25" customWidth="1"/>
    <col min="13576" max="13576" width="14.85546875" style="25" customWidth="1"/>
    <col min="13577" max="13824" width="9.140625" style="25"/>
    <col min="13825" max="13825" width="44.85546875" style="25" customWidth="1"/>
    <col min="13826" max="13826" width="7.5703125" style="25" customWidth="1"/>
    <col min="13827" max="13827" width="8.28515625" style="25" customWidth="1"/>
    <col min="13828" max="13828" width="12.7109375" style="25" customWidth="1"/>
    <col min="13829" max="13829" width="9" style="25" customWidth="1"/>
    <col min="13830" max="13830" width="13.7109375" style="25" customWidth="1"/>
    <col min="13831" max="13831" width="14.7109375" style="25" customWidth="1"/>
    <col min="13832" max="13832" width="14.85546875" style="25" customWidth="1"/>
    <col min="13833" max="14080" width="9.140625" style="25"/>
    <col min="14081" max="14081" width="44.85546875" style="25" customWidth="1"/>
    <col min="14082" max="14082" width="7.5703125" style="25" customWidth="1"/>
    <col min="14083" max="14083" width="8.28515625" style="25" customWidth="1"/>
    <col min="14084" max="14084" width="12.7109375" style="25" customWidth="1"/>
    <col min="14085" max="14085" width="9" style="25" customWidth="1"/>
    <col min="14086" max="14086" width="13.7109375" style="25" customWidth="1"/>
    <col min="14087" max="14087" width="14.7109375" style="25" customWidth="1"/>
    <col min="14088" max="14088" width="14.85546875" style="25" customWidth="1"/>
    <col min="14089" max="14336" width="9.140625" style="25"/>
    <col min="14337" max="14337" width="44.85546875" style="25" customWidth="1"/>
    <col min="14338" max="14338" width="7.5703125" style="25" customWidth="1"/>
    <col min="14339" max="14339" width="8.28515625" style="25" customWidth="1"/>
    <col min="14340" max="14340" width="12.7109375" style="25" customWidth="1"/>
    <col min="14341" max="14341" width="9" style="25" customWidth="1"/>
    <col min="14342" max="14342" width="13.7109375" style="25" customWidth="1"/>
    <col min="14343" max="14343" width="14.7109375" style="25" customWidth="1"/>
    <col min="14344" max="14344" width="14.85546875" style="25" customWidth="1"/>
    <col min="14345" max="14592" width="9.140625" style="25"/>
    <col min="14593" max="14593" width="44.85546875" style="25" customWidth="1"/>
    <col min="14594" max="14594" width="7.5703125" style="25" customWidth="1"/>
    <col min="14595" max="14595" width="8.28515625" style="25" customWidth="1"/>
    <col min="14596" max="14596" width="12.7109375" style="25" customWidth="1"/>
    <col min="14597" max="14597" width="9" style="25" customWidth="1"/>
    <col min="14598" max="14598" width="13.7109375" style="25" customWidth="1"/>
    <col min="14599" max="14599" width="14.7109375" style="25" customWidth="1"/>
    <col min="14600" max="14600" width="14.85546875" style="25" customWidth="1"/>
    <col min="14601" max="14848" width="9.140625" style="25"/>
    <col min="14849" max="14849" width="44.85546875" style="25" customWidth="1"/>
    <col min="14850" max="14850" width="7.5703125" style="25" customWidth="1"/>
    <col min="14851" max="14851" width="8.28515625" style="25" customWidth="1"/>
    <col min="14852" max="14852" width="12.7109375" style="25" customWidth="1"/>
    <col min="14853" max="14853" width="9" style="25" customWidth="1"/>
    <col min="14854" max="14854" width="13.7109375" style="25" customWidth="1"/>
    <col min="14855" max="14855" width="14.7109375" style="25" customWidth="1"/>
    <col min="14856" max="14856" width="14.85546875" style="25" customWidth="1"/>
    <col min="14857" max="15104" width="9.140625" style="25"/>
    <col min="15105" max="15105" width="44.85546875" style="25" customWidth="1"/>
    <col min="15106" max="15106" width="7.5703125" style="25" customWidth="1"/>
    <col min="15107" max="15107" width="8.28515625" style="25" customWidth="1"/>
    <col min="15108" max="15108" width="12.7109375" style="25" customWidth="1"/>
    <col min="15109" max="15109" width="9" style="25" customWidth="1"/>
    <col min="15110" max="15110" width="13.7109375" style="25" customWidth="1"/>
    <col min="15111" max="15111" width="14.7109375" style="25" customWidth="1"/>
    <col min="15112" max="15112" width="14.85546875" style="25" customWidth="1"/>
    <col min="15113" max="15360" width="9.140625" style="25"/>
    <col min="15361" max="15361" width="44.85546875" style="25" customWidth="1"/>
    <col min="15362" max="15362" width="7.5703125" style="25" customWidth="1"/>
    <col min="15363" max="15363" width="8.28515625" style="25" customWidth="1"/>
    <col min="15364" max="15364" width="12.7109375" style="25" customWidth="1"/>
    <col min="15365" max="15365" width="9" style="25" customWidth="1"/>
    <col min="15366" max="15366" width="13.7109375" style="25" customWidth="1"/>
    <col min="15367" max="15367" width="14.7109375" style="25" customWidth="1"/>
    <col min="15368" max="15368" width="14.85546875" style="25" customWidth="1"/>
    <col min="15369" max="15616" width="9.140625" style="25"/>
    <col min="15617" max="15617" width="44.85546875" style="25" customWidth="1"/>
    <col min="15618" max="15618" width="7.5703125" style="25" customWidth="1"/>
    <col min="15619" max="15619" width="8.28515625" style="25" customWidth="1"/>
    <col min="15620" max="15620" width="12.7109375" style="25" customWidth="1"/>
    <col min="15621" max="15621" width="9" style="25" customWidth="1"/>
    <col min="15622" max="15622" width="13.7109375" style="25" customWidth="1"/>
    <col min="15623" max="15623" width="14.7109375" style="25" customWidth="1"/>
    <col min="15624" max="15624" width="14.85546875" style="25" customWidth="1"/>
    <col min="15625" max="15872" width="9.140625" style="25"/>
    <col min="15873" max="15873" width="44.85546875" style="25" customWidth="1"/>
    <col min="15874" max="15874" width="7.5703125" style="25" customWidth="1"/>
    <col min="15875" max="15875" width="8.28515625" style="25" customWidth="1"/>
    <col min="15876" max="15876" width="12.7109375" style="25" customWidth="1"/>
    <col min="15877" max="15877" width="9" style="25" customWidth="1"/>
    <col min="15878" max="15878" width="13.7109375" style="25" customWidth="1"/>
    <col min="15879" max="15879" width="14.7109375" style="25" customWidth="1"/>
    <col min="15880" max="15880" width="14.85546875" style="25" customWidth="1"/>
    <col min="15881" max="16128" width="9.140625" style="25"/>
    <col min="16129" max="16129" width="44.85546875" style="25" customWidth="1"/>
    <col min="16130" max="16130" width="7.5703125" style="25" customWidth="1"/>
    <col min="16131" max="16131" width="8.28515625" style="25" customWidth="1"/>
    <col min="16132" max="16132" width="12.7109375" style="25" customWidth="1"/>
    <col min="16133" max="16133" width="9" style="25" customWidth="1"/>
    <col min="16134" max="16134" width="13.7109375" style="25" customWidth="1"/>
    <col min="16135" max="16135" width="14.7109375" style="25" customWidth="1"/>
    <col min="16136" max="16136" width="14.85546875" style="25" customWidth="1"/>
    <col min="16137" max="16384" width="9.140625" style="25"/>
  </cols>
  <sheetData>
    <row r="1" spans="1:8" ht="23.25" customHeight="1">
      <c r="A1" s="127" t="s">
        <v>703</v>
      </c>
      <c r="B1" s="127"/>
      <c r="C1" s="127"/>
      <c r="D1" s="127"/>
      <c r="E1" s="127"/>
      <c r="F1" s="127"/>
      <c r="G1" s="127"/>
      <c r="H1" s="127"/>
    </row>
    <row r="2" spans="1:8" ht="27.75" customHeight="1">
      <c r="A2" s="129" t="s">
        <v>87</v>
      </c>
      <c r="B2" s="129"/>
      <c r="C2" s="129"/>
      <c r="D2" s="129"/>
      <c r="E2" s="129"/>
      <c r="F2" s="129"/>
      <c r="G2" s="129"/>
      <c r="H2" s="129"/>
    </row>
    <row r="3" spans="1:8" ht="30" customHeight="1">
      <c r="A3" s="129" t="s">
        <v>712</v>
      </c>
      <c r="B3" s="129"/>
      <c r="C3" s="129"/>
      <c r="D3" s="129"/>
      <c r="E3" s="129"/>
      <c r="F3" s="129"/>
      <c r="G3" s="129"/>
      <c r="H3" s="129"/>
    </row>
    <row r="4" spans="1:8" ht="19.5" customHeight="1">
      <c r="A4" s="130"/>
      <c r="B4" s="130"/>
      <c r="C4" s="130"/>
      <c r="D4" s="130"/>
      <c r="E4" s="130"/>
      <c r="F4" s="130"/>
      <c r="G4" s="130"/>
      <c r="H4" s="130"/>
    </row>
    <row r="5" spans="1:8" ht="88.5" customHeight="1">
      <c r="A5" s="145" t="s">
        <v>706</v>
      </c>
      <c r="B5" s="145"/>
      <c r="C5" s="145"/>
      <c r="D5" s="145"/>
      <c r="E5" s="145"/>
      <c r="F5" s="145"/>
      <c r="G5" s="145"/>
      <c r="H5" s="145"/>
    </row>
    <row r="6" spans="1:8" s="27" customFormat="1" ht="15" customHeight="1">
      <c r="A6" s="26"/>
      <c r="B6" s="26"/>
      <c r="C6" s="26"/>
      <c r="D6" s="26"/>
      <c r="E6" s="26"/>
      <c r="F6" s="26"/>
      <c r="G6" s="26"/>
      <c r="H6" s="26" t="s">
        <v>88</v>
      </c>
    </row>
    <row r="7" spans="1:8" s="28" customFormat="1" ht="16.5" customHeight="1">
      <c r="A7" s="146" t="s">
        <v>89</v>
      </c>
      <c r="B7" s="147" t="s">
        <v>90</v>
      </c>
      <c r="C7" s="147" t="s">
        <v>91</v>
      </c>
      <c r="D7" s="147" t="s">
        <v>92</v>
      </c>
      <c r="E7" s="147" t="s">
        <v>93</v>
      </c>
      <c r="F7" s="143" t="s">
        <v>94</v>
      </c>
      <c r="G7" s="143" t="s">
        <v>95</v>
      </c>
      <c r="H7" s="143" t="s">
        <v>96</v>
      </c>
    </row>
    <row r="8" spans="1:8" s="28" customFormat="1" ht="39.75" customHeight="1">
      <c r="A8" s="146"/>
      <c r="B8" s="144"/>
      <c r="C8" s="144"/>
      <c r="D8" s="144"/>
      <c r="E8" s="144"/>
      <c r="F8" s="144"/>
      <c r="G8" s="144"/>
      <c r="H8" s="144"/>
    </row>
    <row r="9" spans="1:8" s="32" customFormat="1" ht="12" customHeight="1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30" t="s">
        <v>97</v>
      </c>
      <c r="G9" s="31">
        <v>7</v>
      </c>
      <c r="H9" s="31">
        <v>8</v>
      </c>
    </row>
    <row r="10" spans="1:8" s="27" customFormat="1" ht="14.25">
      <c r="A10" s="55" t="s">
        <v>98</v>
      </c>
      <c r="B10" s="33" t="s">
        <v>99</v>
      </c>
      <c r="C10" s="33" t="s">
        <v>100</v>
      </c>
      <c r="D10" s="33" t="s">
        <v>101</v>
      </c>
      <c r="E10" s="33" t="s">
        <v>102</v>
      </c>
      <c r="F10" s="34">
        <f>F11+F17+F81+F97+F103+F75</f>
        <v>21274.5</v>
      </c>
      <c r="G10" s="34">
        <f>G11+G17+G81+G97+G103+G75</f>
        <v>21749.1</v>
      </c>
      <c r="H10" s="34">
        <f>H11+H17+H81+H97+H103+H75</f>
        <v>22250.300000000003</v>
      </c>
    </row>
    <row r="11" spans="1:8" s="27" customFormat="1" ht="39">
      <c r="A11" s="39" t="s">
        <v>103</v>
      </c>
      <c r="B11" s="35" t="s">
        <v>99</v>
      </c>
      <c r="C11" s="35" t="s">
        <v>104</v>
      </c>
      <c r="D11" s="35" t="s">
        <v>101</v>
      </c>
      <c r="E11" s="35" t="s">
        <v>102</v>
      </c>
      <c r="F11" s="38">
        <f t="shared" ref="F11:H15" si="0">F12</f>
        <v>1507</v>
      </c>
      <c r="G11" s="38">
        <f t="shared" si="0"/>
        <v>1564.3</v>
      </c>
      <c r="H11" s="38">
        <f t="shared" si="0"/>
        <v>1623.8</v>
      </c>
    </row>
    <row r="12" spans="1:8" s="27" customFormat="1" ht="26.25">
      <c r="A12" s="39" t="s">
        <v>105</v>
      </c>
      <c r="B12" s="35" t="s">
        <v>99</v>
      </c>
      <c r="C12" s="35" t="s">
        <v>104</v>
      </c>
      <c r="D12" s="35" t="s">
        <v>106</v>
      </c>
      <c r="E12" s="35" t="s">
        <v>102</v>
      </c>
      <c r="F12" s="38">
        <f t="shared" si="0"/>
        <v>1507</v>
      </c>
      <c r="G12" s="38">
        <f t="shared" si="0"/>
        <v>1564.3</v>
      </c>
      <c r="H12" s="38">
        <f t="shared" si="0"/>
        <v>1623.8</v>
      </c>
    </row>
    <row r="13" spans="1:8" s="27" customFormat="1" ht="26.25">
      <c r="A13" s="39" t="s">
        <v>107</v>
      </c>
      <c r="B13" s="35" t="s">
        <v>99</v>
      </c>
      <c r="C13" s="35" t="s">
        <v>104</v>
      </c>
      <c r="D13" s="35" t="s">
        <v>108</v>
      </c>
      <c r="E13" s="35" t="s">
        <v>102</v>
      </c>
      <c r="F13" s="38">
        <f t="shared" si="0"/>
        <v>1507</v>
      </c>
      <c r="G13" s="38">
        <f t="shared" si="0"/>
        <v>1564.3</v>
      </c>
      <c r="H13" s="38">
        <f t="shared" si="0"/>
        <v>1623.8</v>
      </c>
    </row>
    <row r="14" spans="1:8" s="27" customFormat="1" ht="31.5" customHeight="1">
      <c r="A14" s="39" t="s">
        <v>109</v>
      </c>
      <c r="B14" s="35" t="s">
        <v>99</v>
      </c>
      <c r="C14" s="35" t="s">
        <v>104</v>
      </c>
      <c r="D14" s="35" t="s">
        <v>110</v>
      </c>
      <c r="E14" s="35" t="s">
        <v>102</v>
      </c>
      <c r="F14" s="38">
        <f t="shared" si="0"/>
        <v>1507</v>
      </c>
      <c r="G14" s="38">
        <f t="shared" si="0"/>
        <v>1564.3</v>
      </c>
      <c r="H14" s="38">
        <f t="shared" si="0"/>
        <v>1623.8</v>
      </c>
    </row>
    <row r="15" spans="1:8" s="27" customFormat="1" ht="64.5">
      <c r="A15" s="39" t="s">
        <v>111</v>
      </c>
      <c r="B15" s="35" t="s">
        <v>99</v>
      </c>
      <c r="C15" s="35" t="s">
        <v>104</v>
      </c>
      <c r="D15" s="35" t="s">
        <v>110</v>
      </c>
      <c r="E15" s="35" t="s">
        <v>112</v>
      </c>
      <c r="F15" s="38">
        <f t="shared" si="0"/>
        <v>1507</v>
      </c>
      <c r="G15" s="38">
        <f t="shared" si="0"/>
        <v>1564.3</v>
      </c>
      <c r="H15" s="38">
        <f t="shared" si="0"/>
        <v>1623.8</v>
      </c>
    </row>
    <row r="16" spans="1:8" s="27" customFormat="1" ht="26.25">
      <c r="A16" s="39" t="s">
        <v>113</v>
      </c>
      <c r="B16" s="35" t="s">
        <v>99</v>
      </c>
      <c r="C16" s="35" t="s">
        <v>104</v>
      </c>
      <c r="D16" s="35" t="s">
        <v>110</v>
      </c>
      <c r="E16" s="35" t="s">
        <v>114</v>
      </c>
      <c r="F16" s="38">
        <v>1507</v>
      </c>
      <c r="G16" s="38">
        <v>1564.3</v>
      </c>
      <c r="H16" s="38">
        <v>1623.8</v>
      </c>
    </row>
    <row r="17" spans="1:8" ht="60" customHeight="1">
      <c r="A17" s="39" t="s">
        <v>115</v>
      </c>
      <c r="B17" s="35" t="s">
        <v>99</v>
      </c>
      <c r="C17" s="35" t="s">
        <v>116</v>
      </c>
      <c r="D17" s="35" t="s">
        <v>101</v>
      </c>
      <c r="E17" s="35" t="s">
        <v>102</v>
      </c>
      <c r="F17" s="38">
        <f t="shared" ref="F17:H18" si="1">F18</f>
        <v>9695.6</v>
      </c>
      <c r="G17" s="38">
        <f t="shared" si="1"/>
        <v>10023.200000000001</v>
      </c>
      <c r="H17" s="38">
        <f t="shared" si="1"/>
        <v>10371.700000000001</v>
      </c>
    </row>
    <row r="18" spans="1:8" ht="26.25">
      <c r="A18" s="39" t="s">
        <v>105</v>
      </c>
      <c r="B18" s="35" t="s">
        <v>99</v>
      </c>
      <c r="C18" s="35" t="s">
        <v>116</v>
      </c>
      <c r="D18" s="35" t="s">
        <v>106</v>
      </c>
      <c r="E18" s="35" t="s">
        <v>102</v>
      </c>
      <c r="F18" s="38">
        <f t="shared" si="1"/>
        <v>9695.6</v>
      </c>
      <c r="G18" s="38">
        <f t="shared" si="1"/>
        <v>10023.200000000001</v>
      </c>
      <c r="H18" s="38">
        <f t="shared" si="1"/>
        <v>10371.700000000001</v>
      </c>
    </row>
    <row r="19" spans="1:8" ht="28.5" customHeight="1">
      <c r="A19" s="39" t="s">
        <v>107</v>
      </c>
      <c r="B19" s="35" t="s">
        <v>99</v>
      </c>
      <c r="C19" s="35" t="s">
        <v>116</v>
      </c>
      <c r="D19" s="35" t="s">
        <v>108</v>
      </c>
      <c r="E19" s="35" t="s">
        <v>102</v>
      </c>
      <c r="F19" s="38">
        <f>F23+F30+F35+F40+F47+F52+F57+F63+F72+F60</f>
        <v>9695.6</v>
      </c>
      <c r="G19" s="38">
        <f>G23+G30+G35+G40+G47+G52+G57+G63+G72+G60</f>
        <v>10023.200000000001</v>
      </c>
      <c r="H19" s="38">
        <f>H23+H30+H35+H40+H47+H52+H57+H63+H72+H60</f>
        <v>10371.700000000001</v>
      </c>
    </row>
    <row r="20" spans="1:8" ht="25.5" hidden="1" customHeight="1">
      <c r="A20" s="39" t="s">
        <v>117</v>
      </c>
      <c r="B20" s="35" t="s">
        <v>99</v>
      </c>
      <c r="C20" s="35" t="s">
        <v>116</v>
      </c>
      <c r="D20" s="35" t="s">
        <v>118</v>
      </c>
      <c r="E20" s="35" t="s">
        <v>102</v>
      </c>
      <c r="F20" s="38">
        <f t="shared" ref="F20:H21" si="2">F21</f>
        <v>0</v>
      </c>
      <c r="G20" s="38">
        <f t="shared" si="2"/>
        <v>0</v>
      </c>
      <c r="H20" s="38">
        <f t="shared" si="2"/>
        <v>0</v>
      </c>
    </row>
    <row r="21" spans="1:8" ht="64.5" hidden="1">
      <c r="A21" s="39" t="s">
        <v>111</v>
      </c>
      <c r="B21" s="35" t="s">
        <v>99</v>
      </c>
      <c r="C21" s="35" t="s">
        <v>116</v>
      </c>
      <c r="D21" s="35" t="s">
        <v>118</v>
      </c>
      <c r="E21" s="35" t="s">
        <v>112</v>
      </c>
      <c r="F21" s="38">
        <f t="shared" si="2"/>
        <v>0</v>
      </c>
      <c r="G21" s="38">
        <f t="shared" si="2"/>
        <v>0</v>
      </c>
      <c r="H21" s="38">
        <f t="shared" si="2"/>
        <v>0</v>
      </c>
    </row>
    <row r="22" spans="1:8" ht="24.75" hidden="1" customHeight="1">
      <c r="A22" s="39" t="s">
        <v>113</v>
      </c>
      <c r="B22" s="35" t="s">
        <v>99</v>
      </c>
      <c r="C22" s="35" t="s">
        <v>116</v>
      </c>
      <c r="D22" s="35" t="s">
        <v>118</v>
      </c>
      <c r="E22" s="35" t="s">
        <v>114</v>
      </c>
      <c r="F22" s="38"/>
      <c r="G22" s="38"/>
      <c r="H22" s="38"/>
    </row>
    <row r="23" spans="1:8" ht="26.25">
      <c r="A23" s="39" t="s">
        <v>119</v>
      </c>
      <c r="B23" s="35" t="s">
        <v>99</v>
      </c>
      <c r="C23" s="35" t="s">
        <v>116</v>
      </c>
      <c r="D23" s="35" t="s">
        <v>120</v>
      </c>
      <c r="E23" s="35" t="s">
        <v>102</v>
      </c>
      <c r="F23" s="38">
        <f>F24+F26+F28</f>
        <v>8072.7</v>
      </c>
      <c r="G23" s="38">
        <f>G24+G26+G28</f>
        <v>8350.3000000000011</v>
      </c>
      <c r="H23" s="38">
        <f>H24+H26+H28</f>
        <v>8645.7000000000007</v>
      </c>
    </row>
    <row r="24" spans="1:8" ht="64.5">
      <c r="A24" s="39" t="s">
        <v>111</v>
      </c>
      <c r="B24" s="35" t="s">
        <v>99</v>
      </c>
      <c r="C24" s="35" t="s">
        <v>116</v>
      </c>
      <c r="D24" s="35" t="s">
        <v>120</v>
      </c>
      <c r="E24" s="35" t="s">
        <v>112</v>
      </c>
      <c r="F24" s="38">
        <f>F25</f>
        <v>8028</v>
      </c>
      <c r="G24" s="38">
        <f>G25</f>
        <v>8305.6</v>
      </c>
      <c r="H24" s="38">
        <f>H25</f>
        <v>8601</v>
      </c>
    </row>
    <row r="25" spans="1:8" ht="26.25" customHeight="1">
      <c r="A25" s="39" t="s">
        <v>113</v>
      </c>
      <c r="B25" s="35" t="s">
        <v>99</v>
      </c>
      <c r="C25" s="35" t="s">
        <v>116</v>
      </c>
      <c r="D25" s="35" t="s">
        <v>120</v>
      </c>
      <c r="E25" s="35" t="s">
        <v>114</v>
      </c>
      <c r="F25" s="38">
        <v>8028</v>
      </c>
      <c r="G25" s="38">
        <v>8305.6</v>
      </c>
      <c r="H25" s="38">
        <v>8601</v>
      </c>
    </row>
    <row r="26" spans="1:8" ht="27.75" customHeight="1">
      <c r="A26" s="39" t="s">
        <v>121</v>
      </c>
      <c r="B26" s="35" t="s">
        <v>99</v>
      </c>
      <c r="C26" s="35" t="s">
        <v>116</v>
      </c>
      <c r="D26" s="35" t="s">
        <v>120</v>
      </c>
      <c r="E26" s="35" t="s">
        <v>122</v>
      </c>
      <c r="F26" s="38">
        <f>F27</f>
        <v>38.5</v>
      </c>
      <c r="G26" s="38">
        <f>G27</f>
        <v>38.5</v>
      </c>
      <c r="H26" s="38">
        <f>H27</f>
        <v>38.5</v>
      </c>
    </row>
    <row r="27" spans="1:8" ht="39">
      <c r="A27" s="39" t="s">
        <v>123</v>
      </c>
      <c r="B27" s="35" t="s">
        <v>99</v>
      </c>
      <c r="C27" s="35" t="s">
        <v>116</v>
      </c>
      <c r="D27" s="35" t="s">
        <v>120</v>
      </c>
      <c r="E27" s="35" t="s">
        <v>124</v>
      </c>
      <c r="F27" s="38">
        <v>38.5</v>
      </c>
      <c r="G27" s="38">
        <v>38.5</v>
      </c>
      <c r="H27" s="38">
        <v>38.5</v>
      </c>
    </row>
    <row r="28" spans="1:8" ht="15">
      <c r="A28" s="39" t="s">
        <v>125</v>
      </c>
      <c r="B28" s="35" t="s">
        <v>99</v>
      </c>
      <c r="C28" s="35" t="s">
        <v>116</v>
      </c>
      <c r="D28" s="35" t="s">
        <v>120</v>
      </c>
      <c r="E28" s="35" t="s">
        <v>126</v>
      </c>
      <c r="F28" s="38">
        <f>F29</f>
        <v>6.2</v>
      </c>
      <c r="G28" s="38">
        <f>G29</f>
        <v>6.2</v>
      </c>
      <c r="H28" s="38">
        <f>H29</f>
        <v>6.2</v>
      </c>
    </row>
    <row r="29" spans="1:8" ht="15">
      <c r="A29" s="58" t="s">
        <v>127</v>
      </c>
      <c r="B29" s="35" t="s">
        <v>99</v>
      </c>
      <c r="C29" s="35" t="s">
        <v>116</v>
      </c>
      <c r="D29" s="35" t="s">
        <v>120</v>
      </c>
      <c r="E29" s="35" t="s">
        <v>128</v>
      </c>
      <c r="F29" s="38">
        <v>6.2</v>
      </c>
      <c r="G29" s="38">
        <v>6.2</v>
      </c>
      <c r="H29" s="38">
        <v>6.2</v>
      </c>
    </row>
    <row r="30" spans="1:8" ht="39">
      <c r="A30" s="39" t="s">
        <v>129</v>
      </c>
      <c r="B30" s="35" t="s">
        <v>99</v>
      </c>
      <c r="C30" s="35" t="s">
        <v>116</v>
      </c>
      <c r="D30" s="35" t="s">
        <v>130</v>
      </c>
      <c r="E30" s="35" t="s">
        <v>102</v>
      </c>
      <c r="F30" s="38">
        <f>F31+F33</f>
        <v>195.5</v>
      </c>
      <c r="G30" s="38">
        <f>G31+G33</f>
        <v>201.79999999999998</v>
      </c>
      <c r="H30" s="38">
        <f>H31+H33</f>
        <v>208.4</v>
      </c>
    </row>
    <row r="31" spans="1:8" ht="69.75" customHeight="1">
      <c r="A31" s="39" t="s">
        <v>111</v>
      </c>
      <c r="B31" s="35" t="s">
        <v>99</v>
      </c>
      <c r="C31" s="35" t="s">
        <v>116</v>
      </c>
      <c r="D31" s="35" t="s">
        <v>130</v>
      </c>
      <c r="E31" s="35" t="s">
        <v>112</v>
      </c>
      <c r="F31" s="38">
        <f>F32</f>
        <v>194.9</v>
      </c>
      <c r="G31" s="38">
        <f>G32</f>
        <v>201.2</v>
      </c>
      <c r="H31" s="38">
        <f>H32</f>
        <v>207.8</v>
      </c>
    </row>
    <row r="32" spans="1:8" ht="29.25" customHeight="1">
      <c r="A32" s="39" t="s">
        <v>113</v>
      </c>
      <c r="B32" s="35" t="s">
        <v>99</v>
      </c>
      <c r="C32" s="35" t="s">
        <v>116</v>
      </c>
      <c r="D32" s="35" t="s">
        <v>130</v>
      </c>
      <c r="E32" s="35" t="s">
        <v>114</v>
      </c>
      <c r="F32" s="38">
        <v>194.9</v>
      </c>
      <c r="G32" s="38">
        <v>201.2</v>
      </c>
      <c r="H32" s="38">
        <v>207.8</v>
      </c>
    </row>
    <row r="33" spans="1:8" ht="27" customHeight="1">
      <c r="A33" s="39" t="s">
        <v>121</v>
      </c>
      <c r="B33" s="35" t="s">
        <v>99</v>
      </c>
      <c r="C33" s="35" t="s">
        <v>116</v>
      </c>
      <c r="D33" s="35" t="s">
        <v>130</v>
      </c>
      <c r="E33" s="35" t="s">
        <v>122</v>
      </c>
      <c r="F33" s="38">
        <f>F34</f>
        <v>0.60000000000000009</v>
      </c>
      <c r="G33" s="38">
        <f>G34</f>
        <v>0.60000000000000009</v>
      </c>
      <c r="H33" s="38">
        <f>H34</f>
        <v>0.60000000000000009</v>
      </c>
    </row>
    <row r="34" spans="1:8" ht="33" customHeight="1">
      <c r="A34" s="39" t="s">
        <v>123</v>
      </c>
      <c r="B34" s="35" t="s">
        <v>99</v>
      </c>
      <c r="C34" s="35" t="s">
        <v>116</v>
      </c>
      <c r="D34" s="35" t="s">
        <v>130</v>
      </c>
      <c r="E34" s="35" t="s">
        <v>124</v>
      </c>
      <c r="F34" s="38">
        <f>1.6-1</f>
        <v>0.60000000000000009</v>
      </c>
      <c r="G34" s="38">
        <f>1.6-1</f>
        <v>0.60000000000000009</v>
      </c>
      <c r="H34" s="38">
        <f>1.6-1</f>
        <v>0.60000000000000009</v>
      </c>
    </row>
    <row r="35" spans="1:8" ht="42.75" customHeight="1">
      <c r="A35" s="39" t="s">
        <v>131</v>
      </c>
      <c r="B35" s="35" t="s">
        <v>99</v>
      </c>
      <c r="C35" s="35" t="s">
        <v>116</v>
      </c>
      <c r="D35" s="35" t="s">
        <v>132</v>
      </c>
      <c r="E35" s="35" t="s">
        <v>102</v>
      </c>
      <c r="F35" s="38">
        <f>F36+F38</f>
        <v>197.6</v>
      </c>
      <c r="G35" s="38">
        <f>G36+G38</f>
        <v>203.79999999999998</v>
      </c>
      <c r="H35" s="38">
        <f>H36+H38</f>
        <v>210.39999999999998</v>
      </c>
    </row>
    <row r="36" spans="1:8" ht="66" customHeight="1">
      <c r="A36" s="39" t="s">
        <v>111</v>
      </c>
      <c r="B36" s="35" t="s">
        <v>99</v>
      </c>
      <c r="C36" s="35" t="s">
        <v>116</v>
      </c>
      <c r="D36" s="35" t="s">
        <v>132</v>
      </c>
      <c r="E36" s="35" t="s">
        <v>112</v>
      </c>
      <c r="F36" s="38">
        <f>F37</f>
        <v>184.4</v>
      </c>
      <c r="G36" s="38">
        <f>G37</f>
        <v>190.6</v>
      </c>
      <c r="H36" s="38">
        <f>H37</f>
        <v>197.2</v>
      </c>
    </row>
    <row r="37" spans="1:8" ht="30" customHeight="1">
      <c r="A37" s="39" t="s">
        <v>113</v>
      </c>
      <c r="B37" s="35" t="s">
        <v>99</v>
      </c>
      <c r="C37" s="35" t="s">
        <v>116</v>
      </c>
      <c r="D37" s="35" t="s">
        <v>132</v>
      </c>
      <c r="E37" s="35" t="s">
        <v>114</v>
      </c>
      <c r="F37" s="38">
        <v>184.4</v>
      </c>
      <c r="G37" s="38">
        <v>190.6</v>
      </c>
      <c r="H37" s="38">
        <v>197.2</v>
      </c>
    </row>
    <row r="38" spans="1:8" ht="30.75" customHeight="1">
      <c r="A38" s="39" t="s">
        <v>121</v>
      </c>
      <c r="B38" s="35" t="s">
        <v>99</v>
      </c>
      <c r="C38" s="35" t="s">
        <v>116</v>
      </c>
      <c r="D38" s="35" t="s">
        <v>132</v>
      </c>
      <c r="E38" s="35" t="s">
        <v>122</v>
      </c>
      <c r="F38" s="38">
        <f>F39</f>
        <v>13.200000000000001</v>
      </c>
      <c r="G38" s="38">
        <f>G39</f>
        <v>13.200000000000001</v>
      </c>
      <c r="H38" s="38">
        <f>H39</f>
        <v>13.200000000000001</v>
      </c>
    </row>
    <row r="39" spans="1:8" ht="39">
      <c r="A39" s="39" t="s">
        <v>123</v>
      </c>
      <c r="B39" s="35" t="s">
        <v>99</v>
      </c>
      <c r="C39" s="35" t="s">
        <v>116</v>
      </c>
      <c r="D39" s="35" t="s">
        <v>132</v>
      </c>
      <c r="E39" s="35" t="s">
        <v>124</v>
      </c>
      <c r="F39" s="38">
        <f>19.3-6.1</f>
        <v>13.200000000000001</v>
      </c>
      <c r="G39" s="38">
        <f>19.3-6.1</f>
        <v>13.200000000000001</v>
      </c>
      <c r="H39" s="38">
        <f>19.3-6.1</f>
        <v>13.200000000000001</v>
      </c>
    </row>
    <row r="40" spans="1:8" ht="40.5" customHeight="1">
      <c r="A40" s="39" t="s">
        <v>133</v>
      </c>
      <c r="B40" s="35" t="s">
        <v>99</v>
      </c>
      <c r="C40" s="35" t="s">
        <v>116</v>
      </c>
      <c r="D40" s="35" t="s">
        <v>134</v>
      </c>
      <c r="E40" s="35" t="s">
        <v>102</v>
      </c>
      <c r="F40" s="38">
        <f>F41+F45</f>
        <v>204.4</v>
      </c>
      <c r="G40" s="38">
        <f>G41+G45</f>
        <v>210.6</v>
      </c>
      <c r="H40" s="38">
        <f>H41+H45</f>
        <v>217.2</v>
      </c>
    </row>
    <row r="41" spans="1:8" ht="66.75" customHeight="1">
      <c r="A41" s="39" t="s">
        <v>111</v>
      </c>
      <c r="B41" s="35" t="s">
        <v>99</v>
      </c>
      <c r="C41" s="35" t="s">
        <v>116</v>
      </c>
      <c r="D41" s="35" t="s">
        <v>134</v>
      </c>
      <c r="E41" s="35" t="s">
        <v>112</v>
      </c>
      <c r="F41" s="38">
        <f>F42</f>
        <v>204.4</v>
      </c>
      <c r="G41" s="38">
        <f>G42</f>
        <v>210.6</v>
      </c>
      <c r="H41" s="38">
        <f>H42</f>
        <v>217.2</v>
      </c>
    </row>
    <row r="42" spans="1:8" ht="30" customHeight="1">
      <c r="A42" s="39" t="s">
        <v>113</v>
      </c>
      <c r="B42" s="35" t="s">
        <v>99</v>
      </c>
      <c r="C42" s="35" t="s">
        <v>116</v>
      </c>
      <c r="D42" s="35" t="s">
        <v>134</v>
      </c>
      <c r="E42" s="35" t="s">
        <v>114</v>
      </c>
      <c r="F42" s="38">
        <v>204.4</v>
      </c>
      <c r="G42" s="38">
        <v>210.6</v>
      </c>
      <c r="H42" s="38">
        <v>217.2</v>
      </c>
    </row>
    <row r="43" spans="1:8" ht="30" hidden="1" customHeight="1">
      <c r="A43" s="39" t="s">
        <v>121</v>
      </c>
      <c r="B43" s="35" t="s">
        <v>99</v>
      </c>
      <c r="C43" s="35" t="s">
        <v>116</v>
      </c>
      <c r="D43" s="35" t="s">
        <v>134</v>
      </c>
      <c r="E43" s="35" t="s">
        <v>122</v>
      </c>
      <c r="F43" s="38">
        <f>F44</f>
        <v>0</v>
      </c>
      <c r="G43" s="38">
        <f>G44</f>
        <v>0</v>
      </c>
      <c r="H43" s="38">
        <f>H44</f>
        <v>0</v>
      </c>
    </row>
    <row r="44" spans="1:8" ht="39" hidden="1">
      <c r="A44" s="39" t="s">
        <v>123</v>
      </c>
      <c r="B44" s="35" t="s">
        <v>99</v>
      </c>
      <c r="C44" s="35" t="s">
        <v>116</v>
      </c>
      <c r="D44" s="35" t="s">
        <v>134</v>
      </c>
      <c r="E44" s="35" t="s">
        <v>124</v>
      </c>
      <c r="F44" s="38">
        <f>34.4-9.7-24.7</f>
        <v>0</v>
      </c>
      <c r="G44" s="38">
        <f>34.4-9.7-24.7</f>
        <v>0</v>
      </c>
      <c r="H44" s="38">
        <f>34.4-9.7-24.7</f>
        <v>0</v>
      </c>
    </row>
    <row r="45" spans="1:8" ht="26.25" hidden="1">
      <c r="A45" s="39" t="s">
        <v>121</v>
      </c>
      <c r="B45" s="35" t="s">
        <v>99</v>
      </c>
      <c r="C45" s="35" t="s">
        <v>116</v>
      </c>
      <c r="D45" s="35" t="s">
        <v>134</v>
      </c>
      <c r="E45" s="35" t="s">
        <v>122</v>
      </c>
      <c r="F45" s="38">
        <f>F46</f>
        <v>0</v>
      </c>
      <c r="G45" s="38">
        <f>G46</f>
        <v>0</v>
      </c>
      <c r="H45" s="38">
        <f>H46</f>
        <v>0</v>
      </c>
    </row>
    <row r="46" spans="1:8" ht="39" hidden="1">
      <c r="A46" s="39" t="s">
        <v>123</v>
      </c>
      <c r="B46" s="35" t="s">
        <v>99</v>
      </c>
      <c r="C46" s="35" t="s">
        <v>116</v>
      </c>
      <c r="D46" s="35" t="s">
        <v>134</v>
      </c>
      <c r="E46" s="35" t="s">
        <v>124</v>
      </c>
      <c r="F46" s="38">
        <f>24.7-24.7</f>
        <v>0</v>
      </c>
      <c r="G46" s="38">
        <f>24.7-24.7</f>
        <v>0</v>
      </c>
      <c r="H46" s="38">
        <f>24.7-24.7</f>
        <v>0</v>
      </c>
    </row>
    <row r="47" spans="1:8" ht="67.5" customHeight="1">
      <c r="A47" s="39" t="s">
        <v>135</v>
      </c>
      <c r="B47" s="35" t="s">
        <v>99</v>
      </c>
      <c r="C47" s="35" t="s">
        <v>116</v>
      </c>
      <c r="D47" s="35" t="s">
        <v>136</v>
      </c>
      <c r="E47" s="35" t="s">
        <v>102</v>
      </c>
      <c r="F47" s="38">
        <f>F48+F50</f>
        <v>195.8</v>
      </c>
      <c r="G47" s="38">
        <f>G48+G50</f>
        <v>202</v>
      </c>
      <c r="H47" s="38">
        <f>H48+H50</f>
        <v>208.60000000000002</v>
      </c>
    </row>
    <row r="48" spans="1:8" ht="67.5" customHeight="1">
      <c r="A48" s="39" t="s">
        <v>111</v>
      </c>
      <c r="B48" s="35" t="s">
        <v>99</v>
      </c>
      <c r="C48" s="35" t="s">
        <v>116</v>
      </c>
      <c r="D48" s="35" t="s">
        <v>136</v>
      </c>
      <c r="E48" s="35" t="s">
        <v>112</v>
      </c>
      <c r="F48" s="38">
        <f>F49</f>
        <v>185.5</v>
      </c>
      <c r="G48" s="38">
        <f>G49</f>
        <v>191.7</v>
      </c>
      <c r="H48" s="38">
        <f>H49</f>
        <v>198.3</v>
      </c>
    </row>
    <row r="49" spans="1:8" ht="30" customHeight="1">
      <c r="A49" s="39" t="s">
        <v>113</v>
      </c>
      <c r="B49" s="35" t="s">
        <v>99</v>
      </c>
      <c r="C49" s="35" t="s">
        <v>116</v>
      </c>
      <c r="D49" s="35" t="s">
        <v>136</v>
      </c>
      <c r="E49" s="35" t="s">
        <v>114</v>
      </c>
      <c r="F49" s="38">
        <v>185.5</v>
      </c>
      <c r="G49" s="38">
        <v>191.7</v>
      </c>
      <c r="H49" s="38">
        <v>198.3</v>
      </c>
    </row>
    <row r="50" spans="1:8" ht="33.75" customHeight="1">
      <c r="A50" s="39" t="s">
        <v>121</v>
      </c>
      <c r="B50" s="35" t="s">
        <v>99</v>
      </c>
      <c r="C50" s="35" t="s">
        <v>116</v>
      </c>
      <c r="D50" s="35" t="s">
        <v>136</v>
      </c>
      <c r="E50" s="35" t="s">
        <v>122</v>
      </c>
      <c r="F50" s="38">
        <f>F51</f>
        <v>10.3</v>
      </c>
      <c r="G50" s="38">
        <f>G51</f>
        <v>10.3</v>
      </c>
      <c r="H50" s="38">
        <f>H51</f>
        <v>10.3</v>
      </c>
    </row>
    <row r="51" spans="1:8" ht="39">
      <c r="A51" s="39" t="s">
        <v>123</v>
      </c>
      <c r="B51" s="35" t="s">
        <v>99</v>
      </c>
      <c r="C51" s="35" t="s">
        <v>116</v>
      </c>
      <c r="D51" s="35" t="s">
        <v>136</v>
      </c>
      <c r="E51" s="35" t="s">
        <v>124</v>
      </c>
      <c r="F51" s="38">
        <f>20.5-10.2</f>
        <v>10.3</v>
      </c>
      <c r="G51" s="38">
        <f>20.5-10.2</f>
        <v>10.3</v>
      </c>
      <c r="H51" s="38">
        <f>20.5-10.2</f>
        <v>10.3</v>
      </c>
    </row>
    <row r="52" spans="1:8" ht="55.5" customHeight="1">
      <c r="A52" s="39" t="s">
        <v>137</v>
      </c>
      <c r="B52" s="35" t="s">
        <v>99</v>
      </c>
      <c r="C52" s="35" t="s">
        <v>116</v>
      </c>
      <c r="D52" s="35" t="s">
        <v>138</v>
      </c>
      <c r="E52" s="35" t="s">
        <v>102</v>
      </c>
      <c r="F52" s="38">
        <f>F53+F55</f>
        <v>622.9</v>
      </c>
      <c r="G52" s="38">
        <f>G53+G55</f>
        <v>641.69999999999993</v>
      </c>
      <c r="H52" s="38">
        <f>H53+H55</f>
        <v>661.3</v>
      </c>
    </row>
    <row r="53" spans="1:8" ht="69" customHeight="1">
      <c r="A53" s="39" t="s">
        <v>111</v>
      </c>
      <c r="B53" s="35" t="s">
        <v>99</v>
      </c>
      <c r="C53" s="35" t="s">
        <v>116</v>
      </c>
      <c r="D53" s="35" t="s">
        <v>138</v>
      </c>
      <c r="E53" s="35" t="s">
        <v>112</v>
      </c>
      <c r="F53" s="38">
        <f>F54</f>
        <v>606.5</v>
      </c>
      <c r="G53" s="38">
        <f>G54</f>
        <v>625.29999999999995</v>
      </c>
      <c r="H53" s="38">
        <f>H54</f>
        <v>644.9</v>
      </c>
    </row>
    <row r="54" spans="1:8" ht="31.5" customHeight="1">
      <c r="A54" s="39" t="s">
        <v>113</v>
      </c>
      <c r="B54" s="35" t="s">
        <v>99</v>
      </c>
      <c r="C54" s="35" t="s">
        <v>116</v>
      </c>
      <c r="D54" s="35" t="s">
        <v>138</v>
      </c>
      <c r="E54" s="35" t="s">
        <v>114</v>
      </c>
      <c r="F54" s="38">
        <v>606.5</v>
      </c>
      <c r="G54" s="38">
        <v>625.29999999999995</v>
      </c>
      <c r="H54" s="38">
        <v>644.9</v>
      </c>
    </row>
    <row r="55" spans="1:8" ht="30" customHeight="1">
      <c r="A55" s="39" t="s">
        <v>121</v>
      </c>
      <c r="B55" s="35" t="s">
        <v>99</v>
      </c>
      <c r="C55" s="35" t="s">
        <v>116</v>
      </c>
      <c r="D55" s="35" t="s">
        <v>138</v>
      </c>
      <c r="E55" s="35" t="s">
        <v>122</v>
      </c>
      <c r="F55" s="38">
        <f>F56</f>
        <v>16.400000000000006</v>
      </c>
      <c r="G55" s="38">
        <f>G56</f>
        <v>16.400000000000006</v>
      </c>
      <c r="H55" s="38">
        <f>H56</f>
        <v>16.400000000000006</v>
      </c>
    </row>
    <row r="56" spans="1:8" ht="39">
      <c r="A56" s="39" t="s">
        <v>123</v>
      </c>
      <c r="B56" s="35" t="s">
        <v>99</v>
      </c>
      <c r="C56" s="35" t="s">
        <v>116</v>
      </c>
      <c r="D56" s="35" t="s">
        <v>138</v>
      </c>
      <c r="E56" s="35" t="s">
        <v>124</v>
      </c>
      <c r="F56" s="38">
        <f>40.7-4.9-19.4</f>
        <v>16.400000000000006</v>
      </c>
      <c r="G56" s="38">
        <f>40.7-4.9-19.4</f>
        <v>16.400000000000006</v>
      </c>
      <c r="H56" s="38">
        <f>40.7-4.9-19.4</f>
        <v>16.400000000000006</v>
      </c>
    </row>
    <row r="57" spans="1:8" ht="93.75" customHeight="1">
      <c r="A57" s="39" t="s">
        <v>139</v>
      </c>
      <c r="B57" s="35" t="s">
        <v>99</v>
      </c>
      <c r="C57" s="35" t="s">
        <v>116</v>
      </c>
      <c r="D57" s="35" t="s">
        <v>140</v>
      </c>
      <c r="E57" s="35" t="s">
        <v>102</v>
      </c>
      <c r="F57" s="38">
        <f t="shared" ref="F57:H58" si="3">F58</f>
        <v>185.5</v>
      </c>
      <c r="G57" s="38">
        <f t="shared" si="3"/>
        <v>191.8</v>
      </c>
      <c r="H57" s="38">
        <f t="shared" si="3"/>
        <v>198.4</v>
      </c>
    </row>
    <row r="58" spans="1:8" ht="68.25" customHeight="1">
      <c r="A58" s="39" t="s">
        <v>111</v>
      </c>
      <c r="B58" s="35" t="s">
        <v>99</v>
      </c>
      <c r="C58" s="35" t="s">
        <v>116</v>
      </c>
      <c r="D58" s="35" t="s">
        <v>140</v>
      </c>
      <c r="E58" s="35" t="s">
        <v>112</v>
      </c>
      <c r="F58" s="38">
        <f t="shared" si="3"/>
        <v>185.5</v>
      </c>
      <c r="G58" s="38">
        <f t="shared" si="3"/>
        <v>191.8</v>
      </c>
      <c r="H58" s="38">
        <f t="shared" si="3"/>
        <v>198.4</v>
      </c>
    </row>
    <row r="59" spans="1:8" ht="32.25" customHeight="1">
      <c r="A59" s="39" t="s">
        <v>113</v>
      </c>
      <c r="B59" s="35" t="s">
        <v>99</v>
      </c>
      <c r="C59" s="35" t="s">
        <v>116</v>
      </c>
      <c r="D59" s="35" t="s">
        <v>140</v>
      </c>
      <c r="E59" s="35" t="s">
        <v>114</v>
      </c>
      <c r="F59" s="38">
        <v>185.5</v>
      </c>
      <c r="G59" s="38">
        <v>191.8</v>
      </c>
      <c r="H59" s="38">
        <v>198.4</v>
      </c>
    </row>
    <row r="60" spans="1:8" ht="90" hidden="1">
      <c r="A60" s="39" t="s">
        <v>141</v>
      </c>
      <c r="B60" s="35" t="s">
        <v>99</v>
      </c>
      <c r="C60" s="35" t="s">
        <v>116</v>
      </c>
      <c r="D60" s="35" t="s">
        <v>142</v>
      </c>
      <c r="E60" s="35" t="s">
        <v>102</v>
      </c>
      <c r="F60" s="38">
        <f t="shared" ref="F60:H61" si="4">F61</f>
        <v>0</v>
      </c>
      <c r="G60" s="38">
        <f t="shared" si="4"/>
        <v>0</v>
      </c>
      <c r="H60" s="38">
        <f t="shared" si="4"/>
        <v>0</v>
      </c>
    </row>
    <row r="61" spans="1:8" ht="26.25" hidden="1">
      <c r="A61" s="39" t="s">
        <v>121</v>
      </c>
      <c r="B61" s="35" t="s">
        <v>99</v>
      </c>
      <c r="C61" s="35" t="s">
        <v>116</v>
      </c>
      <c r="D61" s="35" t="s">
        <v>142</v>
      </c>
      <c r="E61" s="35" t="s">
        <v>122</v>
      </c>
      <c r="F61" s="38">
        <f t="shared" si="4"/>
        <v>0</v>
      </c>
      <c r="G61" s="38">
        <f t="shared" si="4"/>
        <v>0</v>
      </c>
      <c r="H61" s="38">
        <f t="shared" si="4"/>
        <v>0</v>
      </c>
    </row>
    <row r="62" spans="1:8" ht="39" hidden="1">
      <c r="A62" s="39" t="s">
        <v>123</v>
      </c>
      <c r="B62" s="35" t="s">
        <v>99</v>
      </c>
      <c r="C62" s="35" t="s">
        <v>116</v>
      </c>
      <c r="D62" s="35" t="s">
        <v>142</v>
      </c>
      <c r="E62" s="35" t="s">
        <v>124</v>
      </c>
      <c r="F62" s="38">
        <v>0</v>
      </c>
      <c r="G62" s="38">
        <v>0</v>
      </c>
      <c r="H62" s="38">
        <v>0</v>
      </c>
    </row>
    <row r="63" spans="1:8" ht="81.75" customHeight="1">
      <c r="A63" s="39" t="s">
        <v>143</v>
      </c>
      <c r="B63" s="35" t="s">
        <v>99</v>
      </c>
      <c r="C63" s="35" t="s">
        <v>116</v>
      </c>
      <c r="D63" s="35" t="s">
        <v>144</v>
      </c>
      <c r="E63" s="35" t="s">
        <v>102</v>
      </c>
      <c r="F63" s="38">
        <f>F64+F66</f>
        <v>20.5</v>
      </c>
      <c r="G63" s="38">
        <f>G64+G66</f>
        <v>20.5</v>
      </c>
      <c r="H63" s="38">
        <f>H64+H66</f>
        <v>21</v>
      </c>
    </row>
    <row r="64" spans="1:8" ht="68.25" customHeight="1">
      <c r="A64" s="39" t="s">
        <v>111</v>
      </c>
      <c r="B64" s="35" t="s">
        <v>99</v>
      </c>
      <c r="C64" s="35" t="s">
        <v>116</v>
      </c>
      <c r="D64" s="35" t="s">
        <v>144</v>
      </c>
      <c r="E64" s="35" t="s">
        <v>112</v>
      </c>
      <c r="F64" s="38">
        <f>F65</f>
        <v>14.4</v>
      </c>
      <c r="G64" s="38">
        <f>G65</f>
        <v>14.4</v>
      </c>
      <c r="H64" s="38">
        <f>H65</f>
        <v>14.9</v>
      </c>
    </row>
    <row r="65" spans="1:8" ht="29.25" customHeight="1">
      <c r="A65" s="39" t="s">
        <v>113</v>
      </c>
      <c r="B65" s="35" t="s">
        <v>99</v>
      </c>
      <c r="C65" s="35" t="s">
        <v>116</v>
      </c>
      <c r="D65" s="35" t="s">
        <v>144</v>
      </c>
      <c r="E65" s="35" t="s">
        <v>114</v>
      </c>
      <c r="F65" s="38">
        <v>14.4</v>
      </c>
      <c r="G65" s="38">
        <v>14.4</v>
      </c>
      <c r="H65" s="38">
        <v>14.9</v>
      </c>
    </row>
    <row r="66" spans="1:8" ht="30" customHeight="1">
      <c r="A66" s="39" t="s">
        <v>121</v>
      </c>
      <c r="B66" s="35" t="s">
        <v>99</v>
      </c>
      <c r="C66" s="35" t="s">
        <v>116</v>
      </c>
      <c r="D66" s="35" t="s">
        <v>144</v>
      </c>
      <c r="E66" s="35" t="s">
        <v>122</v>
      </c>
      <c r="F66" s="38">
        <f>F67</f>
        <v>6.1</v>
      </c>
      <c r="G66" s="38">
        <f>G67</f>
        <v>6.1</v>
      </c>
      <c r="H66" s="38">
        <f>H67</f>
        <v>6.1</v>
      </c>
    </row>
    <row r="67" spans="1:8" ht="27" customHeight="1">
      <c r="A67" s="39" t="s">
        <v>123</v>
      </c>
      <c r="B67" s="35" t="s">
        <v>99</v>
      </c>
      <c r="C67" s="35" t="s">
        <v>116</v>
      </c>
      <c r="D67" s="35" t="s">
        <v>144</v>
      </c>
      <c r="E67" s="35" t="s">
        <v>124</v>
      </c>
      <c r="F67" s="38">
        <v>6.1</v>
      </c>
      <c r="G67" s="38">
        <v>6.1</v>
      </c>
      <c r="H67" s="38">
        <v>6.1</v>
      </c>
    </row>
    <row r="68" spans="1:8" ht="19.5" hidden="1" customHeight="1">
      <c r="A68" s="39" t="s">
        <v>145</v>
      </c>
      <c r="B68" s="35" t="s">
        <v>99</v>
      </c>
      <c r="C68" s="35" t="s">
        <v>146</v>
      </c>
      <c r="D68" s="35" t="s">
        <v>147</v>
      </c>
      <c r="E68" s="35" t="s">
        <v>102</v>
      </c>
      <c r="F68" s="38">
        <f t="shared" ref="F68:H70" si="5">F69</f>
        <v>0</v>
      </c>
      <c r="G68" s="38">
        <f t="shared" si="5"/>
        <v>0</v>
      </c>
      <c r="H68" s="38">
        <f t="shared" si="5"/>
        <v>0</v>
      </c>
    </row>
    <row r="69" spans="1:8" ht="42.75" hidden="1" customHeight="1">
      <c r="A69" s="39" t="s">
        <v>148</v>
      </c>
      <c r="B69" s="35" t="s">
        <v>99</v>
      </c>
      <c r="C69" s="35" t="s">
        <v>146</v>
      </c>
      <c r="D69" s="35" t="s">
        <v>149</v>
      </c>
      <c r="E69" s="35" t="s">
        <v>102</v>
      </c>
      <c r="F69" s="38">
        <f t="shared" si="5"/>
        <v>0</v>
      </c>
      <c r="G69" s="38">
        <f t="shared" si="5"/>
        <v>0</v>
      </c>
      <c r="H69" s="38">
        <f t="shared" si="5"/>
        <v>0</v>
      </c>
    </row>
    <row r="70" spans="1:8" ht="27" hidden="1" customHeight="1">
      <c r="A70" s="39" t="s">
        <v>150</v>
      </c>
      <c r="B70" s="35" t="s">
        <v>99</v>
      </c>
      <c r="C70" s="35" t="s">
        <v>146</v>
      </c>
      <c r="D70" s="35" t="s">
        <v>149</v>
      </c>
      <c r="E70" s="35" t="s">
        <v>122</v>
      </c>
      <c r="F70" s="38">
        <f t="shared" si="5"/>
        <v>0</v>
      </c>
      <c r="G70" s="38">
        <f t="shared" si="5"/>
        <v>0</v>
      </c>
      <c r="H70" s="38">
        <f t="shared" si="5"/>
        <v>0</v>
      </c>
    </row>
    <row r="71" spans="1:8" ht="27" hidden="1" customHeight="1">
      <c r="A71" s="39" t="s">
        <v>123</v>
      </c>
      <c r="B71" s="35" t="s">
        <v>99</v>
      </c>
      <c r="C71" s="35" t="s">
        <v>146</v>
      </c>
      <c r="D71" s="35" t="s">
        <v>149</v>
      </c>
      <c r="E71" s="35" t="s">
        <v>124</v>
      </c>
      <c r="F71" s="38">
        <v>0</v>
      </c>
      <c r="G71" s="38">
        <v>0</v>
      </c>
      <c r="H71" s="38">
        <v>0</v>
      </c>
    </row>
    <row r="72" spans="1:8" ht="56.25" customHeight="1">
      <c r="A72" s="39" t="s">
        <v>151</v>
      </c>
      <c r="B72" s="35" t="s">
        <v>99</v>
      </c>
      <c r="C72" s="35" t="s">
        <v>116</v>
      </c>
      <c r="D72" s="35" t="s">
        <v>152</v>
      </c>
      <c r="E72" s="35" t="s">
        <v>102</v>
      </c>
      <c r="F72" s="38">
        <f t="shared" ref="F72:H73" si="6">F73</f>
        <v>0.7</v>
      </c>
      <c r="G72" s="38">
        <f t="shared" si="6"/>
        <v>0.7</v>
      </c>
      <c r="H72" s="38">
        <f t="shared" si="6"/>
        <v>0.7</v>
      </c>
    </row>
    <row r="73" spans="1:8" ht="66" customHeight="1">
      <c r="A73" s="39" t="s">
        <v>111</v>
      </c>
      <c r="B73" s="35" t="s">
        <v>99</v>
      </c>
      <c r="C73" s="35" t="s">
        <v>116</v>
      </c>
      <c r="D73" s="35" t="s">
        <v>152</v>
      </c>
      <c r="E73" s="35" t="s">
        <v>112</v>
      </c>
      <c r="F73" s="38">
        <f t="shared" si="6"/>
        <v>0.7</v>
      </c>
      <c r="G73" s="38">
        <f t="shared" si="6"/>
        <v>0.7</v>
      </c>
      <c r="H73" s="38">
        <f t="shared" si="6"/>
        <v>0.7</v>
      </c>
    </row>
    <row r="74" spans="1:8" ht="27" customHeight="1">
      <c r="A74" s="39" t="s">
        <v>113</v>
      </c>
      <c r="B74" s="35" t="s">
        <v>99</v>
      </c>
      <c r="C74" s="35" t="s">
        <v>116</v>
      </c>
      <c r="D74" s="35" t="s">
        <v>152</v>
      </c>
      <c r="E74" s="35" t="s">
        <v>114</v>
      </c>
      <c r="F74" s="38">
        <v>0.7</v>
      </c>
      <c r="G74" s="38">
        <v>0.7</v>
      </c>
      <c r="H74" s="38">
        <v>0.7</v>
      </c>
    </row>
    <row r="75" spans="1:8" ht="20.25" hidden="1" customHeight="1">
      <c r="A75" s="39" t="s">
        <v>145</v>
      </c>
      <c r="B75" s="35" t="s">
        <v>99</v>
      </c>
      <c r="C75" s="35" t="s">
        <v>146</v>
      </c>
      <c r="D75" s="35" t="s">
        <v>101</v>
      </c>
      <c r="E75" s="35" t="s">
        <v>102</v>
      </c>
      <c r="F75" s="38">
        <f t="shared" ref="F75:H79" si="7">F76</f>
        <v>0</v>
      </c>
      <c r="G75" s="38">
        <f t="shared" si="7"/>
        <v>0</v>
      </c>
      <c r="H75" s="38">
        <f t="shared" si="7"/>
        <v>0</v>
      </c>
    </row>
    <row r="76" spans="1:8" ht="27" hidden="1" customHeight="1">
      <c r="A76" s="39" t="s">
        <v>105</v>
      </c>
      <c r="B76" s="35" t="s">
        <v>99</v>
      </c>
      <c r="C76" s="35" t="s">
        <v>146</v>
      </c>
      <c r="D76" s="35" t="s">
        <v>106</v>
      </c>
      <c r="E76" s="35" t="s">
        <v>102</v>
      </c>
      <c r="F76" s="38">
        <f t="shared" si="7"/>
        <v>0</v>
      </c>
      <c r="G76" s="38">
        <f t="shared" si="7"/>
        <v>0</v>
      </c>
      <c r="H76" s="38">
        <f t="shared" si="7"/>
        <v>0</v>
      </c>
    </row>
    <row r="77" spans="1:8" ht="27" hidden="1" customHeight="1">
      <c r="A77" s="39" t="s">
        <v>107</v>
      </c>
      <c r="B77" s="35" t="s">
        <v>99</v>
      </c>
      <c r="C77" s="35" t="s">
        <v>146</v>
      </c>
      <c r="D77" s="35" t="s">
        <v>108</v>
      </c>
      <c r="E77" s="35" t="s">
        <v>102</v>
      </c>
      <c r="F77" s="38">
        <f t="shared" si="7"/>
        <v>0</v>
      </c>
      <c r="G77" s="38">
        <f t="shared" si="7"/>
        <v>0</v>
      </c>
      <c r="H77" s="38">
        <f t="shared" si="7"/>
        <v>0</v>
      </c>
    </row>
    <row r="78" spans="1:8" ht="41.25" hidden="1" customHeight="1">
      <c r="A78" s="39" t="s">
        <v>148</v>
      </c>
      <c r="B78" s="35" t="s">
        <v>99</v>
      </c>
      <c r="C78" s="35" t="s">
        <v>146</v>
      </c>
      <c r="D78" s="35" t="s">
        <v>153</v>
      </c>
      <c r="E78" s="35" t="s">
        <v>102</v>
      </c>
      <c r="F78" s="38">
        <f t="shared" si="7"/>
        <v>0</v>
      </c>
      <c r="G78" s="38">
        <f t="shared" si="7"/>
        <v>0</v>
      </c>
      <c r="H78" s="38">
        <f t="shared" si="7"/>
        <v>0</v>
      </c>
    </row>
    <row r="79" spans="1:8" ht="27" hidden="1" customHeight="1">
      <c r="A79" s="39" t="s">
        <v>121</v>
      </c>
      <c r="B79" s="35" t="s">
        <v>99</v>
      </c>
      <c r="C79" s="35" t="s">
        <v>146</v>
      </c>
      <c r="D79" s="35" t="s">
        <v>153</v>
      </c>
      <c r="E79" s="35" t="s">
        <v>122</v>
      </c>
      <c r="F79" s="38">
        <f t="shared" si="7"/>
        <v>0</v>
      </c>
      <c r="G79" s="38">
        <f t="shared" si="7"/>
        <v>0</v>
      </c>
      <c r="H79" s="38">
        <f t="shared" si="7"/>
        <v>0</v>
      </c>
    </row>
    <row r="80" spans="1:8" ht="27.75" hidden="1" customHeight="1">
      <c r="A80" s="39" t="s">
        <v>123</v>
      </c>
      <c r="B80" s="35" t="s">
        <v>99</v>
      </c>
      <c r="C80" s="35" t="s">
        <v>146</v>
      </c>
      <c r="D80" s="35" t="s">
        <v>153</v>
      </c>
      <c r="E80" s="35" t="s">
        <v>124</v>
      </c>
      <c r="F80" s="38">
        <v>0</v>
      </c>
      <c r="G80" s="38">
        <v>0</v>
      </c>
      <c r="H80" s="38">
        <v>0</v>
      </c>
    </row>
    <row r="81" spans="1:8" ht="27" customHeight="1">
      <c r="A81" s="39" t="s">
        <v>154</v>
      </c>
      <c r="B81" s="35" t="s">
        <v>99</v>
      </c>
      <c r="C81" s="35" t="s">
        <v>155</v>
      </c>
      <c r="D81" s="35" t="s">
        <v>101</v>
      </c>
      <c r="E81" s="35" t="s">
        <v>102</v>
      </c>
      <c r="F81" s="38">
        <f t="shared" ref="F81:H82" si="8">F82</f>
        <v>2958.8</v>
      </c>
      <c r="G81" s="38">
        <f t="shared" si="8"/>
        <v>3048.5</v>
      </c>
      <c r="H81" s="38">
        <f t="shared" si="8"/>
        <v>3141.7</v>
      </c>
    </row>
    <row r="82" spans="1:8" ht="27" customHeight="1">
      <c r="A82" s="39" t="s">
        <v>105</v>
      </c>
      <c r="B82" s="35" t="s">
        <v>99</v>
      </c>
      <c r="C82" s="35" t="s">
        <v>155</v>
      </c>
      <c r="D82" s="35" t="s">
        <v>106</v>
      </c>
      <c r="E82" s="35" t="s">
        <v>102</v>
      </c>
      <c r="F82" s="38">
        <f t="shared" si="8"/>
        <v>2958.8</v>
      </c>
      <c r="G82" s="38">
        <f t="shared" si="8"/>
        <v>3048.5</v>
      </c>
      <c r="H82" s="38">
        <f t="shared" si="8"/>
        <v>3141.7</v>
      </c>
    </row>
    <row r="83" spans="1:8" ht="29.25" customHeight="1">
      <c r="A83" s="39" t="s">
        <v>107</v>
      </c>
      <c r="B83" s="35" t="s">
        <v>99</v>
      </c>
      <c r="C83" s="35" t="s">
        <v>155</v>
      </c>
      <c r="D83" s="35" t="s">
        <v>108</v>
      </c>
      <c r="E83" s="35" t="s">
        <v>102</v>
      </c>
      <c r="F83" s="38">
        <f>F84+F89</f>
        <v>2958.8</v>
      </c>
      <c r="G83" s="38">
        <f>G84+G89</f>
        <v>3048.5</v>
      </c>
      <c r="H83" s="38">
        <f>H84+H89</f>
        <v>3141.7</v>
      </c>
    </row>
    <row r="84" spans="1:8" ht="32.25" customHeight="1">
      <c r="A84" s="39" t="s">
        <v>119</v>
      </c>
      <c r="B84" s="35" t="s">
        <v>99</v>
      </c>
      <c r="C84" s="35" t="s">
        <v>155</v>
      </c>
      <c r="D84" s="35" t="s">
        <v>120</v>
      </c>
      <c r="E84" s="35" t="s">
        <v>102</v>
      </c>
      <c r="F84" s="38">
        <f>F85+F87</f>
        <v>2381.1</v>
      </c>
      <c r="G84" s="38">
        <f>G85+G87</f>
        <v>2469.6999999999998</v>
      </c>
      <c r="H84" s="38">
        <f>H85+H87</f>
        <v>2561.6999999999998</v>
      </c>
    </row>
    <row r="85" spans="1:8" ht="70.5" customHeight="1">
      <c r="A85" s="39" t="s">
        <v>111</v>
      </c>
      <c r="B85" s="35" t="s">
        <v>99</v>
      </c>
      <c r="C85" s="35" t="s">
        <v>155</v>
      </c>
      <c r="D85" s="35" t="s">
        <v>120</v>
      </c>
      <c r="E85" s="35" t="s">
        <v>112</v>
      </c>
      <c r="F85" s="38">
        <f>F86</f>
        <v>2379.1</v>
      </c>
      <c r="G85" s="38">
        <f>G86</f>
        <v>2467.6999999999998</v>
      </c>
      <c r="H85" s="38">
        <f>H86</f>
        <v>2559.6999999999998</v>
      </c>
    </row>
    <row r="86" spans="1:8" ht="27" customHeight="1">
      <c r="A86" s="39" t="s">
        <v>113</v>
      </c>
      <c r="B86" s="35" t="s">
        <v>99</v>
      </c>
      <c r="C86" s="35" t="s">
        <v>155</v>
      </c>
      <c r="D86" s="35" t="s">
        <v>120</v>
      </c>
      <c r="E86" s="35" t="s">
        <v>114</v>
      </c>
      <c r="F86" s="38">
        <v>2379.1</v>
      </c>
      <c r="G86" s="38">
        <v>2467.6999999999998</v>
      </c>
      <c r="H86" s="38">
        <v>2559.6999999999998</v>
      </c>
    </row>
    <row r="87" spans="1:8" ht="15.75" customHeight="1">
      <c r="A87" s="39" t="s">
        <v>125</v>
      </c>
      <c r="B87" s="35" t="s">
        <v>99</v>
      </c>
      <c r="C87" s="35" t="s">
        <v>155</v>
      </c>
      <c r="D87" s="35" t="s">
        <v>120</v>
      </c>
      <c r="E87" s="35" t="s">
        <v>126</v>
      </c>
      <c r="F87" s="38">
        <f>F88</f>
        <v>2</v>
      </c>
      <c r="G87" s="38">
        <f>G88</f>
        <v>2</v>
      </c>
      <c r="H87" s="38">
        <f>H88</f>
        <v>2</v>
      </c>
    </row>
    <row r="88" spans="1:8" ht="17.25" customHeight="1">
      <c r="A88" s="58" t="s">
        <v>127</v>
      </c>
      <c r="B88" s="35" t="s">
        <v>99</v>
      </c>
      <c r="C88" s="35" t="s">
        <v>155</v>
      </c>
      <c r="D88" s="35" t="s">
        <v>120</v>
      </c>
      <c r="E88" s="35" t="s">
        <v>128</v>
      </c>
      <c r="F88" s="38">
        <v>2</v>
      </c>
      <c r="G88" s="38">
        <v>2</v>
      </c>
      <c r="H88" s="38">
        <v>2</v>
      </c>
    </row>
    <row r="89" spans="1:8" ht="27" customHeight="1">
      <c r="A89" s="39" t="s">
        <v>156</v>
      </c>
      <c r="B89" s="35" t="s">
        <v>99</v>
      </c>
      <c r="C89" s="35" t="s">
        <v>155</v>
      </c>
      <c r="D89" s="35" t="s">
        <v>157</v>
      </c>
      <c r="E89" s="35" t="s">
        <v>102</v>
      </c>
      <c r="F89" s="38">
        <f t="shared" ref="F89:H90" si="9">F90</f>
        <v>577.70000000000005</v>
      </c>
      <c r="G89" s="38">
        <f t="shared" si="9"/>
        <v>578.79999999999995</v>
      </c>
      <c r="H89" s="38">
        <f t="shared" si="9"/>
        <v>580</v>
      </c>
    </row>
    <row r="90" spans="1:8" ht="67.5" customHeight="1">
      <c r="A90" s="39" t="s">
        <v>111</v>
      </c>
      <c r="B90" s="35" t="s">
        <v>99</v>
      </c>
      <c r="C90" s="35" t="s">
        <v>155</v>
      </c>
      <c r="D90" s="35" t="s">
        <v>157</v>
      </c>
      <c r="E90" s="35" t="s">
        <v>112</v>
      </c>
      <c r="F90" s="38">
        <f t="shared" si="9"/>
        <v>577.70000000000005</v>
      </c>
      <c r="G90" s="38">
        <f t="shared" si="9"/>
        <v>578.79999999999995</v>
      </c>
      <c r="H90" s="38">
        <f t="shared" si="9"/>
        <v>580</v>
      </c>
    </row>
    <row r="91" spans="1:8" ht="27" customHeight="1">
      <c r="A91" s="39" t="s">
        <v>113</v>
      </c>
      <c r="B91" s="35" t="s">
        <v>99</v>
      </c>
      <c r="C91" s="35" t="s">
        <v>155</v>
      </c>
      <c r="D91" s="35" t="s">
        <v>157</v>
      </c>
      <c r="E91" s="35" t="s">
        <v>114</v>
      </c>
      <c r="F91" s="38">
        <v>577.70000000000005</v>
      </c>
      <c r="G91" s="38">
        <v>578.79999999999995</v>
      </c>
      <c r="H91" s="38">
        <v>580</v>
      </c>
    </row>
    <row r="92" spans="1:8" ht="18.75" hidden="1" customHeight="1">
      <c r="A92" s="39" t="s">
        <v>158</v>
      </c>
      <c r="B92" s="35" t="s">
        <v>99</v>
      </c>
      <c r="C92" s="35" t="s">
        <v>159</v>
      </c>
      <c r="D92" s="35" t="s">
        <v>101</v>
      </c>
      <c r="E92" s="35" t="s">
        <v>102</v>
      </c>
      <c r="F92" s="38">
        <f t="shared" ref="F92:H95" si="10">F93</f>
        <v>0</v>
      </c>
      <c r="G92" s="38">
        <f t="shared" si="10"/>
        <v>0</v>
      </c>
      <c r="H92" s="38">
        <f t="shared" si="10"/>
        <v>0</v>
      </c>
    </row>
    <row r="93" spans="1:8" ht="18.75" hidden="1" customHeight="1">
      <c r="A93" s="39" t="s">
        <v>160</v>
      </c>
      <c r="B93" s="35" t="s">
        <v>99</v>
      </c>
      <c r="C93" s="35" t="s">
        <v>159</v>
      </c>
      <c r="D93" s="35" t="s">
        <v>161</v>
      </c>
      <c r="E93" s="35" t="s">
        <v>102</v>
      </c>
      <c r="F93" s="38">
        <f t="shared" si="10"/>
        <v>0</v>
      </c>
      <c r="G93" s="38">
        <f t="shared" si="10"/>
        <v>0</v>
      </c>
      <c r="H93" s="38">
        <f t="shared" si="10"/>
        <v>0</v>
      </c>
    </row>
    <row r="94" spans="1:8" ht="28.5" hidden="1" customHeight="1">
      <c r="A94" s="39" t="s">
        <v>162</v>
      </c>
      <c r="B94" s="35" t="s">
        <v>99</v>
      </c>
      <c r="C94" s="35" t="s">
        <v>159</v>
      </c>
      <c r="D94" s="35" t="s">
        <v>163</v>
      </c>
      <c r="E94" s="35" t="s">
        <v>102</v>
      </c>
      <c r="F94" s="38">
        <f t="shared" si="10"/>
        <v>0</v>
      </c>
      <c r="G94" s="38">
        <f t="shared" si="10"/>
        <v>0</v>
      </c>
      <c r="H94" s="38">
        <f t="shared" si="10"/>
        <v>0</v>
      </c>
    </row>
    <row r="95" spans="1:8" ht="27" hidden="1" customHeight="1">
      <c r="A95" s="39" t="s">
        <v>121</v>
      </c>
      <c r="B95" s="35" t="s">
        <v>99</v>
      </c>
      <c r="C95" s="35" t="s">
        <v>159</v>
      </c>
      <c r="D95" s="35" t="s">
        <v>163</v>
      </c>
      <c r="E95" s="35" t="s">
        <v>122</v>
      </c>
      <c r="F95" s="38">
        <f t="shared" si="10"/>
        <v>0</v>
      </c>
      <c r="G95" s="38">
        <f t="shared" si="10"/>
        <v>0</v>
      </c>
      <c r="H95" s="38">
        <f t="shared" si="10"/>
        <v>0</v>
      </c>
    </row>
    <row r="96" spans="1:8" ht="27" hidden="1" customHeight="1">
      <c r="A96" s="39" t="s">
        <v>123</v>
      </c>
      <c r="B96" s="35" t="s">
        <v>99</v>
      </c>
      <c r="C96" s="35" t="s">
        <v>159</v>
      </c>
      <c r="D96" s="35" t="s">
        <v>163</v>
      </c>
      <c r="E96" s="35" t="s">
        <v>124</v>
      </c>
      <c r="F96" s="38"/>
      <c r="G96" s="38"/>
      <c r="H96" s="38"/>
    </row>
    <row r="97" spans="1:8" ht="18" customHeight="1">
      <c r="A97" s="39" t="s">
        <v>164</v>
      </c>
      <c r="B97" s="35" t="s">
        <v>99</v>
      </c>
      <c r="C97" s="35" t="s">
        <v>165</v>
      </c>
      <c r="D97" s="35" t="s">
        <v>101</v>
      </c>
      <c r="E97" s="35" t="s">
        <v>102</v>
      </c>
      <c r="F97" s="38">
        <f t="shared" ref="F97:H101" si="11">F98</f>
        <v>99</v>
      </c>
      <c r="G97" s="38">
        <f t="shared" si="11"/>
        <v>99</v>
      </c>
      <c r="H97" s="38">
        <f t="shared" si="11"/>
        <v>99</v>
      </c>
    </row>
    <row r="98" spans="1:8" ht="15.75" customHeight="1">
      <c r="A98" s="39" t="s">
        <v>166</v>
      </c>
      <c r="B98" s="35" t="s">
        <v>99</v>
      </c>
      <c r="C98" s="35" t="s">
        <v>165</v>
      </c>
      <c r="D98" s="35" t="s">
        <v>167</v>
      </c>
      <c r="E98" s="35" t="s">
        <v>102</v>
      </c>
      <c r="F98" s="38">
        <f t="shared" si="11"/>
        <v>99</v>
      </c>
      <c r="G98" s="38">
        <f t="shared" si="11"/>
        <v>99</v>
      </c>
      <c r="H98" s="38">
        <f t="shared" si="11"/>
        <v>99</v>
      </c>
    </row>
    <row r="99" spans="1:8" ht="17.25" customHeight="1">
      <c r="A99" s="39" t="s">
        <v>168</v>
      </c>
      <c r="B99" s="35" t="s">
        <v>99</v>
      </c>
      <c r="C99" s="35" t="s">
        <v>165</v>
      </c>
      <c r="D99" s="35" t="s">
        <v>169</v>
      </c>
      <c r="E99" s="35" t="s">
        <v>102</v>
      </c>
      <c r="F99" s="38">
        <f t="shared" si="11"/>
        <v>99</v>
      </c>
      <c r="G99" s="38">
        <f t="shared" si="11"/>
        <v>99</v>
      </c>
      <c r="H99" s="38">
        <f t="shared" si="11"/>
        <v>99</v>
      </c>
    </row>
    <row r="100" spans="1:8" ht="30.75" customHeight="1">
      <c r="A100" s="39" t="s">
        <v>170</v>
      </c>
      <c r="B100" s="35" t="s">
        <v>99</v>
      </c>
      <c r="C100" s="35" t="s">
        <v>165</v>
      </c>
      <c r="D100" s="35" t="s">
        <v>171</v>
      </c>
      <c r="E100" s="35" t="s">
        <v>102</v>
      </c>
      <c r="F100" s="38">
        <f t="shared" si="11"/>
        <v>99</v>
      </c>
      <c r="G100" s="38">
        <f t="shared" si="11"/>
        <v>99</v>
      </c>
      <c r="H100" s="38">
        <f t="shared" si="11"/>
        <v>99</v>
      </c>
    </row>
    <row r="101" spans="1:8" ht="19.5" customHeight="1">
      <c r="A101" s="39" t="s">
        <v>125</v>
      </c>
      <c r="B101" s="35" t="s">
        <v>99</v>
      </c>
      <c r="C101" s="35" t="s">
        <v>165</v>
      </c>
      <c r="D101" s="35" t="s">
        <v>171</v>
      </c>
      <c r="E101" s="35" t="s">
        <v>126</v>
      </c>
      <c r="F101" s="38">
        <f t="shared" si="11"/>
        <v>99</v>
      </c>
      <c r="G101" s="38">
        <f t="shared" si="11"/>
        <v>99</v>
      </c>
      <c r="H101" s="38">
        <f t="shared" si="11"/>
        <v>99</v>
      </c>
    </row>
    <row r="102" spans="1:8" ht="16.5" customHeight="1">
      <c r="A102" s="39" t="s">
        <v>172</v>
      </c>
      <c r="B102" s="35" t="s">
        <v>99</v>
      </c>
      <c r="C102" s="35" t="s">
        <v>165</v>
      </c>
      <c r="D102" s="35" t="s">
        <v>171</v>
      </c>
      <c r="E102" s="35" t="s">
        <v>173</v>
      </c>
      <c r="F102" s="38">
        <v>99</v>
      </c>
      <c r="G102" s="38">
        <v>99</v>
      </c>
      <c r="H102" s="38">
        <v>99</v>
      </c>
    </row>
    <row r="103" spans="1:8" ht="15">
      <c r="A103" s="39" t="s">
        <v>174</v>
      </c>
      <c r="B103" s="35" t="s">
        <v>99</v>
      </c>
      <c r="C103" s="35" t="s">
        <v>175</v>
      </c>
      <c r="D103" s="35" t="s">
        <v>101</v>
      </c>
      <c r="E103" s="35" t="s">
        <v>102</v>
      </c>
      <c r="F103" s="38">
        <f>F113+F140+F145+F151+F171+F104+F163</f>
        <v>7014.1</v>
      </c>
      <c r="G103" s="38">
        <f>G113+G140+G145+G151+G171+G104+G163</f>
        <v>7014.1</v>
      </c>
      <c r="H103" s="38">
        <f>H113+H140+H145+H151+H171+H104+H163</f>
        <v>7014.1</v>
      </c>
    </row>
    <row r="104" spans="1:8" ht="39" hidden="1">
      <c r="A104" s="39" t="s">
        <v>176</v>
      </c>
      <c r="B104" s="35" t="s">
        <v>99</v>
      </c>
      <c r="C104" s="35" t="s">
        <v>175</v>
      </c>
      <c r="D104" s="35" t="s">
        <v>177</v>
      </c>
      <c r="E104" s="35" t="s">
        <v>102</v>
      </c>
      <c r="F104" s="38">
        <f t="shared" ref="F104:H107" si="12">F105</f>
        <v>0</v>
      </c>
      <c r="G104" s="38">
        <f t="shared" si="12"/>
        <v>0</v>
      </c>
      <c r="H104" s="38">
        <f t="shared" si="12"/>
        <v>0</v>
      </c>
    </row>
    <row r="105" spans="1:8" ht="26.25" hidden="1">
      <c r="A105" s="39" t="s">
        <v>178</v>
      </c>
      <c r="B105" s="35" t="s">
        <v>99</v>
      </c>
      <c r="C105" s="35" t="s">
        <v>175</v>
      </c>
      <c r="D105" s="35" t="s">
        <v>179</v>
      </c>
      <c r="E105" s="35" t="s">
        <v>102</v>
      </c>
      <c r="F105" s="38">
        <f t="shared" si="12"/>
        <v>0</v>
      </c>
      <c r="G105" s="38">
        <f t="shared" si="12"/>
        <v>0</v>
      </c>
      <c r="H105" s="38">
        <f t="shared" si="12"/>
        <v>0</v>
      </c>
    </row>
    <row r="106" spans="1:8" ht="15" hidden="1">
      <c r="A106" s="39" t="s">
        <v>180</v>
      </c>
      <c r="B106" s="35" t="s">
        <v>99</v>
      </c>
      <c r="C106" s="35" t="s">
        <v>175</v>
      </c>
      <c r="D106" s="35" t="s">
        <v>181</v>
      </c>
      <c r="E106" s="35" t="s">
        <v>102</v>
      </c>
      <c r="F106" s="38">
        <f t="shared" si="12"/>
        <v>0</v>
      </c>
      <c r="G106" s="38">
        <f t="shared" si="12"/>
        <v>0</v>
      </c>
      <c r="H106" s="38">
        <f t="shared" si="12"/>
        <v>0</v>
      </c>
    </row>
    <row r="107" spans="1:8" ht="26.25" hidden="1">
      <c r="A107" s="39" t="s">
        <v>121</v>
      </c>
      <c r="B107" s="35" t="s">
        <v>99</v>
      </c>
      <c r="C107" s="35" t="s">
        <v>175</v>
      </c>
      <c r="D107" s="35" t="s">
        <v>181</v>
      </c>
      <c r="E107" s="35" t="s">
        <v>122</v>
      </c>
      <c r="F107" s="38">
        <f t="shared" si="12"/>
        <v>0</v>
      </c>
      <c r="G107" s="38">
        <f t="shared" si="12"/>
        <v>0</v>
      </c>
      <c r="H107" s="38">
        <f t="shared" si="12"/>
        <v>0</v>
      </c>
    </row>
    <row r="108" spans="1:8" ht="39" hidden="1">
      <c r="A108" s="39" t="s">
        <v>123</v>
      </c>
      <c r="B108" s="35" t="s">
        <v>99</v>
      </c>
      <c r="C108" s="35" t="s">
        <v>175</v>
      </c>
      <c r="D108" s="35" t="s">
        <v>181</v>
      </c>
      <c r="E108" s="35" t="s">
        <v>124</v>
      </c>
      <c r="F108" s="38">
        <v>0</v>
      </c>
      <c r="G108" s="38">
        <v>0</v>
      </c>
      <c r="H108" s="38">
        <v>0</v>
      </c>
    </row>
    <row r="109" spans="1:8" ht="15" hidden="1">
      <c r="A109" s="39"/>
      <c r="B109" s="35"/>
      <c r="C109" s="35"/>
      <c r="D109" s="35"/>
      <c r="E109" s="35"/>
      <c r="F109" s="38"/>
      <c r="G109" s="38"/>
      <c r="H109" s="38"/>
    </row>
    <row r="110" spans="1:8" ht="15" hidden="1">
      <c r="A110" s="39"/>
      <c r="B110" s="35"/>
      <c r="C110" s="35"/>
      <c r="D110" s="35"/>
      <c r="E110" s="35"/>
      <c r="F110" s="38"/>
      <c r="G110" s="38"/>
      <c r="H110" s="38"/>
    </row>
    <row r="111" spans="1:8" ht="15" hidden="1">
      <c r="A111" s="39"/>
      <c r="B111" s="35"/>
      <c r="C111" s="35"/>
      <c r="D111" s="35"/>
      <c r="E111" s="35"/>
      <c r="F111" s="38"/>
      <c r="G111" s="38"/>
      <c r="H111" s="38"/>
    </row>
    <row r="112" spans="1:8" ht="15" hidden="1">
      <c r="A112" s="39"/>
      <c r="B112" s="35"/>
      <c r="C112" s="35"/>
      <c r="D112" s="35"/>
      <c r="E112" s="35"/>
      <c r="F112" s="38"/>
      <c r="G112" s="38"/>
      <c r="H112" s="38"/>
    </row>
    <row r="113" spans="1:8" ht="45.75" customHeight="1">
      <c r="A113" s="39" t="s">
        <v>182</v>
      </c>
      <c r="B113" s="35" t="s">
        <v>99</v>
      </c>
      <c r="C113" s="35" t="s">
        <v>175</v>
      </c>
      <c r="D113" s="35" t="s">
        <v>183</v>
      </c>
      <c r="E113" s="35" t="s">
        <v>102</v>
      </c>
      <c r="F113" s="38">
        <f>F114+F128+F132+F136</f>
        <v>673</v>
      </c>
      <c r="G113" s="38">
        <f>G114+G128+G132+G136</f>
        <v>673</v>
      </c>
      <c r="H113" s="38">
        <f>H114+H128+H132+H136</f>
        <v>673</v>
      </c>
    </row>
    <row r="114" spans="1:8" ht="27.75" customHeight="1">
      <c r="A114" s="39" t="s">
        <v>184</v>
      </c>
      <c r="B114" s="35" t="s">
        <v>99</v>
      </c>
      <c r="C114" s="35" t="s">
        <v>175</v>
      </c>
      <c r="D114" s="35" t="s">
        <v>185</v>
      </c>
      <c r="E114" s="35" t="s">
        <v>102</v>
      </c>
      <c r="F114" s="38">
        <f>F115</f>
        <v>61.3</v>
      </c>
      <c r="G114" s="38">
        <f>G115</f>
        <v>61.3</v>
      </c>
      <c r="H114" s="38">
        <f>H115</f>
        <v>61.3</v>
      </c>
    </row>
    <row r="115" spans="1:8" ht="15.75" customHeight="1">
      <c r="A115" s="39" t="s">
        <v>180</v>
      </c>
      <c r="B115" s="35" t="s">
        <v>99</v>
      </c>
      <c r="C115" s="35" t="s">
        <v>175</v>
      </c>
      <c r="D115" s="35" t="s">
        <v>186</v>
      </c>
      <c r="E115" s="35" t="s">
        <v>102</v>
      </c>
      <c r="F115" s="38">
        <f>F118</f>
        <v>61.3</v>
      </c>
      <c r="G115" s="38">
        <f>G118</f>
        <v>61.3</v>
      </c>
      <c r="H115" s="38">
        <f>H118</f>
        <v>61.3</v>
      </c>
    </row>
    <row r="116" spans="1:8" ht="27" hidden="1" customHeight="1">
      <c r="A116" s="39" t="s">
        <v>121</v>
      </c>
      <c r="B116" s="35" t="s">
        <v>99</v>
      </c>
      <c r="C116" s="35" t="s">
        <v>175</v>
      </c>
      <c r="D116" s="35" t="s">
        <v>186</v>
      </c>
      <c r="E116" s="35" t="s">
        <v>122</v>
      </c>
      <c r="F116" s="38">
        <f>F117</f>
        <v>0</v>
      </c>
      <c r="G116" s="38">
        <f>G117</f>
        <v>0</v>
      </c>
      <c r="H116" s="38">
        <f>H117</f>
        <v>0</v>
      </c>
    </row>
    <row r="117" spans="1:8" ht="27.75" hidden="1" customHeight="1">
      <c r="A117" s="39" t="s">
        <v>123</v>
      </c>
      <c r="B117" s="35" t="s">
        <v>99</v>
      </c>
      <c r="C117" s="35" t="s">
        <v>175</v>
      </c>
      <c r="D117" s="35" t="s">
        <v>186</v>
      </c>
      <c r="E117" s="35" t="s">
        <v>124</v>
      </c>
      <c r="F117" s="38">
        <f>45-45</f>
        <v>0</v>
      </c>
      <c r="G117" s="38">
        <f>45-45</f>
        <v>0</v>
      </c>
      <c r="H117" s="38">
        <f>45-45</f>
        <v>0</v>
      </c>
    </row>
    <row r="118" spans="1:8" ht="17.25" customHeight="1">
      <c r="A118" s="39" t="s">
        <v>125</v>
      </c>
      <c r="B118" s="35" t="s">
        <v>99</v>
      </c>
      <c r="C118" s="35" t="s">
        <v>175</v>
      </c>
      <c r="D118" s="35" t="s">
        <v>186</v>
      </c>
      <c r="E118" s="35" t="s">
        <v>126</v>
      </c>
      <c r="F118" s="38">
        <f>F119</f>
        <v>61.3</v>
      </c>
      <c r="G118" s="38">
        <f>G119</f>
        <v>61.3</v>
      </c>
      <c r="H118" s="38">
        <f>H119</f>
        <v>61.3</v>
      </c>
    </row>
    <row r="119" spans="1:8" ht="18" customHeight="1">
      <c r="A119" s="58" t="s">
        <v>127</v>
      </c>
      <c r="B119" s="35" t="s">
        <v>99</v>
      </c>
      <c r="C119" s="35" t="s">
        <v>175</v>
      </c>
      <c r="D119" s="35" t="s">
        <v>186</v>
      </c>
      <c r="E119" s="35" t="s">
        <v>128</v>
      </c>
      <c r="F119" s="38">
        <v>61.3</v>
      </c>
      <c r="G119" s="38">
        <v>61.3</v>
      </c>
      <c r="H119" s="38">
        <v>61.3</v>
      </c>
    </row>
    <row r="120" spans="1:8" ht="76.5" hidden="1" customHeight="1">
      <c r="A120" s="39" t="s">
        <v>187</v>
      </c>
      <c r="B120" s="35" t="s">
        <v>99</v>
      </c>
      <c r="C120" s="35" t="s">
        <v>175</v>
      </c>
      <c r="D120" s="35" t="s">
        <v>188</v>
      </c>
      <c r="E120" s="35" t="s">
        <v>102</v>
      </c>
      <c r="F120" s="38">
        <f t="shared" ref="F120:H122" si="13">F121</f>
        <v>0</v>
      </c>
      <c r="G120" s="38">
        <f t="shared" si="13"/>
        <v>0</v>
      </c>
      <c r="H120" s="38">
        <f t="shared" si="13"/>
        <v>0</v>
      </c>
    </row>
    <row r="121" spans="1:8" ht="15.75" hidden="1" customHeight="1">
      <c r="A121" s="39" t="s">
        <v>180</v>
      </c>
      <c r="B121" s="35" t="s">
        <v>99</v>
      </c>
      <c r="C121" s="35" t="s">
        <v>175</v>
      </c>
      <c r="D121" s="35" t="s">
        <v>189</v>
      </c>
      <c r="E121" s="35" t="s">
        <v>102</v>
      </c>
      <c r="F121" s="38">
        <f t="shared" si="13"/>
        <v>0</v>
      </c>
      <c r="G121" s="38">
        <f t="shared" si="13"/>
        <v>0</v>
      </c>
      <c r="H121" s="38">
        <f t="shared" si="13"/>
        <v>0</v>
      </c>
    </row>
    <row r="122" spans="1:8" ht="25.5" hidden="1" customHeight="1">
      <c r="A122" s="39" t="s">
        <v>121</v>
      </c>
      <c r="B122" s="35" t="s">
        <v>99</v>
      </c>
      <c r="C122" s="35" t="s">
        <v>175</v>
      </c>
      <c r="D122" s="35" t="s">
        <v>189</v>
      </c>
      <c r="E122" s="35" t="s">
        <v>122</v>
      </c>
      <c r="F122" s="38">
        <f t="shared" si="13"/>
        <v>0</v>
      </c>
      <c r="G122" s="38">
        <f t="shared" si="13"/>
        <v>0</v>
      </c>
      <c r="H122" s="38">
        <f t="shared" si="13"/>
        <v>0</v>
      </c>
    </row>
    <row r="123" spans="1:8" ht="27" hidden="1" customHeight="1">
      <c r="A123" s="39" t="s">
        <v>123</v>
      </c>
      <c r="B123" s="35" t="s">
        <v>99</v>
      </c>
      <c r="C123" s="35" t="s">
        <v>175</v>
      </c>
      <c r="D123" s="35" t="s">
        <v>189</v>
      </c>
      <c r="E123" s="35" t="s">
        <v>124</v>
      </c>
      <c r="F123" s="38"/>
      <c r="G123" s="38"/>
      <c r="H123" s="38"/>
    </row>
    <row r="124" spans="1:8" ht="27" hidden="1" customHeight="1">
      <c r="A124" s="39"/>
      <c r="B124" s="35"/>
      <c r="C124" s="35"/>
      <c r="D124" s="35"/>
      <c r="E124" s="35"/>
      <c r="F124" s="38"/>
      <c r="G124" s="38"/>
      <c r="H124" s="38"/>
    </row>
    <row r="125" spans="1:8" ht="27" hidden="1" customHeight="1">
      <c r="A125" s="39"/>
      <c r="B125" s="35"/>
      <c r="C125" s="35"/>
      <c r="D125" s="35"/>
      <c r="E125" s="35"/>
      <c r="F125" s="38"/>
      <c r="G125" s="38"/>
      <c r="H125" s="38"/>
    </row>
    <row r="126" spans="1:8" ht="27" hidden="1" customHeight="1">
      <c r="A126" s="39"/>
      <c r="B126" s="35"/>
      <c r="C126" s="35"/>
      <c r="D126" s="35"/>
      <c r="E126" s="35"/>
      <c r="F126" s="38"/>
      <c r="G126" s="38"/>
      <c r="H126" s="38"/>
    </row>
    <row r="127" spans="1:8" ht="27" hidden="1" customHeight="1">
      <c r="A127" s="39"/>
      <c r="B127" s="35"/>
      <c r="C127" s="35"/>
      <c r="D127" s="35"/>
      <c r="E127" s="35"/>
      <c r="F127" s="38"/>
      <c r="G127" s="38"/>
      <c r="H127" s="38"/>
    </row>
    <row r="128" spans="1:8" ht="81.75" customHeight="1">
      <c r="A128" s="61" t="s">
        <v>190</v>
      </c>
      <c r="B128" s="35" t="s">
        <v>99</v>
      </c>
      <c r="C128" s="35" t="s">
        <v>175</v>
      </c>
      <c r="D128" s="35" t="s">
        <v>191</v>
      </c>
      <c r="E128" s="35" t="s">
        <v>102</v>
      </c>
      <c r="F128" s="38">
        <f t="shared" ref="F128:H130" si="14">F129</f>
        <v>7</v>
      </c>
      <c r="G128" s="38">
        <f t="shared" si="14"/>
        <v>7</v>
      </c>
      <c r="H128" s="38">
        <f t="shared" si="14"/>
        <v>7</v>
      </c>
    </row>
    <row r="129" spans="1:8" ht="18.75" customHeight="1">
      <c r="A129" s="61" t="s">
        <v>180</v>
      </c>
      <c r="B129" s="35" t="s">
        <v>99</v>
      </c>
      <c r="C129" s="35" t="s">
        <v>175</v>
      </c>
      <c r="D129" s="35" t="s">
        <v>192</v>
      </c>
      <c r="E129" s="35" t="s">
        <v>102</v>
      </c>
      <c r="F129" s="38">
        <f t="shared" si="14"/>
        <v>7</v>
      </c>
      <c r="G129" s="38">
        <f t="shared" si="14"/>
        <v>7</v>
      </c>
      <c r="H129" s="38">
        <f t="shared" si="14"/>
        <v>7</v>
      </c>
    </row>
    <row r="130" spans="1:8" ht="27" customHeight="1">
      <c r="A130" s="39" t="s">
        <v>121</v>
      </c>
      <c r="B130" s="35" t="s">
        <v>99</v>
      </c>
      <c r="C130" s="35" t="s">
        <v>175</v>
      </c>
      <c r="D130" s="35" t="s">
        <v>192</v>
      </c>
      <c r="E130" s="35" t="s">
        <v>122</v>
      </c>
      <c r="F130" s="38">
        <f t="shared" si="14"/>
        <v>7</v>
      </c>
      <c r="G130" s="38">
        <f t="shared" si="14"/>
        <v>7</v>
      </c>
      <c r="H130" s="38">
        <f t="shared" si="14"/>
        <v>7</v>
      </c>
    </row>
    <row r="131" spans="1:8" ht="27" customHeight="1">
      <c r="A131" s="39" t="s">
        <v>123</v>
      </c>
      <c r="B131" s="35" t="s">
        <v>99</v>
      </c>
      <c r="C131" s="35" t="s">
        <v>175</v>
      </c>
      <c r="D131" s="35" t="s">
        <v>192</v>
      </c>
      <c r="E131" s="35" t="s">
        <v>124</v>
      </c>
      <c r="F131" s="38">
        <v>7</v>
      </c>
      <c r="G131" s="38">
        <v>7</v>
      </c>
      <c r="H131" s="38">
        <v>7</v>
      </c>
    </row>
    <row r="132" spans="1:8" ht="43.5" customHeight="1">
      <c r="A132" s="39" t="s">
        <v>193</v>
      </c>
      <c r="B132" s="35" t="s">
        <v>99</v>
      </c>
      <c r="C132" s="35" t="s">
        <v>175</v>
      </c>
      <c r="D132" s="35" t="s">
        <v>194</v>
      </c>
      <c r="E132" s="35" t="s">
        <v>102</v>
      </c>
      <c r="F132" s="38">
        <f t="shared" ref="F132:H134" si="15">F133</f>
        <v>26.5</v>
      </c>
      <c r="G132" s="38">
        <f t="shared" si="15"/>
        <v>26.5</v>
      </c>
      <c r="H132" s="38">
        <f t="shared" si="15"/>
        <v>26.5</v>
      </c>
    </row>
    <row r="133" spans="1:8" ht="19.5" customHeight="1">
      <c r="A133" s="61" t="s">
        <v>180</v>
      </c>
      <c r="B133" s="35" t="s">
        <v>99</v>
      </c>
      <c r="C133" s="35" t="s">
        <v>175</v>
      </c>
      <c r="D133" s="35" t="s">
        <v>195</v>
      </c>
      <c r="E133" s="35" t="s">
        <v>102</v>
      </c>
      <c r="F133" s="38">
        <f t="shared" si="15"/>
        <v>26.5</v>
      </c>
      <c r="G133" s="38">
        <f t="shared" si="15"/>
        <v>26.5</v>
      </c>
      <c r="H133" s="38">
        <f t="shared" si="15"/>
        <v>26.5</v>
      </c>
    </row>
    <row r="134" spans="1:8" ht="27" customHeight="1">
      <c r="A134" s="39" t="s">
        <v>121</v>
      </c>
      <c r="B134" s="35" t="s">
        <v>99</v>
      </c>
      <c r="C134" s="35" t="s">
        <v>175</v>
      </c>
      <c r="D134" s="35" t="s">
        <v>195</v>
      </c>
      <c r="E134" s="35" t="s">
        <v>122</v>
      </c>
      <c r="F134" s="38">
        <f t="shared" si="15"/>
        <v>26.5</v>
      </c>
      <c r="G134" s="38">
        <f t="shared" si="15"/>
        <v>26.5</v>
      </c>
      <c r="H134" s="38">
        <f t="shared" si="15"/>
        <v>26.5</v>
      </c>
    </row>
    <row r="135" spans="1:8" ht="27" customHeight="1">
      <c r="A135" s="39" t="s">
        <v>123</v>
      </c>
      <c r="B135" s="35" t="s">
        <v>99</v>
      </c>
      <c r="C135" s="35" t="s">
        <v>175</v>
      </c>
      <c r="D135" s="35" t="s">
        <v>195</v>
      </c>
      <c r="E135" s="35" t="s">
        <v>124</v>
      </c>
      <c r="F135" s="38">
        <f>28-1.5</f>
        <v>26.5</v>
      </c>
      <c r="G135" s="38">
        <f>28-1.5</f>
        <v>26.5</v>
      </c>
      <c r="H135" s="38">
        <f>28-1.5</f>
        <v>26.5</v>
      </c>
    </row>
    <row r="136" spans="1:8" ht="56.25" customHeight="1">
      <c r="A136" s="39" t="s">
        <v>196</v>
      </c>
      <c r="B136" s="35" t="s">
        <v>99</v>
      </c>
      <c r="C136" s="35" t="s">
        <v>175</v>
      </c>
      <c r="D136" s="35" t="s">
        <v>197</v>
      </c>
      <c r="E136" s="35" t="s">
        <v>102</v>
      </c>
      <c r="F136" s="38">
        <f t="shared" ref="F136:H138" si="16">F137</f>
        <v>578.20000000000005</v>
      </c>
      <c r="G136" s="38">
        <f t="shared" si="16"/>
        <v>578.20000000000005</v>
      </c>
      <c r="H136" s="38">
        <f t="shared" si="16"/>
        <v>578.20000000000005</v>
      </c>
    </row>
    <row r="137" spans="1:8" ht="17.25" customHeight="1">
      <c r="A137" s="61" t="s">
        <v>180</v>
      </c>
      <c r="B137" s="35" t="s">
        <v>99</v>
      </c>
      <c r="C137" s="35" t="s">
        <v>175</v>
      </c>
      <c r="D137" s="35" t="s">
        <v>198</v>
      </c>
      <c r="E137" s="35" t="s">
        <v>102</v>
      </c>
      <c r="F137" s="38">
        <f t="shared" si="16"/>
        <v>578.20000000000005</v>
      </c>
      <c r="G137" s="38">
        <f t="shared" si="16"/>
        <v>578.20000000000005</v>
      </c>
      <c r="H137" s="38">
        <f t="shared" si="16"/>
        <v>578.20000000000005</v>
      </c>
    </row>
    <row r="138" spans="1:8" ht="27" customHeight="1">
      <c r="A138" s="39" t="s">
        <v>121</v>
      </c>
      <c r="B138" s="35" t="s">
        <v>99</v>
      </c>
      <c r="C138" s="35" t="s">
        <v>175</v>
      </c>
      <c r="D138" s="35" t="s">
        <v>198</v>
      </c>
      <c r="E138" s="35" t="s">
        <v>122</v>
      </c>
      <c r="F138" s="38">
        <f t="shared" si="16"/>
        <v>578.20000000000005</v>
      </c>
      <c r="G138" s="38">
        <f t="shared" si="16"/>
        <v>578.20000000000005</v>
      </c>
      <c r="H138" s="38">
        <f t="shared" si="16"/>
        <v>578.20000000000005</v>
      </c>
    </row>
    <row r="139" spans="1:8" ht="27" customHeight="1">
      <c r="A139" s="39" t="s">
        <v>123</v>
      </c>
      <c r="B139" s="35" t="s">
        <v>99</v>
      </c>
      <c r="C139" s="35" t="s">
        <v>175</v>
      </c>
      <c r="D139" s="35" t="s">
        <v>198</v>
      </c>
      <c r="E139" s="35" t="s">
        <v>124</v>
      </c>
      <c r="F139" s="38">
        <v>578.20000000000005</v>
      </c>
      <c r="G139" s="38">
        <v>578.20000000000005</v>
      </c>
      <c r="H139" s="38">
        <v>578.20000000000005</v>
      </c>
    </row>
    <row r="140" spans="1:8" ht="64.5">
      <c r="A140" s="39" t="s">
        <v>199</v>
      </c>
      <c r="B140" s="35" t="s">
        <v>99</v>
      </c>
      <c r="C140" s="35" t="s">
        <v>175</v>
      </c>
      <c r="D140" s="35" t="s">
        <v>200</v>
      </c>
      <c r="E140" s="35" t="s">
        <v>102</v>
      </c>
      <c r="F140" s="38">
        <f t="shared" ref="F140:H143" si="17">F141</f>
        <v>206</v>
      </c>
      <c r="G140" s="38">
        <f t="shared" si="17"/>
        <v>206</v>
      </c>
      <c r="H140" s="38">
        <f t="shared" si="17"/>
        <v>206</v>
      </c>
    </row>
    <row r="141" spans="1:8" ht="30" customHeight="1">
      <c r="A141" s="39" t="s">
        <v>201</v>
      </c>
      <c r="B141" s="35" t="s">
        <v>99</v>
      </c>
      <c r="C141" s="35" t="s">
        <v>175</v>
      </c>
      <c r="D141" s="35" t="s">
        <v>202</v>
      </c>
      <c r="E141" s="35" t="s">
        <v>102</v>
      </c>
      <c r="F141" s="38">
        <f t="shared" si="17"/>
        <v>206</v>
      </c>
      <c r="G141" s="38">
        <f t="shared" si="17"/>
        <v>206</v>
      </c>
      <c r="H141" s="38">
        <f t="shared" si="17"/>
        <v>206</v>
      </c>
    </row>
    <row r="142" spans="1:8" ht="18" customHeight="1">
      <c r="A142" s="39" t="s">
        <v>180</v>
      </c>
      <c r="B142" s="35" t="s">
        <v>99</v>
      </c>
      <c r="C142" s="35" t="s">
        <v>175</v>
      </c>
      <c r="D142" s="35" t="s">
        <v>203</v>
      </c>
      <c r="E142" s="35" t="s">
        <v>102</v>
      </c>
      <c r="F142" s="38">
        <f t="shared" si="17"/>
        <v>206</v>
      </c>
      <c r="G142" s="38">
        <f t="shared" si="17"/>
        <v>206</v>
      </c>
      <c r="H142" s="38">
        <f t="shared" si="17"/>
        <v>206</v>
      </c>
    </row>
    <row r="143" spans="1:8" ht="26.25">
      <c r="A143" s="39" t="s">
        <v>121</v>
      </c>
      <c r="B143" s="35" t="s">
        <v>99</v>
      </c>
      <c r="C143" s="35" t="s">
        <v>175</v>
      </c>
      <c r="D143" s="35" t="s">
        <v>203</v>
      </c>
      <c r="E143" s="35" t="s">
        <v>122</v>
      </c>
      <c r="F143" s="38">
        <f t="shared" si="17"/>
        <v>206</v>
      </c>
      <c r="G143" s="38">
        <f t="shared" si="17"/>
        <v>206</v>
      </c>
      <c r="H143" s="38">
        <f t="shared" si="17"/>
        <v>206</v>
      </c>
    </row>
    <row r="144" spans="1:8" ht="30.75" customHeight="1">
      <c r="A144" s="39" t="s">
        <v>123</v>
      </c>
      <c r="B144" s="35" t="s">
        <v>99</v>
      </c>
      <c r="C144" s="35" t="s">
        <v>175</v>
      </c>
      <c r="D144" s="35" t="s">
        <v>203</v>
      </c>
      <c r="E144" s="35" t="s">
        <v>124</v>
      </c>
      <c r="F144" s="38">
        <v>206</v>
      </c>
      <c r="G144" s="38">
        <v>206</v>
      </c>
      <c r="H144" s="38">
        <v>206</v>
      </c>
    </row>
    <row r="145" spans="1:8" ht="57.75" customHeight="1">
      <c r="A145" s="39" t="s">
        <v>204</v>
      </c>
      <c r="B145" s="35" t="s">
        <v>99</v>
      </c>
      <c r="C145" s="35" t="s">
        <v>175</v>
      </c>
      <c r="D145" s="35" t="s">
        <v>205</v>
      </c>
      <c r="E145" s="35" t="s">
        <v>102</v>
      </c>
      <c r="F145" s="38">
        <f t="shared" ref="F145:H149" si="18">F146</f>
        <v>87.6</v>
      </c>
      <c r="G145" s="38">
        <f t="shared" si="18"/>
        <v>87.6</v>
      </c>
      <c r="H145" s="38">
        <f t="shared" si="18"/>
        <v>87.6</v>
      </c>
    </row>
    <row r="146" spans="1:8" ht="44.25" customHeight="1">
      <c r="A146" s="39" t="s">
        <v>206</v>
      </c>
      <c r="B146" s="35" t="s">
        <v>99</v>
      </c>
      <c r="C146" s="35" t="s">
        <v>175</v>
      </c>
      <c r="D146" s="35" t="s">
        <v>207</v>
      </c>
      <c r="E146" s="35" t="s">
        <v>102</v>
      </c>
      <c r="F146" s="38">
        <f t="shared" si="18"/>
        <v>87.6</v>
      </c>
      <c r="G146" s="38">
        <f t="shared" si="18"/>
        <v>87.6</v>
      </c>
      <c r="H146" s="38">
        <f t="shared" si="18"/>
        <v>87.6</v>
      </c>
    </row>
    <row r="147" spans="1:8" ht="43.5" customHeight="1">
      <c r="A147" s="39" t="s">
        <v>208</v>
      </c>
      <c r="B147" s="35" t="s">
        <v>99</v>
      </c>
      <c r="C147" s="35" t="s">
        <v>175</v>
      </c>
      <c r="D147" s="35" t="s">
        <v>209</v>
      </c>
      <c r="E147" s="35" t="s">
        <v>102</v>
      </c>
      <c r="F147" s="38">
        <f t="shared" si="18"/>
        <v>87.6</v>
      </c>
      <c r="G147" s="38">
        <f t="shared" si="18"/>
        <v>87.6</v>
      </c>
      <c r="H147" s="38">
        <f t="shared" si="18"/>
        <v>87.6</v>
      </c>
    </row>
    <row r="148" spans="1:8" ht="18.75" customHeight="1">
      <c r="A148" s="39" t="s">
        <v>180</v>
      </c>
      <c r="B148" s="35" t="s">
        <v>99</v>
      </c>
      <c r="C148" s="35" t="s">
        <v>175</v>
      </c>
      <c r="D148" s="35" t="s">
        <v>210</v>
      </c>
      <c r="E148" s="35" t="s">
        <v>102</v>
      </c>
      <c r="F148" s="38">
        <f t="shared" si="18"/>
        <v>87.6</v>
      </c>
      <c r="G148" s="38">
        <f t="shared" si="18"/>
        <v>87.6</v>
      </c>
      <c r="H148" s="38">
        <f t="shared" si="18"/>
        <v>87.6</v>
      </c>
    </row>
    <row r="149" spans="1:8" ht="26.25" customHeight="1">
      <c r="A149" s="39" t="s">
        <v>121</v>
      </c>
      <c r="B149" s="35" t="s">
        <v>99</v>
      </c>
      <c r="C149" s="35" t="s">
        <v>175</v>
      </c>
      <c r="D149" s="35" t="s">
        <v>210</v>
      </c>
      <c r="E149" s="35" t="s">
        <v>122</v>
      </c>
      <c r="F149" s="38">
        <f t="shared" si="18"/>
        <v>87.6</v>
      </c>
      <c r="G149" s="38">
        <f t="shared" si="18"/>
        <v>87.6</v>
      </c>
      <c r="H149" s="38">
        <f t="shared" si="18"/>
        <v>87.6</v>
      </c>
    </row>
    <row r="150" spans="1:8" ht="31.5" customHeight="1">
      <c r="A150" s="39" t="s">
        <v>123</v>
      </c>
      <c r="B150" s="35" t="s">
        <v>99</v>
      </c>
      <c r="C150" s="35" t="s">
        <v>175</v>
      </c>
      <c r="D150" s="35" t="s">
        <v>210</v>
      </c>
      <c r="E150" s="35" t="s">
        <v>124</v>
      </c>
      <c r="F150" s="38">
        <v>87.6</v>
      </c>
      <c r="G150" s="38">
        <v>87.6</v>
      </c>
      <c r="H150" s="38">
        <v>87.6</v>
      </c>
    </row>
    <row r="151" spans="1:8" ht="30" customHeight="1">
      <c r="A151" s="39" t="s">
        <v>211</v>
      </c>
      <c r="B151" s="35" t="s">
        <v>99</v>
      </c>
      <c r="C151" s="35" t="s">
        <v>175</v>
      </c>
      <c r="D151" s="35" t="s">
        <v>212</v>
      </c>
      <c r="E151" s="35" t="s">
        <v>102</v>
      </c>
      <c r="F151" s="38">
        <f>F152+F159</f>
        <v>430</v>
      </c>
      <c r="G151" s="38">
        <f>G152+G159</f>
        <v>430</v>
      </c>
      <c r="H151" s="38">
        <f>H152+H159</f>
        <v>430</v>
      </c>
    </row>
    <row r="152" spans="1:8" ht="39" hidden="1">
      <c r="A152" s="39" t="s">
        <v>213</v>
      </c>
      <c r="B152" s="35" t="s">
        <v>99</v>
      </c>
      <c r="C152" s="35" t="s">
        <v>175</v>
      </c>
      <c r="D152" s="35" t="s">
        <v>214</v>
      </c>
      <c r="E152" s="35" t="s">
        <v>102</v>
      </c>
      <c r="F152" s="38">
        <f t="shared" ref="F152:H154" si="19">F153</f>
        <v>0</v>
      </c>
      <c r="G152" s="38">
        <f t="shared" si="19"/>
        <v>0</v>
      </c>
      <c r="H152" s="38">
        <f t="shared" si="19"/>
        <v>0</v>
      </c>
    </row>
    <row r="153" spans="1:8" ht="15" hidden="1">
      <c r="A153" s="39" t="s">
        <v>180</v>
      </c>
      <c r="B153" s="35" t="s">
        <v>99</v>
      </c>
      <c r="C153" s="35" t="s">
        <v>175</v>
      </c>
      <c r="D153" s="35" t="s">
        <v>215</v>
      </c>
      <c r="E153" s="35" t="s">
        <v>102</v>
      </c>
      <c r="F153" s="38">
        <f t="shared" si="19"/>
        <v>0</v>
      </c>
      <c r="G153" s="38">
        <f t="shared" si="19"/>
        <v>0</v>
      </c>
      <c r="H153" s="38">
        <f t="shared" si="19"/>
        <v>0</v>
      </c>
    </row>
    <row r="154" spans="1:8" ht="26.25" hidden="1">
      <c r="A154" s="39" t="s">
        <v>121</v>
      </c>
      <c r="B154" s="35" t="s">
        <v>99</v>
      </c>
      <c r="C154" s="35" t="s">
        <v>175</v>
      </c>
      <c r="D154" s="35" t="s">
        <v>215</v>
      </c>
      <c r="E154" s="35" t="s">
        <v>122</v>
      </c>
      <c r="F154" s="38">
        <f t="shared" si="19"/>
        <v>0</v>
      </c>
      <c r="G154" s="38">
        <f t="shared" si="19"/>
        <v>0</v>
      </c>
      <c r="H154" s="38">
        <f t="shared" si="19"/>
        <v>0</v>
      </c>
    </row>
    <row r="155" spans="1:8" ht="39" hidden="1">
      <c r="A155" s="39" t="s">
        <v>123</v>
      </c>
      <c r="B155" s="35" t="s">
        <v>99</v>
      </c>
      <c r="C155" s="35" t="s">
        <v>175</v>
      </c>
      <c r="D155" s="35" t="s">
        <v>215</v>
      </c>
      <c r="E155" s="35" t="s">
        <v>124</v>
      </c>
      <c r="F155" s="38">
        <v>0</v>
      </c>
      <c r="G155" s="38">
        <v>0</v>
      </c>
      <c r="H155" s="38">
        <v>0</v>
      </c>
    </row>
    <row r="156" spans="1:8" ht="15" hidden="1">
      <c r="A156" s="39" t="s">
        <v>166</v>
      </c>
      <c r="B156" s="35" t="s">
        <v>99</v>
      </c>
      <c r="C156" s="35" t="s">
        <v>175</v>
      </c>
      <c r="D156" s="35" t="s">
        <v>216</v>
      </c>
      <c r="E156" s="35" t="s">
        <v>102</v>
      </c>
      <c r="F156" s="38">
        <f t="shared" ref="F156:H157" si="20">F157</f>
        <v>0</v>
      </c>
      <c r="G156" s="38">
        <f t="shared" si="20"/>
        <v>0</v>
      </c>
      <c r="H156" s="38">
        <f t="shared" si="20"/>
        <v>0</v>
      </c>
    </row>
    <row r="157" spans="1:8" ht="15" hidden="1">
      <c r="A157" s="39" t="s">
        <v>217</v>
      </c>
      <c r="B157" s="35" t="s">
        <v>99</v>
      </c>
      <c r="C157" s="35" t="s">
        <v>175</v>
      </c>
      <c r="D157" s="35" t="s">
        <v>218</v>
      </c>
      <c r="E157" s="35" t="s">
        <v>102</v>
      </c>
      <c r="F157" s="38">
        <f t="shared" si="20"/>
        <v>0</v>
      </c>
      <c r="G157" s="38">
        <f t="shared" si="20"/>
        <v>0</v>
      </c>
      <c r="H157" s="38">
        <f t="shared" si="20"/>
        <v>0</v>
      </c>
    </row>
    <row r="158" spans="1:8" ht="15" hidden="1">
      <c r="A158" s="39" t="s">
        <v>219</v>
      </c>
      <c r="B158" s="35" t="s">
        <v>99</v>
      </c>
      <c r="C158" s="35" t="s">
        <v>175</v>
      </c>
      <c r="D158" s="35" t="s">
        <v>218</v>
      </c>
      <c r="E158" s="35" t="s">
        <v>220</v>
      </c>
      <c r="F158" s="38">
        <v>0</v>
      </c>
      <c r="G158" s="38">
        <v>0</v>
      </c>
      <c r="H158" s="38">
        <v>0</v>
      </c>
    </row>
    <row r="159" spans="1:8" ht="31.5" customHeight="1">
      <c r="A159" s="39" t="s">
        <v>221</v>
      </c>
      <c r="B159" s="35" t="s">
        <v>99</v>
      </c>
      <c r="C159" s="35" t="s">
        <v>175</v>
      </c>
      <c r="D159" s="35" t="s">
        <v>222</v>
      </c>
      <c r="E159" s="35" t="s">
        <v>102</v>
      </c>
      <c r="F159" s="38">
        <f t="shared" ref="F159:H161" si="21">F160</f>
        <v>430</v>
      </c>
      <c r="G159" s="38">
        <f t="shared" si="21"/>
        <v>430</v>
      </c>
      <c r="H159" s="38">
        <f t="shared" si="21"/>
        <v>430</v>
      </c>
    </row>
    <row r="160" spans="1:8" ht="18.75" customHeight="1">
      <c r="A160" s="39" t="s">
        <v>180</v>
      </c>
      <c r="B160" s="35" t="s">
        <v>99</v>
      </c>
      <c r="C160" s="35" t="s">
        <v>175</v>
      </c>
      <c r="D160" s="35" t="s">
        <v>223</v>
      </c>
      <c r="E160" s="35" t="s">
        <v>102</v>
      </c>
      <c r="F160" s="38">
        <f t="shared" si="21"/>
        <v>430</v>
      </c>
      <c r="G160" s="38">
        <f t="shared" si="21"/>
        <v>430</v>
      </c>
      <c r="H160" s="38">
        <f t="shared" si="21"/>
        <v>430</v>
      </c>
    </row>
    <row r="161" spans="1:8" ht="26.25">
      <c r="A161" s="39" t="s">
        <v>121</v>
      </c>
      <c r="B161" s="35" t="s">
        <v>99</v>
      </c>
      <c r="C161" s="35" t="s">
        <v>175</v>
      </c>
      <c r="D161" s="35" t="s">
        <v>223</v>
      </c>
      <c r="E161" s="35" t="s">
        <v>122</v>
      </c>
      <c r="F161" s="38">
        <f t="shared" si="21"/>
        <v>430</v>
      </c>
      <c r="G161" s="38">
        <f t="shared" si="21"/>
        <v>430</v>
      </c>
      <c r="H161" s="38">
        <f t="shared" si="21"/>
        <v>430</v>
      </c>
    </row>
    <row r="162" spans="1:8" ht="39">
      <c r="A162" s="39" t="s">
        <v>123</v>
      </c>
      <c r="B162" s="35" t="s">
        <v>99</v>
      </c>
      <c r="C162" s="35" t="s">
        <v>175</v>
      </c>
      <c r="D162" s="35" t="s">
        <v>223</v>
      </c>
      <c r="E162" s="35" t="s">
        <v>124</v>
      </c>
      <c r="F162" s="38">
        <v>430</v>
      </c>
      <c r="G162" s="38">
        <v>430</v>
      </c>
      <c r="H162" s="38">
        <v>430</v>
      </c>
    </row>
    <row r="163" spans="1:8" ht="51.75" hidden="1">
      <c r="A163" s="39" t="s">
        <v>224</v>
      </c>
      <c r="B163" s="35" t="s">
        <v>99</v>
      </c>
      <c r="C163" s="35" t="s">
        <v>175</v>
      </c>
      <c r="D163" s="35" t="s">
        <v>225</v>
      </c>
      <c r="E163" s="35" t="s">
        <v>102</v>
      </c>
      <c r="F163" s="38">
        <f t="shared" ref="F163:H165" si="22">F164</f>
        <v>0</v>
      </c>
      <c r="G163" s="38">
        <f t="shared" si="22"/>
        <v>0</v>
      </c>
      <c r="H163" s="38">
        <f t="shared" si="22"/>
        <v>0</v>
      </c>
    </row>
    <row r="164" spans="1:8" ht="15" hidden="1">
      <c r="A164" s="39" t="s">
        <v>180</v>
      </c>
      <c r="B164" s="35" t="s">
        <v>99</v>
      </c>
      <c r="C164" s="35" t="s">
        <v>175</v>
      </c>
      <c r="D164" s="35" t="s">
        <v>226</v>
      </c>
      <c r="E164" s="35" t="s">
        <v>102</v>
      </c>
      <c r="F164" s="38">
        <f t="shared" si="22"/>
        <v>0</v>
      </c>
      <c r="G164" s="38">
        <f t="shared" si="22"/>
        <v>0</v>
      </c>
      <c r="H164" s="38">
        <f t="shared" si="22"/>
        <v>0</v>
      </c>
    </row>
    <row r="165" spans="1:8" ht="39" hidden="1">
      <c r="A165" s="39" t="s">
        <v>227</v>
      </c>
      <c r="B165" s="35" t="s">
        <v>99</v>
      </c>
      <c r="C165" s="35" t="s">
        <v>175</v>
      </c>
      <c r="D165" s="35" t="s">
        <v>226</v>
      </c>
      <c r="E165" s="35" t="s">
        <v>228</v>
      </c>
      <c r="F165" s="38">
        <f t="shared" si="22"/>
        <v>0</v>
      </c>
      <c r="G165" s="38">
        <f t="shared" si="22"/>
        <v>0</v>
      </c>
      <c r="H165" s="38">
        <f t="shared" si="22"/>
        <v>0</v>
      </c>
    </row>
    <row r="166" spans="1:8" ht="15" hidden="1">
      <c r="A166" s="39" t="s">
        <v>229</v>
      </c>
      <c r="B166" s="35" t="s">
        <v>99</v>
      </c>
      <c r="C166" s="35" t="s">
        <v>175</v>
      </c>
      <c r="D166" s="35" t="s">
        <v>226</v>
      </c>
      <c r="E166" s="35" t="s">
        <v>230</v>
      </c>
      <c r="F166" s="38">
        <v>0</v>
      </c>
      <c r="G166" s="38">
        <v>0</v>
      </c>
      <c r="H166" s="38">
        <v>0</v>
      </c>
    </row>
    <row r="167" spans="1:8" ht="26.25" hidden="1">
      <c r="A167" s="39" t="s">
        <v>231</v>
      </c>
      <c r="B167" s="35" t="s">
        <v>99</v>
      </c>
      <c r="C167" s="35" t="s">
        <v>175</v>
      </c>
      <c r="D167" s="35" t="s">
        <v>232</v>
      </c>
      <c r="E167" s="35" t="s">
        <v>102</v>
      </c>
      <c r="F167" s="38">
        <f t="shared" ref="F167:H169" si="23">F168</f>
        <v>0</v>
      </c>
      <c r="G167" s="38">
        <f t="shared" si="23"/>
        <v>0</v>
      </c>
      <c r="H167" s="38">
        <f t="shared" si="23"/>
        <v>0</v>
      </c>
    </row>
    <row r="168" spans="1:8" ht="15" hidden="1">
      <c r="A168" s="39" t="s">
        <v>180</v>
      </c>
      <c r="B168" s="35" t="s">
        <v>99</v>
      </c>
      <c r="C168" s="35" t="s">
        <v>175</v>
      </c>
      <c r="D168" s="35" t="s">
        <v>233</v>
      </c>
      <c r="E168" s="35" t="s">
        <v>102</v>
      </c>
      <c r="F168" s="38">
        <f t="shared" si="23"/>
        <v>0</v>
      </c>
      <c r="G168" s="38">
        <f t="shared" si="23"/>
        <v>0</v>
      </c>
      <c r="H168" s="38">
        <f t="shared" si="23"/>
        <v>0</v>
      </c>
    </row>
    <row r="169" spans="1:8" ht="26.25" hidden="1">
      <c r="A169" s="39" t="s">
        <v>121</v>
      </c>
      <c r="B169" s="35" t="s">
        <v>99</v>
      </c>
      <c r="C169" s="35" t="s">
        <v>175</v>
      </c>
      <c r="D169" s="35" t="s">
        <v>233</v>
      </c>
      <c r="E169" s="35" t="s">
        <v>122</v>
      </c>
      <c r="F169" s="38">
        <f t="shared" si="23"/>
        <v>0</v>
      </c>
      <c r="G169" s="38">
        <f t="shared" si="23"/>
        <v>0</v>
      </c>
      <c r="H169" s="38">
        <f t="shared" si="23"/>
        <v>0</v>
      </c>
    </row>
    <row r="170" spans="1:8" ht="39" hidden="1">
      <c r="A170" s="39" t="s">
        <v>123</v>
      </c>
      <c r="B170" s="35" t="s">
        <v>99</v>
      </c>
      <c r="C170" s="35" t="s">
        <v>175</v>
      </c>
      <c r="D170" s="35" t="s">
        <v>233</v>
      </c>
      <c r="E170" s="35" t="s">
        <v>124</v>
      </c>
      <c r="F170" s="38"/>
      <c r="G170" s="38"/>
      <c r="H170" s="38"/>
    </row>
    <row r="171" spans="1:8" ht="39">
      <c r="A171" s="39" t="s">
        <v>234</v>
      </c>
      <c r="B171" s="35" t="s">
        <v>99</v>
      </c>
      <c r="C171" s="35" t="s">
        <v>175</v>
      </c>
      <c r="D171" s="35" t="s">
        <v>235</v>
      </c>
      <c r="E171" s="35" t="s">
        <v>102</v>
      </c>
      <c r="F171" s="38">
        <f>F172+F175</f>
        <v>5617.5</v>
      </c>
      <c r="G171" s="38">
        <f>G172+G175</f>
        <v>5617.5</v>
      </c>
      <c r="H171" s="38">
        <f>H172+H175</f>
        <v>5617.5</v>
      </c>
    </row>
    <row r="172" spans="1:8" ht="54" customHeight="1">
      <c r="A172" s="39" t="s">
        <v>236</v>
      </c>
      <c r="B172" s="35" t="s">
        <v>99</v>
      </c>
      <c r="C172" s="35" t="s">
        <v>175</v>
      </c>
      <c r="D172" s="35" t="s">
        <v>237</v>
      </c>
      <c r="E172" s="35" t="s">
        <v>102</v>
      </c>
      <c r="F172" s="38">
        <f t="shared" ref="F172:H173" si="24">F173</f>
        <v>496</v>
      </c>
      <c r="G172" s="38">
        <f t="shared" si="24"/>
        <v>496</v>
      </c>
      <c r="H172" s="38">
        <f t="shared" si="24"/>
        <v>496</v>
      </c>
    </row>
    <row r="173" spans="1:8" ht="15">
      <c r="A173" s="39" t="s">
        <v>125</v>
      </c>
      <c r="B173" s="35" t="s">
        <v>99</v>
      </c>
      <c r="C173" s="35" t="s">
        <v>175</v>
      </c>
      <c r="D173" s="35" t="s">
        <v>237</v>
      </c>
      <c r="E173" s="35" t="s">
        <v>126</v>
      </c>
      <c r="F173" s="38">
        <f t="shared" si="24"/>
        <v>496</v>
      </c>
      <c r="G173" s="38">
        <f t="shared" si="24"/>
        <v>496</v>
      </c>
      <c r="H173" s="38">
        <f t="shared" si="24"/>
        <v>496</v>
      </c>
    </row>
    <row r="174" spans="1:8" ht="15">
      <c r="A174" s="39" t="s">
        <v>127</v>
      </c>
      <c r="B174" s="35" t="s">
        <v>99</v>
      </c>
      <c r="C174" s="35" t="s">
        <v>175</v>
      </c>
      <c r="D174" s="35" t="s">
        <v>237</v>
      </c>
      <c r="E174" s="35" t="s">
        <v>128</v>
      </c>
      <c r="F174" s="38">
        <v>496</v>
      </c>
      <c r="G174" s="38">
        <v>496</v>
      </c>
      <c r="H174" s="38">
        <v>496</v>
      </c>
    </row>
    <row r="175" spans="1:8" ht="33" customHeight="1">
      <c r="A175" s="39" t="s">
        <v>238</v>
      </c>
      <c r="B175" s="35" t="s">
        <v>99</v>
      </c>
      <c r="C175" s="35" t="s">
        <v>175</v>
      </c>
      <c r="D175" s="35" t="s">
        <v>239</v>
      </c>
      <c r="E175" s="35" t="s">
        <v>102</v>
      </c>
      <c r="F175" s="38">
        <f>F176+F178</f>
        <v>5121.5</v>
      </c>
      <c r="G175" s="38">
        <f>G176+G178</f>
        <v>5121.5</v>
      </c>
      <c r="H175" s="38">
        <f>H176+H178</f>
        <v>5121.5</v>
      </c>
    </row>
    <row r="176" spans="1:8" ht="70.5" customHeight="1">
      <c r="A176" s="39" t="s">
        <v>111</v>
      </c>
      <c r="B176" s="35" t="s">
        <v>99</v>
      </c>
      <c r="C176" s="35" t="s">
        <v>175</v>
      </c>
      <c r="D176" s="35" t="s">
        <v>239</v>
      </c>
      <c r="E176" s="35" t="s">
        <v>112</v>
      </c>
      <c r="F176" s="38">
        <f>F177</f>
        <v>3000.3</v>
      </c>
      <c r="G176" s="38">
        <f>G177</f>
        <v>3000.3</v>
      </c>
      <c r="H176" s="38">
        <f>H177</f>
        <v>3000.3</v>
      </c>
    </row>
    <row r="177" spans="1:8" ht="18" customHeight="1">
      <c r="A177" s="39" t="s">
        <v>240</v>
      </c>
      <c r="B177" s="35" t="s">
        <v>99</v>
      </c>
      <c r="C177" s="35" t="s">
        <v>175</v>
      </c>
      <c r="D177" s="35" t="s">
        <v>239</v>
      </c>
      <c r="E177" s="35" t="s">
        <v>241</v>
      </c>
      <c r="F177" s="38">
        <v>3000.3</v>
      </c>
      <c r="G177" s="38">
        <v>3000.3</v>
      </c>
      <c r="H177" s="38">
        <v>3000.3</v>
      </c>
    </row>
    <row r="178" spans="1:8" ht="26.25">
      <c r="A178" s="39" t="s">
        <v>121</v>
      </c>
      <c r="B178" s="35" t="s">
        <v>99</v>
      </c>
      <c r="C178" s="35" t="s">
        <v>175</v>
      </c>
      <c r="D178" s="35" t="s">
        <v>239</v>
      </c>
      <c r="E178" s="35" t="s">
        <v>122</v>
      </c>
      <c r="F178" s="38">
        <f>F179</f>
        <v>2121.1999999999998</v>
      </c>
      <c r="G178" s="38">
        <f>G179</f>
        <v>2121.1999999999998</v>
      </c>
      <c r="H178" s="38">
        <f>H179</f>
        <v>2121.1999999999998</v>
      </c>
    </row>
    <row r="179" spans="1:8" ht="39">
      <c r="A179" s="39" t="s">
        <v>123</v>
      </c>
      <c r="B179" s="35" t="s">
        <v>99</v>
      </c>
      <c r="C179" s="35" t="s">
        <v>175</v>
      </c>
      <c r="D179" s="35" t="s">
        <v>239</v>
      </c>
      <c r="E179" s="35" t="s">
        <v>124</v>
      </c>
      <c r="F179" s="38">
        <v>2121.1999999999998</v>
      </c>
      <c r="G179" s="38">
        <v>2121.1999999999998</v>
      </c>
      <c r="H179" s="38">
        <v>2121.1999999999998</v>
      </c>
    </row>
    <row r="180" spans="1:8" ht="14.25">
      <c r="A180" s="55" t="s">
        <v>242</v>
      </c>
      <c r="B180" s="33" t="s">
        <v>104</v>
      </c>
      <c r="C180" s="33" t="s">
        <v>100</v>
      </c>
      <c r="D180" s="33" t="s">
        <v>101</v>
      </c>
      <c r="E180" s="33" t="s">
        <v>102</v>
      </c>
      <c r="F180" s="34">
        <f t="shared" ref="F180:H185" si="25">F181</f>
        <v>67.099999999999994</v>
      </c>
      <c r="G180" s="34">
        <f t="shared" si="25"/>
        <v>67.8</v>
      </c>
      <c r="H180" s="34">
        <f t="shared" si="25"/>
        <v>70.3</v>
      </c>
    </row>
    <row r="181" spans="1:8" ht="20.25" customHeight="1">
      <c r="A181" s="39" t="s">
        <v>243</v>
      </c>
      <c r="B181" s="35" t="s">
        <v>104</v>
      </c>
      <c r="C181" s="35" t="s">
        <v>244</v>
      </c>
      <c r="D181" s="35" t="s">
        <v>101</v>
      </c>
      <c r="E181" s="35" t="s">
        <v>102</v>
      </c>
      <c r="F181" s="38">
        <f t="shared" si="25"/>
        <v>67.099999999999994</v>
      </c>
      <c r="G181" s="38">
        <f t="shared" si="25"/>
        <v>67.8</v>
      </c>
      <c r="H181" s="38">
        <f t="shared" si="25"/>
        <v>70.3</v>
      </c>
    </row>
    <row r="182" spans="1:8" ht="30.75" customHeight="1">
      <c r="A182" s="39" t="s">
        <v>105</v>
      </c>
      <c r="B182" s="35" t="s">
        <v>104</v>
      </c>
      <c r="C182" s="35" t="s">
        <v>244</v>
      </c>
      <c r="D182" s="35" t="s">
        <v>106</v>
      </c>
      <c r="E182" s="35" t="s">
        <v>102</v>
      </c>
      <c r="F182" s="38">
        <f t="shared" si="25"/>
        <v>67.099999999999994</v>
      </c>
      <c r="G182" s="38">
        <f t="shared" si="25"/>
        <v>67.8</v>
      </c>
      <c r="H182" s="38">
        <f t="shared" si="25"/>
        <v>70.3</v>
      </c>
    </row>
    <row r="183" spans="1:8" ht="30" customHeight="1">
      <c r="A183" s="39" t="s">
        <v>107</v>
      </c>
      <c r="B183" s="35" t="s">
        <v>104</v>
      </c>
      <c r="C183" s="35" t="s">
        <v>244</v>
      </c>
      <c r="D183" s="35" t="s">
        <v>108</v>
      </c>
      <c r="E183" s="35" t="s">
        <v>102</v>
      </c>
      <c r="F183" s="38">
        <f t="shared" si="25"/>
        <v>67.099999999999994</v>
      </c>
      <c r="G183" s="38">
        <f t="shared" si="25"/>
        <v>67.8</v>
      </c>
      <c r="H183" s="38">
        <f t="shared" si="25"/>
        <v>70.3</v>
      </c>
    </row>
    <row r="184" spans="1:8" ht="30.75" customHeight="1">
      <c r="A184" s="39" t="s">
        <v>245</v>
      </c>
      <c r="B184" s="35" t="s">
        <v>104</v>
      </c>
      <c r="C184" s="35" t="s">
        <v>244</v>
      </c>
      <c r="D184" s="35" t="s">
        <v>246</v>
      </c>
      <c r="E184" s="35" t="s">
        <v>102</v>
      </c>
      <c r="F184" s="38">
        <f t="shared" si="25"/>
        <v>67.099999999999994</v>
      </c>
      <c r="G184" s="38">
        <f t="shared" si="25"/>
        <v>67.8</v>
      </c>
      <c r="H184" s="38">
        <f t="shared" si="25"/>
        <v>70.3</v>
      </c>
    </row>
    <row r="185" spans="1:8" ht="68.25" customHeight="1">
      <c r="A185" s="39" t="s">
        <v>111</v>
      </c>
      <c r="B185" s="35" t="s">
        <v>104</v>
      </c>
      <c r="C185" s="35" t="s">
        <v>244</v>
      </c>
      <c r="D185" s="35" t="s">
        <v>246</v>
      </c>
      <c r="E185" s="35" t="s">
        <v>112</v>
      </c>
      <c r="F185" s="38">
        <f t="shared" si="25"/>
        <v>67.099999999999994</v>
      </c>
      <c r="G185" s="38">
        <f t="shared" si="25"/>
        <v>67.8</v>
      </c>
      <c r="H185" s="38">
        <f t="shared" si="25"/>
        <v>70.3</v>
      </c>
    </row>
    <row r="186" spans="1:8" ht="30.75" customHeight="1">
      <c r="A186" s="39" t="s">
        <v>113</v>
      </c>
      <c r="B186" s="35" t="s">
        <v>104</v>
      </c>
      <c r="C186" s="35" t="s">
        <v>244</v>
      </c>
      <c r="D186" s="35" t="s">
        <v>246</v>
      </c>
      <c r="E186" s="35" t="s">
        <v>114</v>
      </c>
      <c r="F186" s="38">
        <v>67.099999999999994</v>
      </c>
      <c r="G186" s="38">
        <v>67.8</v>
      </c>
      <c r="H186" s="38">
        <v>70.3</v>
      </c>
    </row>
    <row r="187" spans="1:8" ht="25.5">
      <c r="A187" s="55" t="s">
        <v>247</v>
      </c>
      <c r="B187" s="33" t="s">
        <v>244</v>
      </c>
      <c r="C187" s="33" t="s">
        <v>100</v>
      </c>
      <c r="D187" s="33" t="s">
        <v>101</v>
      </c>
      <c r="E187" s="33" t="s">
        <v>102</v>
      </c>
      <c r="F187" s="34">
        <f t="shared" ref="F187:H188" si="26">F188</f>
        <v>2637.6</v>
      </c>
      <c r="G187" s="34">
        <f t="shared" si="26"/>
        <v>2563.5</v>
      </c>
      <c r="H187" s="34">
        <f t="shared" si="26"/>
        <v>2647.6</v>
      </c>
    </row>
    <row r="188" spans="1:8" ht="39">
      <c r="A188" s="39" t="s">
        <v>248</v>
      </c>
      <c r="B188" s="35" t="s">
        <v>244</v>
      </c>
      <c r="C188" s="35" t="s">
        <v>249</v>
      </c>
      <c r="D188" s="35" t="s">
        <v>101</v>
      </c>
      <c r="E188" s="35" t="s">
        <v>102</v>
      </c>
      <c r="F188" s="38">
        <f t="shared" si="26"/>
        <v>2637.6</v>
      </c>
      <c r="G188" s="38">
        <f t="shared" si="26"/>
        <v>2563.5</v>
      </c>
      <c r="H188" s="38">
        <f t="shared" si="26"/>
        <v>2647.6</v>
      </c>
    </row>
    <row r="189" spans="1:8" ht="51.75">
      <c r="A189" s="39" t="s">
        <v>204</v>
      </c>
      <c r="B189" s="35" t="s">
        <v>244</v>
      </c>
      <c r="C189" s="35" t="s">
        <v>249</v>
      </c>
      <c r="D189" s="35" t="s">
        <v>205</v>
      </c>
      <c r="E189" s="35" t="s">
        <v>102</v>
      </c>
      <c r="F189" s="38">
        <f>F190+F218</f>
        <v>2637.6</v>
      </c>
      <c r="G189" s="38">
        <f>G190+G218</f>
        <v>2563.5</v>
      </c>
      <c r="H189" s="38">
        <f>H190+H218</f>
        <v>2647.6</v>
      </c>
    </row>
    <row r="190" spans="1:8" ht="39">
      <c r="A190" s="39" t="s">
        <v>250</v>
      </c>
      <c r="B190" s="35" t="s">
        <v>244</v>
      </c>
      <c r="C190" s="35" t="s">
        <v>249</v>
      </c>
      <c r="D190" s="35" t="s">
        <v>251</v>
      </c>
      <c r="E190" s="35" t="s">
        <v>102</v>
      </c>
      <c r="F190" s="38">
        <f>F191+F208+F204</f>
        <v>2637.6</v>
      </c>
      <c r="G190" s="38">
        <f>G191+G208+G204</f>
        <v>2563.5</v>
      </c>
      <c r="H190" s="38">
        <f>H191+H208+H204</f>
        <v>2647.6</v>
      </c>
    </row>
    <row r="191" spans="1:8" ht="83.25" customHeight="1">
      <c r="A191" s="39" t="s">
        <v>252</v>
      </c>
      <c r="B191" s="35" t="s">
        <v>244</v>
      </c>
      <c r="C191" s="35" t="s">
        <v>249</v>
      </c>
      <c r="D191" s="35" t="s">
        <v>253</v>
      </c>
      <c r="E191" s="35" t="s">
        <v>102</v>
      </c>
      <c r="F191" s="38">
        <f>F192+F195</f>
        <v>2588.6</v>
      </c>
      <c r="G191" s="38">
        <f>G192+G195</f>
        <v>2514.5</v>
      </c>
      <c r="H191" s="38">
        <f>H192+H195</f>
        <v>2598.6</v>
      </c>
    </row>
    <row r="192" spans="1:8" ht="51.75">
      <c r="A192" s="39" t="s">
        <v>236</v>
      </c>
      <c r="B192" s="35" t="s">
        <v>244</v>
      </c>
      <c r="C192" s="35" t="s">
        <v>249</v>
      </c>
      <c r="D192" s="35" t="s">
        <v>254</v>
      </c>
      <c r="E192" s="35" t="s">
        <v>102</v>
      </c>
      <c r="F192" s="38">
        <f t="shared" ref="F192:H193" si="27">F193</f>
        <v>4</v>
      </c>
      <c r="G192" s="38">
        <f t="shared" si="27"/>
        <v>4</v>
      </c>
      <c r="H192" s="38">
        <f t="shared" si="27"/>
        <v>4</v>
      </c>
    </row>
    <row r="193" spans="1:8" ht="15">
      <c r="A193" s="39" t="s">
        <v>125</v>
      </c>
      <c r="B193" s="35" t="s">
        <v>244</v>
      </c>
      <c r="C193" s="35" t="s">
        <v>249</v>
      </c>
      <c r="D193" s="35" t="s">
        <v>254</v>
      </c>
      <c r="E193" s="35" t="s">
        <v>126</v>
      </c>
      <c r="F193" s="38">
        <f t="shared" si="27"/>
        <v>4</v>
      </c>
      <c r="G193" s="38">
        <f t="shared" si="27"/>
        <v>4</v>
      </c>
      <c r="H193" s="38">
        <f t="shared" si="27"/>
        <v>4</v>
      </c>
    </row>
    <row r="194" spans="1:8" ht="15">
      <c r="A194" s="39" t="s">
        <v>127</v>
      </c>
      <c r="B194" s="35" t="s">
        <v>244</v>
      </c>
      <c r="C194" s="35" t="s">
        <v>249</v>
      </c>
      <c r="D194" s="35" t="s">
        <v>254</v>
      </c>
      <c r="E194" s="35" t="s">
        <v>128</v>
      </c>
      <c r="F194" s="38">
        <v>4</v>
      </c>
      <c r="G194" s="38">
        <v>4</v>
      </c>
      <c r="H194" s="38">
        <v>4</v>
      </c>
    </row>
    <row r="195" spans="1:8" ht="29.25" customHeight="1">
      <c r="A195" s="39" t="s">
        <v>238</v>
      </c>
      <c r="B195" s="35" t="s">
        <v>244</v>
      </c>
      <c r="C195" s="35" t="s">
        <v>249</v>
      </c>
      <c r="D195" s="35" t="s">
        <v>255</v>
      </c>
      <c r="E195" s="35" t="s">
        <v>102</v>
      </c>
      <c r="F195" s="38">
        <f>F196+F198</f>
        <v>2584.6</v>
      </c>
      <c r="G195" s="38">
        <f>G196+G198</f>
        <v>2510.5</v>
      </c>
      <c r="H195" s="38">
        <f>H196+H198</f>
        <v>2594.6</v>
      </c>
    </row>
    <row r="196" spans="1:8" ht="64.5">
      <c r="A196" s="39" t="s">
        <v>111</v>
      </c>
      <c r="B196" s="35" t="s">
        <v>244</v>
      </c>
      <c r="C196" s="35" t="s">
        <v>249</v>
      </c>
      <c r="D196" s="35" t="s">
        <v>255</v>
      </c>
      <c r="E196" s="35" t="s">
        <v>112</v>
      </c>
      <c r="F196" s="38">
        <f>F197</f>
        <v>2455.6999999999998</v>
      </c>
      <c r="G196" s="38">
        <f>G197</f>
        <v>2499.5</v>
      </c>
      <c r="H196" s="38">
        <f>H197</f>
        <v>2583.6</v>
      </c>
    </row>
    <row r="197" spans="1:8" ht="18.75" customHeight="1">
      <c r="A197" s="39" t="s">
        <v>240</v>
      </c>
      <c r="B197" s="35" t="s">
        <v>244</v>
      </c>
      <c r="C197" s="35" t="s">
        <v>249</v>
      </c>
      <c r="D197" s="35" t="s">
        <v>255</v>
      </c>
      <c r="E197" s="35" t="s">
        <v>241</v>
      </c>
      <c r="F197" s="38">
        <v>2455.6999999999998</v>
      </c>
      <c r="G197" s="38">
        <v>2499.5</v>
      </c>
      <c r="H197" s="38">
        <v>2583.6</v>
      </c>
    </row>
    <row r="198" spans="1:8" ht="26.25">
      <c r="A198" s="39" t="s">
        <v>121</v>
      </c>
      <c r="B198" s="35" t="s">
        <v>244</v>
      </c>
      <c r="C198" s="35" t="s">
        <v>249</v>
      </c>
      <c r="D198" s="35" t="s">
        <v>255</v>
      </c>
      <c r="E198" s="35" t="s">
        <v>122</v>
      </c>
      <c r="F198" s="38">
        <f>F199</f>
        <v>128.9</v>
      </c>
      <c r="G198" s="38">
        <f>G199</f>
        <v>11</v>
      </c>
      <c r="H198" s="38">
        <f>H199</f>
        <v>11</v>
      </c>
    </row>
    <row r="199" spans="1:8" ht="29.25" customHeight="1">
      <c r="A199" s="39" t="s">
        <v>256</v>
      </c>
      <c r="B199" s="35" t="s">
        <v>244</v>
      </c>
      <c r="C199" s="35" t="s">
        <v>249</v>
      </c>
      <c r="D199" s="35" t="s">
        <v>255</v>
      </c>
      <c r="E199" s="35" t="s">
        <v>124</v>
      </c>
      <c r="F199" s="38">
        <v>128.9</v>
      </c>
      <c r="G199" s="38">
        <v>11</v>
      </c>
      <c r="H199" s="38">
        <v>11</v>
      </c>
    </row>
    <row r="200" spans="1:8" ht="26.25" hidden="1">
      <c r="A200" s="39" t="s">
        <v>257</v>
      </c>
      <c r="B200" s="35" t="s">
        <v>244</v>
      </c>
      <c r="C200" s="35" t="s">
        <v>249</v>
      </c>
      <c r="D200" s="35" t="s">
        <v>258</v>
      </c>
      <c r="E200" s="35" t="s">
        <v>102</v>
      </c>
      <c r="F200" s="38">
        <f t="shared" ref="F200:H202" si="28">F201</f>
        <v>0</v>
      </c>
      <c r="G200" s="38">
        <f t="shared" si="28"/>
        <v>0</v>
      </c>
      <c r="H200" s="38">
        <f t="shared" si="28"/>
        <v>0</v>
      </c>
    </row>
    <row r="201" spans="1:8" ht="15" hidden="1">
      <c r="A201" s="39" t="s">
        <v>180</v>
      </c>
      <c r="B201" s="35" t="s">
        <v>244</v>
      </c>
      <c r="C201" s="35" t="s">
        <v>249</v>
      </c>
      <c r="D201" s="35" t="s">
        <v>259</v>
      </c>
      <c r="E201" s="35" t="s">
        <v>102</v>
      </c>
      <c r="F201" s="38">
        <f t="shared" si="28"/>
        <v>0</v>
      </c>
      <c r="G201" s="38">
        <f t="shared" si="28"/>
        <v>0</v>
      </c>
      <c r="H201" s="38">
        <f t="shared" si="28"/>
        <v>0</v>
      </c>
    </row>
    <row r="202" spans="1:8" ht="26.25" hidden="1">
      <c r="A202" s="39" t="s">
        <v>121</v>
      </c>
      <c r="B202" s="35" t="s">
        <v>244</v>
      </c>
      <c r="C202" s="35" t="s">
        <v>249</v>
      </c>
      <c r="D202" s="35" t="s">
        <v>259</v>
      </c>
      <c r="E202" s="35" t="s">
        <v>122</v>
      </c>
      <c r="F202" s="38">
        <f t="shared" si="28"/>
        <v>0</v>
      </c>
      <c r="G202" s="38">
        <f t="shared" si="28"/>
        <v>0</v>
      </c>
      <c r="H202" s="38">
        <f t="shared" si="28"/>
        <v>0</v>
      </c>
    </row>
    <row r="203" spans="1:8" ht="39" hidden="1">
      <c r="A203" s="39" t="s">
        <v>123</v>
      </c>
      <c r="B203" s="35" t="s">
        <v>244</v>
      </c>
      <c r="C203" s="35" t="s">
        <v>249</v>
      </c>
      <c r="D203" s="35" t="s">
        <v>259</v>
      </c>
      <c r="E203" s="35" t="s">
        <v>124</v>
      </c>
      <c r="F203" s="38"/>
      <c r="G203" s="38"/>
      <c r="H203" s="38"/>
    </row>
    <row r="204" spans="1:8" ht="26.25">
      <c r="A204" s="39" t="s">
        <v>257</v>
      </c>
      <c r="B204" s="35" t="s">
        <v>244</v>
      </c>
      <c r="C204" s="35" t="s">
        <v>249</v>
      </c>
      <c r="D204" s="35" t="s">
        <v>258</v>
      </c>
      <c r="E204" s="35" t="s">
        <v>102</v>
      </c>
      <c r="F204" s="38">
        <f t="shared" ref="F204:H206" si="29">F205</f>
        <v>49</v>
      </c>
      <c r="G204" s="38">
        <f t="shared" si="29"/>
        <v>49</v>
      </c>
      <c r="H204" s="38">
        <f t="shared" si="29"/>
        <v>49</v>
      </c>
    </row>
    <row r="205" spans="1:8" ht="15">
      <c r="A205" s="39" t="s">
        <v>180</v>
      </c>
      <c r="B205" s="35" t="s">
        <v>244</v>
      </c>
      <c r="C205" s="35" t="s">
        <v>249</v>
      </c>
      <c r="D205" s="35" t="s">
        <v>259</v>
      </c>
      <c r="E205" s="35" t="s">
        <v>102</v>
      </c>
      <c r="F205" s="38">
        <f t="shared" si="29"/>
        <v>49</v>
      </c>
      <c r="G205" s="38">
        <f t="shared" si="29"/>
        <v>49</v>
      </c>
      <c r="H205" s="38">
        <f t="shared" si="29"/>
        <v>49</v>
      </c>
    </row>
    <row r="206" spans="1:8" ht="26.25">
      <c r="A206" s="39" t="s">
        <v>121</v>
      </c>
      <c r="B206" s="35" t="s">
        <v>244</v>
      </c>
      <c r="C206" s="35" t="s">
        <v>249</v>
      </c>
      <c r="D206" s="35" t="s">
        <v>259</v>
      </c>
      <c r="E206" s="35" t="s">
        <v>122</v>
      </c>
      <c r="F206" s="38">
        <f t="shared" si="29"/>
        <v>49</v>
      </c>
      <c r="G206" s="38">
        <f t="shared" si="29"/>
        <v>49</v>
      </c>
      <c r="H206" s="38">
        <f t="shared" si="29"/>
        <v>49</v>
      </c>
    </row>
    <row r="207" spans="1:8" ht="29.25" customHeight="1">
      <c r="A207" s="39" t="s">
        <v>123</v>
      </c>
      <c r="B207" s="35" t="s">
        <v>244</v>
      </c>
      <c r="C207" s="35" t="s">
        <v>249</v>
      </c>
      <c r="D207" s="35" t="s">
        <v>259</v>
      </c>
      <c r="E207" s="35" t="s">
        <v>124</v>
      </c>
      <c r="F207" s="38">
        <v>49</v>
      </c>
      <c r="G207" s="38">
        <v>49</v>
      </c>
      <c r="H207" s="38">
        <v>49</v>
      </c>
    </row>
    <row r="208" spans="1:8" ht="51.75" hidden="1">
      <c r="A208" s="39" t="s">
        <v>260</v>
      </c>
      <c r="B208" s="35" t="s">
        <v>244</v>
      </c>
      <c r="C208" s="35" t="s">
        <v>249</v>
      </c>
      <c r="D208" s="35" t="s">
        <v>261</v>
      </c>
      <c r="E208" s="35" t="s">
        <v>102</v>
      </c>
      <c r="F208" s="38">
        <f t="shared" ref="F208:H209" si="30">F209</f>
        <v>0</v>
      </c>
      <c r="G208" s="38">
        <f t="shared" si="30"/>
        <v>0</v>
      </c>
      <c r="H208" s="38">
        <f t="shared" si="30"/>
        <v>0</v>
      </c>
    </row>
    <row r="209" spans="1:8" ht="26.25" hidden="1">
      <c r="A209" s="39" t="s">
        <v>121</v>
      </c>
      <c r="B209" s="35" t="s">
        <v>244</v>
      </c>
      <c r="C209" s="35" t="s">
        <v>249</v>
      </c>
      <c r="D209" s="35" t="s">
        <v>262</v>
      </c>
      <c r="E209" s="35" t="s">
        <v>122</v>
      </c>
      <c r="F209" s="38">
        <f t="shared" si="30"/>
        <v>0</v>
      </c>
      <c r="G209" s="38">
        <f t="shared" si="30"/>
        <v>0</v>
      </c>
      <c r="H209" s="38">
        <f t="shared" si="30"/>
        <v>0</v>
      </c>
    </row>
    <row r="210" spans="1:8" ht="39" hidden="1">
      <c r="A210" s="39" t="s">
        <v>123</v>
      </c>
      <c r="B210" s="35" t="s">
        <v>244</v>
      </c>
      <c r="C210" s="35" t="s">
        <v>249</v>
      </c>
      <c r="D210" s="35" t="s">
        <v>262</v>
      </c>
      <c r="E210" s="35" t="s">
        <v>124</v>
      </c>
      <c r="F210" s="38">
        <v>0</v>
      </c>
      <c r="G210" s="38">
        <v>0</v>
      </c>
      <c r="H210" s="38">
        <v>0</v>
      </c>
    </row>
    <row r="211" spans="1:8" ht="77.25" hidden="1">
      <c r="A211" s="39" t="s">
        <v>263</v>
      </c>
      <c r="B211" s="35" t="s">
        <v>244</v>
      </c>
      <c r="C211" s="35" t="s">
        <v>249</v>
      </c>
      <c r="D211" s="35" t="s">
        <v>264</v>
      </c>
      <c r="E211" s="35" t="s">
        <v>102</v>
      </c>
      <c r="F211" s="38">
        <f>F212+F215</f>
        <v>0</v>
      </c>
      <c r="G211" s="38">
        <f>G212+G215</f>
        <v>0</v>
      </c>
      <c r="H211" s="38">
        <f>H212+H215</f>
        <v>0</v>
      </c>
    </row>
    <row r="212" spans="1:8" ht="15" hidden="1">
      <c r="A212" s="39" t="s">
        <v>180</v>
      </c>
      <c r="B212" s="35" t="s">
        <v>244</v>
      </c>
      <c r="C212" s="35" t="s">
        <v>249</v>
      </c>
      <c r="D212" s="35" t="s">
        <v>265</v>
      </c>
      <c r="E212" s="35" t="s">
        <v>102</v>
      </c>
      <c r="F212" s="38">
        <f t="shared" ref="F212:H213" si="31">F213</f>
        <v>0</v>
      </c>
      <c r="G212" s="38">
        <f t="shared" si="31"/>
        <v>0</v>
      </c>
      <c r="H212" s="38">
        <f t="shared" si="31"/>
        <v>0</v>
      </c>
    </row>
    <row r="213" spans="1:8" ht="26.25" hidden="1">
      <c r="A213" s="39" t="s">
        <v>121</v>
      </c>
      <c r="B213" s="35" t="s">
        <v>244</v>
      </c>
      <c r="C213" s="35" t="s">
        <v>249</v>
      </c>
      <c r="D213" s="35" t="s">
        <v>265</v>
      </c>
      <c r="E213" s="35" t="s">
        <v>122</v>
      </c>
      <c r="F213" s="38">
        <f t="shared" si="31"/>
        <v>0</v>
      </c>
      <c r="G213" s="38">
        <f t="shared" si="31"/>
        <v>0</v>
      </c>
      <c r="H213" s="38">
        <f t="shared" si="31"/>
        <v>0</v>
      </c>
    </row>
    <row r="214" spans="1:8" ht="39" hidden="1">
      <c r="A214" s="39" t="s">
        <v>123</v>
      </c>
      <c r="B214" s="35" t="s">
        <v>244</v>
      </c>
      <c r="C214" s="35" t="s">
        <v>249</v>
      </c>
      <c r="D214" s="35" t="s">
        <v>265</v>
      </c>
      <c r="E214" s="35" t="s">
        <v>124</v>
      </c>
      <c r="F214" s="38"/>
      <c r="G214" s="38"/>
      <c r="H214" s="38"/>
    </row>
    <row r="215" spans="1:8" ht="29.25" hidden="1" customHeight="1">
      <c r="A215" s="39" t="s">
        <v>266</v>
      </c>
      <c r="B215" s="35" t="s">
        <v>244</v>
      </c>
      <c r="C215" s="35" t="s">
        <v>249</v>
      </c>
      <c r="D215" s="35" t="s">
        <v>267</v>
      </c>
      <c r="E215" s="35" t="s">
        <v>102</v>
      </c>
      <c r="F215" s="38">
        <f t="shared" ref="F215:H216" si="32">F216</f>
        <v>0</v>
      </c>
      <c r="G215" s="38">
        <f t="shared" si="32"/>
        <v>0</v>
      </c>
      <c r="H215" s="38">
        <f t="shared" si="32"/>
        <v>0</v>
      </c>
    </row>
    <row r="216" spans="1:8" s="40" customFormat="1" ht="29.25" hidden="1" customHeight="1">
      <c r="A216" s="39" t="s">
        <v>121</v>
      </c>
      <c r="B216" s="35" t="s">
        <v>244</v>
      </c>
      <c r="C216" s="35" t="s">
        <v>249</v>
      </c>
      <c r="D216" s="35" t="s">
        <v>267</v>
      </c>
      <c r="E216" s="35" t="s">
        <v>122</v>
      </c>
      <c r="F216" s="38">
        <f t="shared" si="32"/>
        <v>0</v>
      </c>
      <c r="G216" s="38">
        <f t="shared" si="32"/>
        <v>0</v>
      </c>
      <c r="H216" s="38">
        <f t="shared" si="32"/>
        <v>0</v>
      </c>
    </row>
    <row r="217" spans="1:8" s="40" customFormat="1" ht="39" hidden="1">
      <c r="A217" s="39" t="s">
        <v>123</v>
      </c>
      <c r="B217" s="35" t="s">
        <v>244</v>
      </c>
      <c r="C217" s="35" t="s">
        <v>249</v>
      </c>
      <c r="D217" s="35" t="s">
        <v>267</v>
      </c>
      <c r="E217" s="35" t="s">
        <v>124</v>
      </c>
      <c r="F217" s="38">
        <f>5000-5000</f>
        <v>0</v>
      </c>
      <c r="G217" s="38">
        <f>5000-5000</f>
        <v>0</v>
      </c>
      <c r="H217" s="38">
        <f>5000-5000</f>
        <v>0</v>
      </c>
    </row>
    <row r="218" spans="1:8" s="40" customFormat="1" ht="39" hidden="1">
      <c r="A218" s="39" t="s">
        <v>206</v>
      </c>
      <c r="B218" s="35" t="s">
        <v>244</v>
      </c>
      <c r="C218" s="35" t="s">
        <v>249</v>
      </c>
      <c r="D218" s="35" t="s">
        <v>207</v>
      </c>
      <c r="E218" s="35" t="s">
        <v>102</v>
      </c>
      <c r="F218" s="38">
        <f>F219+F223</f>
        <v>0</v>
      </c>
      <c r="G218" s="38">
        <f>G219+G223</f>
        <v>0</v>
      </c>
      <c r="H218" s="38">
        <f>H219+H223</f>
        <v>0</v>
      </c>
    </row>
    <row r="219" spans="1:8" s="40" customFormat="1" ht="53.25" hidden="1" customHeight="1">
      <c r="A219" s="39" t="s">
        <v>268</v>
      </c>
      <c r="B219" s="35" t="s">
        <v>244</v>
      </c>
      <c r="C219" s="35" t="s">
        <v>249</v>
      </c>
      <c r="D219" s="35" t="s">
        <v>269</v>
      </c>
      <c r="E219" s="35" t="s">
        <v>102</v>
      </c>
      <c r="F219" s="38">
        <f t="shared" ref="F219:H221" si="33">F220</f>
        <v>0</v>
      </c>
      <c r="G219" s="38">
        <f t="shared" si="33"/>
        <v>0</v>
      </c>
      <c r="H219" s="38">
        <f t="shared" si="33"/>
        <v>0</v>
      </c>
    </row>
    <row r="220" spans="1:8" s="40" customFormat="1" ht="15" hidden="1">
      <c r="A220" s="39" t="s">
        <v>180</v>
      </c>
      <c r="B220" s="35" t="s">
        <v>244</v>
      </c>
      <c r="C220" s="35" t="s">
        <v>249</v>
      </c>
      <c r="D220" s="35" t="s">
        <v>270</v>
      </c>
      <c r="E220" s="35" t="s">
        <v>102</v>
      </c>
      <c r="F220" s="38">
        <f t="shared" si="33"/>
        <v>0</v>
      </c>
      <c r="G220" s="38">
        <f t="shared" si="33"/>
        <v>0</v>
      </c>
      <c r="H220" s="38">
        <f t="shared" si="33"/>
        <v>0</v>
      </c>
    </row>
    <row r="221" spans="1:8" s="40" customFormat="1" ht="26.25" hidden="1">
      <c r="A221" s="39" t="s">
        <v>121</v>
      </c>
      <c r="B221" s="35" t="s">
        <v>244</v>
      </c>
      <c r="C221" s="35" t="s">
        <v>249</v>
      </c>
      <c r="D221" s="35" t="s">
        <v>270</v>
      </c>
      <c r="E221" s="35" t="s">
        <v>122</v>
      </c>
      <c r="F221" s="38">
        <f t="shared" si="33"/>
        <v>0</v>
      </c>
      <c r="G221" s="38">
        <f t="shared" si="33"/>
        <v>0</v>
      </c>
      <c r="H221" s="38">
        <f t="shared" si="33"/>
        <v>0</v>
      </c>
    </row>
    <row r="222" spans="1:8" s="40" customFormat="1" ht="39" hidden="1">
      <c r="A222" s="39" t="s">
        <v>123</v>
      </c>
      <c r="B222" s="35" t="s">
        <v>244</v>
      </c>
      <c r="C222" s="35" t="s">
        <v>249</v>
      </c>
      <c r="D222" s="35" t="s">
        <v>270</v>
      </c>
      <c r="E222" s="35" t="s">
        <v>124</v>
      </c>
      <c r="F222" s="38">
        <v>0</v>
      </c>
      <c r="G222" s="38">
        <v>0</v>
      </c>
      <c r="H222" s="38">
        <v>0</v>
      </c>
    </row>
    <row r="223" spans="1:8" s="40" customFormat="1" ht="46.5" hidden="1" customHeight="1">
      <c r="A223" s="39" t="s">
        <v>271</v>
      </c>
      <c r="B223" s="35" t="s">
        <v>244</v>
      </c>
      <c r="C223" s="35" t="s">
        <v>249</v>
      </c>
      <c r="D223" s="35" t="s">
        <v>272</v>
      </c>
      <c r="E223" s="35" t="s">
        <v>102</v>
      </c>
      <c r="F223" s="38">
        <f t="shared" ref="F223:H225" si="34">F224</f>
        <v>0</v>
      </c>
      <c r="G223" s="38">
        <f t="shared" si="34"/>
        <v>0</v>
      </c>
      <c r="H223" s="38">
        <f t="shared" si="34"/>
        <v>0</v>
      </c>
    </row>
    <row r="224" spans="1:8" s="40" customFormat="1" ht="15" hidden="1">
      <c r="A224" s="39" t="s">
        <v>180</v>
      </c>
      <c r="B224" s="35" t="s">
        <v>244</v>
      </c>
      <c r="C224" s="35" t="s">
        <v>249</v>
      </c>
      <c r="D224" s="35" t="s">
        <v>273</v>
      </c>
      <c r="E224" s="35" t="s">
        <v>102</v>
      </c>
      <c r="F224" s="38">
        <f t="shared" si="34"/>
        <v>0</v>
      </c>
      <c r="G224" s="38">
        <f t="shared" si="34"/>
        <v>0</v>
      </c>
      <c r="H224" s="38">
        <f t="shared" si="34"/>
        <v>0</v>
      </c>
    </row>
    <row r="225" spans="1:8" s="40" customFormat="1" ht="26.25" hidden="1">
      <c r="A225" s="39" t="s">
        <v>121</v>
      </c>
      <c r="B225" s="35" t="s">
        <v>244</v>
      </c>
      <c r="C225" s="35" t="s">
        <v>249</v>
      </c>
      <c r="D225" s="35" t="s">
        <v>273</v>
      </c>
      <c r="E225" s="35" t="s">
        <v>122</v>
      </c>
      <c r="F225" s="38">
        <f t="shared" si="34"/>
        <v>0</v>
      </c>
      <c r="G225" s="38">
        <f t="shared" si="34"/>
        <v>0</v>
      </c>
      <c r="H225" s="38">
        <f t="shared" si="34"/>
        <v>0</v>
      </c>
    </row>
    <row r="226" spans="1:8" s="40" customFormat="1" ht="39" hidden="1">
      <c r="A226" s="39" t="s">
        <v>123</v>
      </c>
      <c r="B226" s="35" t="s">
        <v>244</v>
      </c>
      <c r="C226" s="35" t="s">
        <v>249</v>
      </c>
      <c r="D226" s="35" t="s">
        <v>273</v>
      </c>
      <c r="E226" s="35" t="s">
        <v>124</v>
      </c>
      <c r="F226" s="38">
        <v>0</v>
      </c>
      <c r="G226" s="38">
        <v>0</v>
      </c>
      <c r="H226" s="38">
        <v>0</v>
      </c>
    </row>
    <row r="227" spans="1:8" s="41" customFormat="1" ht="14.25">
      <c r="A227" s="55" t="s">
        <v>274</v>
      </c>
      <c r="B227" s="33" t="s">
        <v>116</v>
      </c>
      <c r="C227" s="33" t="s">
        <v>100</v>
      </c>
      <c r="D227" s="33" t="s">
        <v>101</v>
      </c>
      <c r="E227" s="33" t="s">
        <v>102</v>
      </c>
      <c r="F227" s="34">
        <f>F228+F237+F269</f>
        <v>2002.2</v>
      </c>
      <c r="G227" s="34">
        <f>G228+G237+G269</f>
        <v>2227.3000000000002</v>
      </c>
      <c r="H227" s="34">
        <f>H228+H237+H269</f>
        <v>2265.5</v>
      </c>
    </row>
    <row r="228" spans="1:8" s="42" customFormat="1" ht="15">
      <c r="A228" s="39" t="s">
        <v>275</v>
      </c>
      <c r="B228" s="35" t="s">
        <v>116</v>
      </c>
      <c r="C228" s="35" t="s">
        <v>146</v>
      </c>
      <c r="D228" s="35" t="s">
        <v>101</v>
      </c>
      <c r="E228" s="35" t="s">
        <v>102</v>
      </c>
      <c r="F228" s="38">
        <f t="shared" ref="F228:H229" si="35">F229</f>
        <v>44.6</v>
      </c>
      <c r="G228" s="38">
        <f t="shared" si="35"/>
        <v>44.6</v>
      </c>
      <c r="H228" s="38">
        <f t="shared" si="35"/>
        <v>44.6</v>
      </c>
    </row>
    <row r="229" spans="1:8" s="42" customFormat="1" ht="31.5" customHeight="1">
      <c r="A229" s="39" t="s">
        <v>105</v>
      </c>
      <c r="B229" s="35" t="s">
        <v>116</v>
      </c>
      <c r="C229" s="35" t="s">
        <v>146</v>
      </c>
      <c r="D229" s="35" t="s">
        <v>106</v>
      </c>
      <c r="E229" s="35" t="s">
        <v>102</v>
      </c>
      <c r="F229" s="38">
        <f t="shared" si="35"/>
        <v>44.6</v>
      </c>
      <c r="G229" s="38">
        <f t="shared" si="35"/>
        <v>44.6</v>
      </c>
      <c r="H229" s="38">
        <f t="shared" si="35"/>
        <v>44.6</v>
      </c>
    </row>
    <row r="230" spans="1:8" s="42" customFormat="1" ht="28.5" customHeight="1">
      <c r="A230" s="39" t="s">
        <v>107</v>
      </c>
      <c r="B230" s="35" t="s">
        <v>116</v>
      </c>
      <c r="C230" s="35" t="s">
        <v>146</v>
      </c>
      <c r="D230" s="35" t="s">
        <v>108</v>
      </c>
      <c r="E230" s="35" t="s">
        <v>102</v>
      </c>
      <c r="F230" s="38">
        <f>F234</f>
        <v>44.6</v>
      </c>
      <c r="G230" s="38">
        <f>G234</f>
        <v>44.6</v>
      </c>
      <c r="H230" s="38">
        <f>H234</f>
        <v>44.6</v>
      </c>
    </row>
    <row r="231" spans="1:8" s="42" customFormat="1" ht="30.75" hidden="1" customHeight="1">
      <c r="A231" s="39" t="s">
        <v>276</v>
      </c>
      <c r="B231" s="35" t="s">
        <v>116</v>
      </c>
      <c r="C231" s="35" t="s">
        <v>146</v>
      </c>
      <c r="D231" s="35" t="s">
        <v>277</v>
      </c>
      <c r="E231" s="35" t="s">
        <v>102</v>
      </c>
      <c r="F231" s="38">
        <f t="shared" ref="F231:H232" si="36">F232</f>
        <v>0</v>
      </c>
      <c r="G231" s="38">
        <f t="shared" si="36"/>
        <v>0</v>
      </c>
      <c r="H231" s="38">
        <f t="shared" si="36"/>
        <v>0</v>
      </c>
    </row>
    <row r="232" spans="1:8" s="42" customFormat="1" ht="26.25" hidden="1">
      <c r="A232" s="39" t="s">
        <v>121</v>
      </c>
      <c r="B232" s="35" t="s">
        <v>116</v>
      </c>
      <c r="C232" s="35" t="s">
        <v>146</v>
      </c>
      <c r="D232" s="35" t="s">
        <v>277</v>
      </c>
      <c r="E232" s="35" t="s">
        <v>122</v>
      </c>
      <c r="F232" s="38">
        <f t="shared" si="36"/>
        <v>0</v>
      </c>
      <c r="G232" s="38">
        <f t="shared" si="36"/>
        <v>0</v>
      </c>
      <c r="H232" s="38">
        <f t="shared" si="36"/>
        <v>0</v>
      </c>
    </row>
    <row r="233" spans="1:8" s="42" customFormat="1" ht="39" hidden="1">
      <c r="A233" s="39" t="s">
        <v>123</v>
      </c>
      <c r="B233" s="35" t="s">
        <v>116</v>
      </c>
      <c r="C233" s="35" t="s">
        <v>146</v>
      </c>
      <c r="D233" s="35" t="s">
        <v>277</v>
      </c>
      <c r="E233" s="35" t="s">
        <v>124</v>
      </c>
      <c r="F233" s="38"/>
      <c r="G233" s="38"/>
      <c r="H233" s="38"/>
    </row>
    <row r="234" spans="1:8" s="42" customFormat="1" ht="26.25">
      <c r="A234" s="39" t="s">
        <v>278</v>
      </c>
      <c r="B234" s="35" t="s">
        <v>116</v>
      </c>
      <c r="C234" s="35" t="s">
        <v>146</v>
      </c>
      <c r="D234" s="35" t="s">
        <v>279</v>
      </c>
      <c r="E234" s="35" t="s">
        <v>102</v>
      </c>
      <c r="F234" s="38">
        <f t="shared" ref="F234:H235" si="37">F235</f>
        <v>44.6</v>
      </c>
      <c r="G234" s="38">
        <f t="shared" si="37"/>
        <v>44.6</v>
      </c>
      <c r="H234" s="38">
        <f t="shared" si="37"/>
        <v>44.6</v>
      </c>
    </row>
    <row r="235" spans="1:8" s="42" customFormat="1" ht="26.25">
      <c r="A235" s="39" t="s">
        <v>121</v>
      </c>
      <c r="B235" s="35" t="s">
        <v>116</v>
      </c>
      <c r="C235" s="35" t="s">
        <v>146</v>
      </c>
      <c r="D235" s="35" t="s">
        <v>279</v>
      </c>
      <c r="E235" s="35" t="s">
        <v>122</v>
      </c>
      <c r="F235" s="38">
        <f t="shared" si="37"/>
        <v>44.6</v>
      </c>
      <c r="G235" s="38">
        <f t="shared" si="37"/>
        <v>44.6</v>
      </c>
      <c r="H235" s="38">
        <f t="shared" si="37"/>
        <v>44.6</v>
      </c>
    </row>
    <row r="236" spans="1:8" s="41" customFormat="1" ht="34.5" customHeight="1">
      <c r="A236" s="39" t="s">
        <v>123</v>
      </c>
      <c r="B236" s="35" t="s">
        <v>116</v>
      </c>
      <c r="C236" s="35" t="s">
        <v>146</v>
      </c>
      <c r="D236" s="35" t="s">
        <v>279</v>
      </c>
      <c r="E236" s="35" t="s">
        <v>124</v>
      </c>
      <c r="F236" s="38">
        <v>44.6</v>
      </c>
      <c r="G236" s="38">
        <v>44.6</v>
      </c>
      <c r="H236" s="38">
        <v>44.6</v>
      </c>
    </row>
    <row r="237" spans="1:8" s="41" customFormat="1" ht="15">
      <c r="A237" s="39" t="s">
        <v>280</v>
      </c>
      <c r="B237" s="35" t="s">
        <v>116</v>
      </c>
      <c r="C237" s="35" t="s">
        <v>249</v>
      </c>
      <c r="D237" s="35" t="s">
        <v>101</v>
      </c>
      <c r="E237" s="35" t="s">
        <v>102</v>
      </c>
      <c r="F237" s="38">
        <f>F241+F250+F264+F259</f>
        <v>1757.6000000000001</v>
      </c>
      <c r="G237" s="38">
        <f>G241+G250+G264+G259</f>
        <v>1982.7</v>
      </c>
      <c r="H237" s="38">
        <f>H241+H250+H264+H259</f>
        <v>2020.9</v>
      </c>
    </row>
    <row r="238" spans="1:8" s="41" customFormat="1" ht="31.5" hidden="1" customHeight="1">
      <c r="A238" s="39" t="s">
        <v>281</v>
      </c>
      <c r="B238" s="35" t="s">
        <v>116</v>
      </c>
      <c r="C238" s="35" t="s">
        <v>249</v>
      </c>
      <c r="D238" s="35" t="s">
        <v>282</v>
      </c>
      <c r="E238" s="35" t="s">
        <v>102</v>
      </c>
      <c r="F238" s="38">
        <f t="shared" ref="F238:H239" si="38">F239</f>
        <v>0</v>
      </c>
      <c r="G238" s="38">
        <f t="shared" si="38"/>
        <v>0</v>
      </c>
      <c r="H238" s="38">
        <f t="shared" si="38"/>
        <v>0</v>
      </c>
    </row>
    <row r="239" spans="1:8" s="41" customFormat="1" ht="27" hidden="1" customHeight="1">
      <c r="A239" s="39" t="s">
        <v>150</v>
      </c>
      <c r="B239" s="35" t="s">
        <v>116</v>
      </c>
      <c r="C239" s="35" t="s">
        <v>249</v>
      </c>
      <c r="D239" s="35" t="s">
        <v>282</v>
      </c>
      <c r="E239" s="35" t="s">
        <v>122</v>
      </c>
      <c r="F239" s="38">
        <f t="shared" si="38"/>
        <v>0</v>
      </c>
      <c r="G239" s="38">
        <f t="shared" si="38"/>
        <v>0</v>
      </c>
      <c r="H239" s="38">
        <f t="shared" si="38"/>
        <v>0</v>
      </c>
    </row>
    <row r="240" spans="1:8" s="41" customFormat="1" ht="30.75" hidden="1" customHeight="1">
      <c r="A240" s="39" t="s">
        <v>123</v>
      </c>
      <c r="B240" s="35" t="s">
        <v>116</v>
      </c>
      <c r="C240" s="35" t="s">
        <v>249</v>
      </c>
      <c r="D240" s="35" t="s">
        <v>282</v>
      </c>
      <c r="E240" s="35" t="s">
        <v>124</v>
      </c>
      <c r="F240" s="38">
        <v>0</v>
      </c>
      <c r="G240" s="38">
        <v>0</v>
      </c>
      <c r="H240" s="38">
        <v>0</v>
      </c>
    </row>
    <row r="241" spans="1:8" s="41" customFormat="1" ht="46.5" customHeight="1">
      <c r="A241" s="39" t="s">
        <v>283</v>
      </c>
      <c r="B241" s="35" t="s">
        <v>116</v>
      </c>
      <c r="C241" s="35" t="s">
        <v>249</v>
      </c>
      <c r="D241" s="35" t="s">
        <v>284</v>
      </c>
      <c r="E241" s="35" t="s">
        <v>102</v>
      </c>
      <c r="F241" s="38">
        <f>F242+F246</f>
        <v>100</v>
      </c>
      <c r="G241" s="38">
        <f>G242+G246</f>
        <v>100</v>
      </c>
      <c r="H241" s="38">
        <f>H242+H246</f>
        <v>100</v>
      </c>
    </row>
    <row r="242" spans="1:8" s="41" customFormat="1" ht="43.5" customHeight="1">
      <c r="A242" s="39" t="s">
        <v>285</v>
      </c>
      <c r="B242" s="35" t="s">
        <v>116</v>
      </c>
      <c r="C242" s="35" t="s">
        <v>249</v>
      </c>
      <c r="D242" s="35" t="s">
        <v>286</v>
      </c>
      <c r="E242" s="35" t="s">
        <v>102</v>
      </c>
      <c r="F242" s="38">
        <f t="shared" ref="F242:H244" si="39">F243</f>
        <v>100</v>
      </c>
      <c r="G242" s="38">
        <f t="shared" si="39"/>
        <v>100</v>
      </c>
      <c r="H242" s="38">
        <f t="shared" si="39"/>
        <v>100</v>
      </c>
    </row>
    <row r="243" spans="1:8" s="41" customFormat="1" ht="18.75" customHeight="1">
      <c r="A243" s="39" t="s">
        <v>180</v>
      </c>
      <c r="B243" s="35" t="s">
        <v>116</v>
      </c>
      <c r="C243" s="35" t="s">
        <v>249</v>
      </c>
      <c r="D243" s="35" t="s">
        <v>287</v>
      </c>
      <c r="E243" s="35" t="s">
        <v>102</v>
      </c>
      <c r="F243" s="38">
        <f t="shared" si="39"/>
        <v>100</v>
      </c>
      <c r="G243" s="38">
        <f t="shared" si="39"/>
        <v>100</v>
      </c>
      <c r="H243" s="38">
        <f t="shared" si="39"/>
        <v>100</v>
      </c>
    </row>
    <row r="244" spans="1:8" s="41" customFormat="1" ht="30.75" customHeight="1">
      <c r="A244" s="39" t="s">
        <v>121</v>
      </c>
      <c r="B244" s="35" t="s">
        <v>116</v>
      </c>
      <c r="C244" s="35" t="s">
        <v>249</v>
      </c>
      <c r="D244" s="35" t="s">
        <v>287</v>
      </c>
      <c r="E244" s="35" t="s">
        <v>122</v>
      </c>
      <c r="F244" s="38">
        <f t="shared" si="39"/>
        <v>100</v>
      </c>
      <c r="G244" s="38">
        <f t="shared" si="39"/>
        <v>100</v>
      </c>
      <c r="H244" s="38">
        <f t="shared" si="39"/>
        <v>100</v>
      </c>
    </row>
    <row r="245" spans="1:8" s="41" customFormat="1" ht="34.5" customHeight="1">
      <c r="A245" s="39" t="s">
        <v>123</v>
      </c>
      <c r="B245" s="35" t="s">
        <v>116</v>
      </c>
      <c r="C245" s="35" t="s">
        <v>249</v>
      </c>
      <c r="D245" s="35" t="s">
        <v>287</v>
      </c>
      <c r="E245" s="35" t="s">
        <v>124</v>
      </c>
      <c r="F245" s="38">
        <f>100</f>
        <v>100</v>
      </c>
      <c r="G245" s="38">
        <f>100</f>
        <v>100</v>
      </c>
      <c r="H245" s="38">
        <f>100</f>
        <v>100</v>
      </c>
    </row>
    <row r="246" spans="1:8" s="41" customFormat="1" ht="48" hidden="1" customHeight="1">
      <c r="A246" s="39" t="s">
        <v>288</v>
      </c>
      <c r="B246" s="35" t="s">
        <v>116</v>
      </c>
      <c r="C246" s="35" t="s">
        <v>249</v>
      </c>
      <c r="D246" s="35" t="s">
        <v>289</v>
      </c>
      <c r="E246" s="35" t="s">
        <v>102</v>
      </c>
      <c r="F246" s="38">
        <f t="shared" ref="F246:H248" si="40">F247</f>
        <v>0</v>
      </c>
      <c r="G246" s="38">
        <f t="shared" si="40"/>
        <v>0</v>
      </c>
      <c r="H246" s="38">
        <f t="shared" si="40"/>
        <v>0</v>
      </c>
    </row>
    <row r="247" spans="1:8" s="41" customFormat="1" ht="30.75" hidden="1" customHeight="1">
      <c r="A247" s="39" t="s">
        <v>180</v>
      </c>
      <c r="B247" s="35" t="s">
        <v>116</v>
      </c>
      <c r="C247" s="35" t="s">
        <v>249</v>
      </c>
      <c r="D247" s="35" t="s">
        <v>290</v>
      </c>
      <c r="E247" s="35" t="s">
        <v>102</v>
      </c>
      <c r="F247" s="38">
        <f t="shared" si="40"/>
        <v>0</v>
      </c>
      <c r="G247" s="38">
        <f t="shared" si="40"/>
        <v>0</v>
      </c>
      <c r="H247" s="38">
        <f t="shared" si="40"/>
        <v>0</v>
      </c>
    </row>
    <row r="248" spans="1:8" s="41" customFormat="1" ht="30.75" hidden="1" customHeight="1">
      <c r="A248" s="39" t="s">
        <v>121</v>
      </c>
      <c r="B248" s="35" t="s">
        <v>116</v>
      </c>
      <c r="C248" s="35" t="s">
        <v>249</v>
      </c>
      <c r="D248" s="35" t="s">
        <v>290</v>
      </c>
      <c r="E248" s="35" t="s">
        <v>122</v>
      </c>
      <c r="F248" s="38">
        <f t="shared" si="40"/>
        <v>0</v>
      </c>
      <c r="G248" s="38">
        <f t="shared" si="40"/>
        <v>0</v>
      </c>
      <c r="H248" s="38">
        <f t="shared" si="40"/>
        <v>0</v>
      </c>
    </row>
    <row r="249" spans="1:8" s="41" customFormat="1" ht="30.75" hidden="1" customHeight="1">
      <c r="A249" s="39" t="s">
        <v>123</v>
      </c>
      <c r="B249" s="35" t="s">
        <v>116</v>
      </c>
      <c r="C249" s="35" t="s">
        <v>249</v>
      </c>
      <c r="D249" s="35" t="s">
        <v>290</v>
      </c>
      <c r="E249" s="35" t="s">
        <v>124</v>
      </c>
      <c r="F249" s="38"/>
      <c r="G249" s="38"/>
      <c r="H249" s="38"/>
    </row>
    <row r="250" spans="1:8" s="41" customFormat="1" ht="83.25" customHeight="1">
      <c r="A250" s="39" t="s">
        <v>291</v>
      </c>
      <c r="B250" s="35" t="s">
        <v>116</v>
      </c>
      <c r="C250" s="35" t="s">
        <v>249</v>
      </c>
      <c r="D250" s="35" t="s">
        <v>292</v>
      </c>
      <c r="E250" s="35" t="s">
        <v>102</v>
      </c>
      <c r="F250" s="38">
        <f>F251+F255</f>
        <v>1537.7</v>
      </c>
      <c r="G250" s="38">
        <f>G251+G255</f>
        <v>1762.8</v>
      </c>
      <c r="H250" s="38">
        <f>H251+H255</f>
        <v>1801</v>
      </c>
    </row>
    <row r="251" spans="1:8" s="41" customFormat="1" ht="75.75" customHeight="1">
      <c r="A251" s="39" t="s">
        <v>293</v>
      </c>
      <c r="B251" s="35" t="s">
        <v>116</v>
      </c>
      <c r="C251" s="35" t="s">
        <v>249</v>
      </c>
      <c r="D251" s="35" t="s">
        <v>294</v>
      </c>
      <c r="E251" s="35" t="s">
        <v>102</v>
      </c>
      <c r="F251" s="38">
        <f t="shared" ref="F251:H253" si="41">F252</f>
        <v>1372.5</v>
      </c>
      <c r="G251" s="38">
        <f t="shared" si="41"/>
        <v>1597.6</v>
      </c>
      <c r="H251" s="38">
        <f t="shared" si="41"/>
        <v>1635.8</v>
      </c>
    </row>
    <row r="252" spans="1:8" s="41" customFormat="1" ht="17.25" customHeight="1">
      <c r="A252" s="39" t="s">
        <v>180</v>
      </c>
      <c r="B252" s="35" t="s">
        <v>116</v>
      </c>
      <c r="C252" s="35" t="s">
        <v>249</v>
      </c>
      <c r="D252" s="35" t="s">
        <v>295</v>
      </c>
      <c r="E252" s="35" t="s">
        <v>102</v>
      </c>
      <c r="F252" s="38">
        <f t="shared" si="41"/>
        <v>1372.5</v>
      </c>
      <c r="G252" s="38">
        <f t="shared" si="41"/>
        <v>1597.6</v>
      </c>
      <c r="H252" s="38">
        <f t="shared" si="41"/>
        <v>1635.8</v>
      </c>
    </row>
    <row r="253" spans="1:8" s="41" customFormat="1" ht="26.25">
      <c r="A253" s="39" t="s">
        <v>121</v>
      </c>
      <c r="B253" s="35" t="s">
        <v>116</v>
      </c>
      <c r="C253" s="35" t="s">
        <v>249</v>
      </c>
      <c r="D253" s="35" t="s">
        <v>295</v>
      </c>
      <c r="E253" s="35" t="s">
        <v>122</v>
      </c>
      <c r="F253" s="38">
        <f t="shared" si="41"/>
        <v>1372.5</v>
      </c>
      <c r="G253" s="38">
        <f t="shared" si="41"/>
        <v>1597.6</v>
      </c>
      <c r="H253" s="38">
        <f t="shared" si="41"/>
        <v>1635.8</v>
      </c>
    </row>
    <row r="254" spans="1:8" s="41" customFormat="1" ht="30" customHeight="1">
      <c r="A254" s="39" t="s">
        <v>123</v>
      </c>
      <c r="B254" s="35" t="s">
        <v>116</v>
      </c>
      <c r="C254" s="35" t="s">
        <v>249</v>
      </c>
      <c r="D254" s="35" t="s">
        <v>295</v>
      </c>
      <c r="E254" s="35" t="s">
        <v>124</v>
      </c>
      <c r="F254" s="38">
        <f>1295.5+77</f>
        <v>1372.5</v>
      </c>
      <c r="G254" s="38">
        <f>1409.8+187.8</f>
        <v>1597.6</v>
      </c>
      <c r="H254" s="38">
        <f>1409.8+226</f>
        <v>1635.8</v>
      </c>
    </row>
    <row r="255" spans="1:8" s="41" customFormat="1" ht="81.75" customHeight="1">
      <c r="A255" s="39" t="s">
        <v>296</v>
      </c>
      <c r="B255" s="35" t="s">
        <v>116</v>
      </c>
      <c r="C255" s="35" t="s">
        <v>249</v>
      </c>
      <c r="D255" s="35" t="s">
        <v>297</v>
      </c>
      <c r="E255" s="35" t="s">
        <v>102</v>
      </c>
      <c r="F255" s="38">
        <f t="shared" ref="F255:H257" si="42">F256</f>
        <v>165.2</v>
      </c>
      <c r="G255" s="38">
        <f t="shared" si="42"/>
        <v>165.2</v>
      </c>
      <c r="H255" s="38">
        <f t="shared" si="42"/>
        <v>165.2</v>
      </c>
    </row>
    <row r="256" spans="1:8" s="41" customFormat="1" ht="15">
      <c r="A256" s="39" t="s">
        <v>180</v>
      </c>
      <c r="B256" s="35" t="s">
        <v>116</v>
      </c>
      <c r="C256" s="35" t="s">
        <v>249</v>
      </c>
      <c r="D256" s="35" t="s">
        <v>298</v>
      </c>
      <c r="E256" s="35" t="s">
        <v>102</v>
      </c>
      <c r="F256" s="38">
        <f t="shared" si="42"/>
        <v>165.2</v>
      </c>
      <c r="G256" s="38">
        <f t="shared" si="42"/>
        <v>165.2</v>
      </c>
      <c r="H256" s="38">
        <f t="shared" si="42"/>
        <v>165.2</v>
      </c>
    </row>
    <row r="257" spans="1:8" s="41" customFormat="1" ht="26.25">
      <c r="A257" s="39" t="s">
        <v>121</v>
      </c>
      <c r="B257" s="35" t="s">
        <v>116</v>
      </c>
      <c r="C257" s="35" t="s">
        <v>249</v>
      </c>
      <c r="D257" s="35" t="s">
        <v>298</v>
      </c>
      <c r="E257" s="35" t="s">
        <v>122</v>
      </c>
      <c r="F257" s="38">
        <f t="shared" si="42"/>
        <v>165.2</v>
      </c>
      <c r="G257" s="38">
        <f t="shared" si="42"/>
        <v>165.2</v>
      </c>
      <c r="H257" s="38">
        <f t="shared" si="42"/>
        <v>165.2</v>
      </c>
    </row>
    <row r="258" spans="1:8" s="41" customFormat="1" ht="29.25" customHeight="1">
      <c r="A258" s="39" t="s">
        <v>123</v>
      </c>
      <c r="B258" s="35" t="s">
        <v>116</v>
      </c>
      <c r="C258" s="35" t="s">
        <v>249</v>
      </c>
      <c r="D258" s="35" t="s">
        <v>298</v>
      </c>
      <c r="E258" s="35" t="s">
        <v>124</v>
      </c>
      <c r="F258" s="38">
        <v>165.2</v>
      </c>
      <c r="G258" s="38">
        <v>165.2</v>
      </c>
      <c r="H258" s="38">
        <v>165.2</v>
      </c>
    </row>
    <row r="259" spans="1:8" s="41" customFormat="1" ht="64.5" hidden="1">
      <c r="A259" s="39" t="s">
        <v>199</v>
      </c>
      <c r="B259" s="35" t="s">
        <v>116</v>
      </c>
      <c r="C259" s="35" t="s">
        <v>249</v>
      </c>
      <c r="D259" s="35" t="s">
        <v>200</v>
      </c>
      <c r="E259" s="35" t="s">
        <v>102</v>
      </c>
      <c r="F259" s="38">
        <f t="shared" ref="F259:H262" si="43">F260</f>
        <v>0</v>
      </c>
      <c r="G259" s="38">
        <f t="shared" si="43"/>
        <v>0</v>
      </c>
      <c r="H259" s="38">
        <f t="shared" si="43"/>
        <v>0</v>
      </c>
    </row>
    <row r="260" spans="1:8" s="41" customFormat="1" ht="51.75" hidden="1">
      <c r="A260" s="39" t="s">
        <v>299</v>
      </c>
      <c r="B260" s="35" t="s">
        <v>116</v>
      </c>
      <c r="C260" s="35" t="s">
        <v>249</v>
      </c>
      <c r="D260" s="35" t="s">
        <v>300</v>
      </c>
      <c r="E260" s="35" t="s">
        <v>102</v>
      </c>
      <c r="F260" s="38">
        <f t="shared" si="43"/>
        <v>0</v>
      </c>
      <c r="G260" s="38">
        <f t="shared" si="43"/>
        <v>0</v>
      </c>
      <c r="H260" s="38">
        <f t="shared" si="43"/>
        <v>0</v>
      </c>
    </row>
    <row r="261" spans="1:8" s="41" customFormat="1" ht="15" hidden="1">
      <c r="A261" s="39" t="s">
        <v>180</v>
      </c>
      <c r="B261" s="35" t="s">
        <v>116</v>
      </c>
      <c r="C261" s="35" t="s">
        <v>249</v>
      </c>
      <c r="D261" s="35" t="s">
        <v>301</v>
      </c>
      <c r="E261" s="35" t="s">
        <v>102</v>
      </c>
      <c r="F261" s="38">
        <f t="shared" si="43"/>
        <v>0</v>
      </c>
      <c r="G261" s="38">
        <f t="shared" si="43"/>
        <v>0</v>
      </c>
      <c r="H261" s="38">
        <f t="shared" si="43"/>
        <v>0</v>
      </c>
    </row>
    <row r="262" spans="1:8" s="41" customFormat="1" ht="26.25" hidden="1">
      <c r="A262" s="39" t="s">
        <v>121</v>
      </c>
      <c r="B262" s="35" t="s">
        <v>116</v>
      </c>
      <c r="C262" s="35" t="s">
        <v>249</v>
      </c>
      <c r="D262" s="35" t="s">
        <v>301</v>
      </c>
      <c r="E262" s="35" t="s">
        <v>122</v>
      </c>
      <c r="F262" s="38">
        <f t="shared" si="43"/>
        <v>0</v>
      </c>
      <c r="G262" s="38">
        <f t="shared" si="43"/>
        <v>0</v>
      </c>
      <c r="H262" s="38">
        <f t="shared" si="43"/>
        <v>0</v>
      </c>
    </row>
    <row r="263" spans="1:8" s="41" customFormat="1" ht="39" hidden="1">
      <c r="A263" s="39" t="s">
        <v>123</v>
      </c>
      <c r="B263" s="35" t="s">
        <v>116</v>
      </c>
      <c r="C263" s="35" t="s">
        <v>249</v>
      </c>
      <c r="D263" s="35" t="s">
        <v>301</v>
      </c>
      <c r="E263" s="35" t="s">
        <v>124</v>
      </c>
      <c r="F263" s="38"/>
      <c r="G263" s="38"/>
      <c r="H263" s="38"/>
    </row>
    <row r="264" spans="1:8" s="41" customFormat="1" ht="27.75" customHeight="1">
      <c r="A264" s="39" t="s">
        <v>211</v>
      </c>
      <c r="B264" s="35" t="s">
        <v>116</v>
      </c>
      <c r="C264" s="35" t="s">
        <v>249</v>
      </c>
      <c r="D264" s="35" t="s">
        <v>212</v>
      </c>
      <c r="E264" s="35" t="s">
        <v>102</v>
      </c>
      <c r="F264" s="38">
        <f t="shared" ref="F264:H267" si="44">F265</f>
        <v>119.9</v>
      </c>
      <c r="G264" s="38">
        <f t="shared" si="44"/>
        <v>119.9</v>
      </c>
      <c r="H264" s="38">
        <f t="shared" si="44"/>
        <v>119.9</v>
      </c>
    </row>
    <row r="265" spans="1:8" s="41" customFormat="1" ht="26.25">
      <c r="A265" s="39" t="s">
        <v>221</v>
      </c>
      <c r="B265" s="35" t="s">
        <v>116</v>
      </c>
      <c r="C265" s="35" t="s">
        <v>249</v>
      </c>
      <c r="D265" s="35" t="s">
        <v>222</v>
      </c>
      <c r="E265" s="35" t="s">
        <v>102</v>
      </c>
      <c r="F265" s="38">
        <f t="shared" si="44"/>
        <v>119.9</v>
      </c>
      <c r="G265" s="38">
        <f t="shared" si="44"/>
        <v>119.9</v>
      </c>
      <c r="H265" s="38">
        <f t="shared" si="44"/>
        <v>119.9</v>
      </c>
    </row>
    <row r="266" spans="1:8" s="41" customFormat="1" ht="15">
      <c r="A266" s="39" t="s">
        <v>180</v>
      </c>
      <c r="B266" s="35" t="s">
        <v>116</v>
      </c>
      <c r="C266" s="35" t="s">
        <v>249</v>
      </c>
      <c r="D266" s="35" t="s">
        <v>223</v>
      </c>
      <c r="E266" s="35" t="s">
        <v>102</v>
      </c>
      <c r="F266" s="38">
        <f t="shared" si="44"/>
        <v>119.9</v>
      </c>
      <c r="G266" s="38">
        <f t="shared" si="44"/>
        <v>119.9</v>
      </c>
      <c r="H266" s="38">
        <f t="shared" si="44"/>
        <v>119.9</v>
      </c>
    </row>
    <row r="267" spans="1:8" s="41" customFormat="1" ht="26.25">
      <c r="A267" s="39" t="s">
        <v>121</v>
      </c>
      <c r="B267" s="35" t="s">
        <v>116</v>
      </c>
      <c r="C267" s="35" t="s">
        <v>249</v>
      </c>
      <c r="D267" s="35" t="s">
        <v>223</v>
      </c>
      <c r="E267" s="35" t="s">
        <v>122</v>
      </c>
      <c r="F267" s="38">
        <f t="shared" si="44"/>
        <v>119.9</v>
      </c>
      <c r="G267" s="38">
        <f t="shared" si="44"/>
        <v>119.9</v>
      </c>
      <c r="H267" s="38">
        <f t="shared" si="44"/>
        <v>119.9</v>
      </c>
    </row>
    <row r="268" spans="1:8" s="41" customFormat="1" ht="33" customHeight="1">
      <c r="A268" s="39" t="s">
        <v>123</v>
      </c>
      <c r="B268" s="35" t="s">
        <v>116</v>
      </c>
      <c r="C268" s="35" t="s">
        <v>249</v>
      </c>
      <c r="D268" s="35" t="s">
        <v>223</v>
      </c>
      <c r="E268" s="35" t="s">
        <v>124</v>
      </c>
      <c r="F268" s="38">
        <v>119.9</v>
      </c>
      <c r="G268" s="38">
        <v>119.9</v>
      </c>
      <c r="H268" s="38">
        <v>119.9</v>
      </c>
    </row>
    <row r="269" spans="1:8" s="41" customFormat="1" ht="15">
      <c r="A269" s="39" t="s">
        <v>302</v>
      </c>
      <c r="B269" s="35" t="s">
        <v>116</v>
      </c>
      <c r="C269" s="35" t="s">
        <v>303</v>
      </c>
      <c r="D269" s="35" t="s">
        <v>101</v>
      </c>
      <c r="E269" s="35" t="s">
        <v>102</v>
      </c>
      <c r="F269" s="38">
        <f>F276+F289+F270</f>
        <v>200</v>
      </c>
      <c r="G269" s="38">
        <f>G276+G289+G270</f>
        <v>200</v>
      </c>
      <c r="H269" s="38">
        <f>H276+H289+H270</f>
        <v>200</v>
      </c>
    </row>
    <row r="270" spans="1:8" s="41" customFormat="1" ht="39" hidden="1">
      <c r="A270" s="39" t="s">
        <v>283</v>
      </c>
      <c r="B270" s="35" t="s">
        <v>116</v>
      </c>
      <c r="C270" s="35" t="s">
        <v>303</v>
      </c>
      <c r="D270" s="35" t="s">
        <v>284</v>
      </c>
      <c r="E270" s="35" t="s">
        <v>102</v>
      </c>
      <c r="F270" s="38">
        <f t="shared" ref="F270:H273" si="45">F271</f>
        <v>0</v>
      </c>
      <c r="G270" s="38">
        <f t="shared" si="45"/>
        <v>0</v>
      </c>
      <c r="H270" s="38">
        <f t="shared" si="45"/>
        <v>0</v>
      </c>
    </row>
    <row r="271" spans="1:8" s="41" customFormat="1" ht="51.75" hidden="1">
      <c r="A271" s="39" t="s">
        <v>288</v>
      </c>
      <c r="B271" s="35" t="s">
        <v>116</v>
      </c>
      <c r="C271" s="35" t="s">
        <v>303</v>
      </c>
      <c r="D271" s="35" t="s">
        <v>289</v>
      </c>
      <c r="E271" s="35" t="s">
        <v>102</v>
      </c>
      <c r="F271" s="38">
        <f t="shared" si="45"/>
        <v>0</v>
      </c>
      <c r="G271" s="38">
        <f t="shared" si="45"/>
        <v>0</v>
      </c>
      <c r="H271" s="38">
        <f t="shared" si="45"/>
        <v>0</v>
      </c>
    </row>
    <row r="272" spans="1:8" s="41" customFormat="1" ht="15" hidden="1">
      <c r="A272" s="39" t="s">
        <v>180</v>
      </c>
      <c r="B272" s="35" t="s">
        <v>116</v>
      </c>
      <c r="C272" s="35" t="s">
        <v>303</v>
      </c>
      <c r="D272" s="35" t="s">
        <v>290</v>
      </c>
      <c r="E272" s="35" t="s">
        <v>102</v>
      </c>
      <c r="F272" s="38">
        <f t="shared" si="45"/>
        <v>0</v>
      </c>
      <c r="G272" s="38">
        <f t="shared" si="45"/>
        <v>0</v>
      </c>
      <c r="H272" s="38">
        <f t="shared" si="45"/>
        <v>0</v>
      </c>
    </row>
    <row r="273" spans="1:8" s="41" customFormat="1" ht="26.25" hidden="1">
      <c r="A273" s="39" t="s">
        <v>121</v>
      </c>
      <c r="B273" s="35" t="s">
        <v>116</v>
      </c>
      <c r="C273" s="35" t="s">
        <v>303</v>
      </c>
      <c r="D273" s="35" t="s">
        <v>290</v>
      </c>
      <c r="E273" s="35" t="s">
        <v>122</v>
      </c>
      <c r="F273" s="38">
        <f t="shared" si="45"/>
        <v>0</v>
      </c>
      <c r="G273" s="38">
        <f t="shared" si="45"/>
        <v>0</v>
      </c>
      <c r="H273" s="38">
        <f t="shared" si="45"/>
        <v>0</v>
      </c>
    </row>
    <row r="274" spans="1:8" s="41" customFormat="1" ht="39" hidden="1">
      <c r="A274" s="39" t="s">
        <v>123</v>
      </c>
      <c r="B274" s="35" t="s">
        <v>116</v>
      </c>
      <c r="C274" s="35" t="s">
        <v>303</v>
      </c>
      <c r="D274" s="35" t="s">
        <v>290</v>
      </c>
      <c r="E274" s="35" t="s">
        <v>124</v>
      </c>
      <c r="F274" s="38">
        <v>0</v>
      </c>
      <c r="G274" s="38">
        <v>0</v>
      </c>
      <c r="H274" s="38">
        <v>0</v>
      </c>
    </row>
    <row r="275" spans="1:8" s="41" customFormat="1" ht="15" hidden="1">
      <c r="A275" s="39"/>
      <c r="B275" s="35"/>
      <c r="C275" s="35"/>
      <c r="D275" s="35"/>
      <c r="E275" s="35"/>
      <c r="F275" s="38"/>
      <c r="G275" s="38"/>
      <c r="H275" s="38"/>
    </row>
    <row r="276" spans="1:8" s="41" customFormat="1" ht="69" customHeight="1">
      <c r="A276" s="39" t="s">
        <v>199</v>
      </c>
      <c r="B276" s="35" t="s">
        <v>116</v>
      </c>
      <c r="C276" s="35" t="s">
        <v>303</v>
      </c>
      <c r="D276" s="35" t="s">
        <v>200</v>
      </c>
      <c r="E276" s="35" t="s">
        <v>102</v>
      </c>
      <c r="F276" s="38">
        <f>F277+F285</f>
        <v>200</v>
      </c>
      <c r="G276" s="38">
        <f>G277+G285</f>
        <v>200</v>
      </c>
      <c r="H276" s="38">
        <f>H277+H285</f>
        <v>200</v>
      </c>
    </row>
    <row r="277" spans="1:8" s="41" customFormat="1" ht="26.25" hidden="1">
      <c r="A277" s="39" t="s">
        <v>304</v>
      </c>
      <c r="B277" s="35" t="s">
        <v>116</v>
      </c>
      <c r="C277" s="35" t="s">
        <v>303</v>
      </c>
      <c r="D277" s="35" t="s">
        <v>305</v>
      </c>
      <c r="E277" s="35" t="s">
        <v>102</v>
      </c>
      <c r="F277" s="38">
        <f t="shared" ref="F277:H279" si="46">F278</f>
        <v>0</v>
      </c>
      <c r="G277" s="38">
        <f t="shared" si="46"/>
        <v>0</v>
      </c>
      <c r="H277" s="38">
        <f t="shared" si="46"/>
        <v>0</v>
      </c>
    </row>
    <row r="278" spans="1:8" s="41" customFormat="1" ht="24.75" hidden="1" customHeight="1">
      <c r="A278" s="39" t="s">
        <v>180</v>
      </c>
      <c r="B278" s="35" t="s">
        <v>116</v>
      </c>
      <c r="C278" s="35" t="s">
        <v>303</v>
      </c>
      <c r="D278" s="35" t="s">
        <v>306</v>
      </c>
      <c r="E278" s="35" t="s">
        <v>102</v>
      </c>
      <c r="F278" s="38">
        <f t="shared" si="46"/>
        <v>0</v>
      </c>
      <c r="G278" s="38">
        <f t="shared" si="46"/>
        <v>0</v>
      </c>
      <c r="H278" s="38">
        <f t="shared" si="46"/>
        <v>0</v>
      </c>
    </row>
    <row r="279" spans="1:8" s="41" customFormat="1" ht="30.75" hidden="1" customHeight="1">
      <c r="A279" s="39" t="s">
        <v>121</v>
      </c>
      <c r="B279" s="35" t="s">
        <v>116</v>
      </c>
      <c r="C279" s="35" t="s">
        <v>303</v>
      </c>
      <c r="D279" s="35" t="s">
        <v>306</v>
      </c>
      <c r="E279" s="35" t="s">
        <v>122</v>
      </c>
      <c r="F279" s="38">
        <f t="shared" si="46"/>
        <v>0</v>
      </c>
      <c r="G279" s="38">
        <f t="shared" si="46"/>
        <v>0</v>
      </c>
      <c r="H279" s="38">
        <f t="shared" si="46"/>
        <v>0</v>
      </c>
    </row>
    <row r="280" spans="1:8" s="41" customFormat="1" ht="30" hidden="1" customHeight="1">
      <c r="A280" s="39" t="s">
        <v>123</v>
      </c>
      <c r="B280" s="35" t="s">
        <v>116</v>
      </c>
      <c r="C280" s="35" t="s">
        <v>303</v>
      </c>
      <c r="D280" s="35" t="s">
        <v>306</v>
      </c>
      <c r="E280" s="35" t="s">
        <v>124</v>
      </c>
      <c r="F280" s="38">
        <f>200-177.9-22.1</f>
        <v>0</v>
      </c>
      <c r="G280" s="38">
        <f>200-177.9-22.1</f>
        <v>0</v>
      </c>
      <c r="H280" s="38">
        <f>200-177.9-22.1</f>
        <v>0</v>
      </c>
    </row>
    <row r="281" spans="1:8" s="41" customFormat="1" ht="41.25" hidden="1" customHeight="1">
      <c r="A281" s="39" t="s">
        <v>307</v>
      </c>
      <c r="B281" s="35" t="s">
        <v>116</v>
      </c>
      <c r="C281" s="35" t="s">
        <v>303</v>
      </c>
      <c r="D281" s="35" t="s">
        <v>308</v>
      </c>
      <c r="E281" s="35" t="s">
        <v>102</v>
      </c>
      <c r="F281" s="38">
        <f t="shared" ref="F281:H283" si="47">F282</f>
        <v>0</v>
      </c>
      <c r="G281" s="38">
        <f t="shared" si="47"/>
        <v>0</v>
      </c>
      <c r="H281" s="38">
        <f t="shared" si="47"/>
        <v>0</v>
      </c>
    </row>
    <row r="282" spans="1:8" s="41" customFormat="1" ht="30" hidden="1" customHeight="1">
      <c r="A282" s="39" t="s">
        <v>180</v>
      </c>
      <c r="B282" s="35" t="s">
        <v>116</v>
      </c>
      <c r="C282" s="35" t="s">
        <v>303</v>
      </c>
      <c r="D282" s="35" t="s">
        <v>309</v>
      </c>
      <c r="E282" s="35" t="s">
        <v>102</v>
      </c>
      <c r="F282" s="38">
        <f t="shared" si="47"/>
        <v>0</v>
      </c>
      <c r="G282" s="38">
        <f t="shared" si="47"/>
        <v>0</v>
      </c>
      <c r="H282" s="38">
        <f t="shared" si="47"/>
        <v>0</v>
      </c>
    </row>
    <row r="283" spans="1:8" s="41" customFormat="1" ht="30" hidden="1" customHeight="1">
      <c r="A283" s="39" t="s">
        <v>121</v>
      </c>
      <c r="B283" s="35" t="s">
        <v>116</v>
      </c>
      <c r="C283" s="35" t="s">
        <v>303</v>
      </c>
      <c r="D283" s="35" t="s">
        <v>309</v>
      </c>
      <c r="E283" s="35" t="s">
        <v>122</v>
      </c>
      <c r="F283" s="38">
        <f t="shared" si="47"/>
        <v>0</v>
      </c>
      <c r="G283" s="38">
        <f t="shared" si="47"/>
        <v>0</v>
      </c>
      <c r="H283" s="38">
        <f t="shared" si="47"/>
        <v>0</v>
      </c>
    </row>
    <row r="284" spans="1:8" s="41" customFormat="1" ht="35.25" hidden="1" customHeight="1">
      <c r="A284" s="39" t="s">
        <v>123</v>
      </c>
      <c r="B284" s="35" t="s">
        <v>116</v>
      </c>
      <c r="C284" s="35" t="s">
        <v>303</v>
      </c>
      <c r="D284" s="35" t="s">
        <v>309</v>
      </c>
      <c r="E284" s="35" t="s">
        <v>124</v>
      </c>
      <c r="F284" s="38"/>
      <c r="G284" s="38"/>
      <c r="H284" s="38"/>
    </row>
    <row r="285" spans="1:8" s="41" customFormat="1" ht="58.5" customHeight="1">
      <c r="A285" s="39" t="s">
        <v>310</v>
      </c>
      <c r="B285" s="35" t="s">
        <v>116</v>
      </c>
      <c r="C285" s="35" t="s">
        <v>303</v>
      </c>
      <c r="D285" s="35" t="s">
        <v>311</v>
      </c>
      <c r="E285" s="35" t="s">
        <v>102</v>
      </c>
      <c r="F285" s="38">
        <f t="shared" ref="F285:H287" si="48">F286</f>
        <v>200</v>
      </c>
      <c r="G285" s="38">
        <f t="shared" si="48"/>
        <v>200</v>
      </c>
      <c r="H285" s="38">
        <f t="shared" si="48"/>
        <v>200</v>
      </c>
    </row>
    <row r="286" spans="1:8" s="41" customFormat="1" ht="18.75" customHeight="1">
      <c r="A286" s="39" t="s">
        <v>180</v>
      </c>
      <c r="B286" s="35" t="s">
        <v>116</v>
      </c>
      <c r="C286" s="35" t="s">
        <v>303</v>
      </c>
      <c r="D286" s="35" t="s">
        <v>312</v>
      </c>
      <c r="E286" s="35" t="s">
        <v>102</v>
      </c>
      <c r="F286" s="38">
        <f t="shared" si="48"/>
        <v>200</v>
      </c>
      <c r="G286" s="38">
        <f t="shared" si="48"/>
        <v>200</v>
      </c>
      <c r="H286" s="38">
        <f t="shared" si="48"/>
        <v>200</v>
      </c>
    </row>
    <row r="287" spans="1:8" s="41" customFormat="1" ht="30" customHeight="1">
      <c r="A287" s="39" t="s">
        <v>121</v>
      </c>
      <c r="B287" s="35" t="s">
        <v>116</v>
      </c>
      <c r="C287" s="35" t="s">
        <v>303</v>
      </c>
      <c r="D287" s="35" t="s">
        <v>312</v>
      </c>
      <c r="E287" s="35" t="s">
        <v>122</v>
      </c>
      <c r="F287" s="38">
        <f t="shared" si="48"/>
        <v>200</v>
      </c>
      <c r="G287" s="38">
        <f t="shared" si="48"/>
        <v>200</v>
      </c>
      <c r="H287" s="38">
        <f t="shared" si="48"/>
        <v>200</v>
      </c>
    </row>
    <row r="288" spans="1:8" s="41" customFormat="1" ht="30" customHeight="1">
      <c r="A288" s="39" t="s">
        <v>123</v>
      </c>
      <c r="B288" s="35" t="s">
        <v>116</v>
      </c>
      <c r="C288" s="35" t="s">
        <v>303</v>
      </c>
      <c r="D288" s="35" t="s">
        <v>312</v>
      </c>
      <c r="E288" s="35" t="s">
        <v>124</v>
      </c>
      <c r="F288" s="38">
        <v>200</v>
      </c>
      <c r="G288" s="38">
        <v>200</v>
      </c>
      <c r="H288" s="38">
        <v>200</v>
      </c>
    </row>
    <row r="289" spans="1:8" s="41" customFormat="1" ht="31.5" hidden="1" customHeight="1">
      <c r="A289" s="39" t="s">
        <v>313</v>
      </c>
      <c r="B289" s="35" t="s">
        <v>116</v>
      </c>
      <c r="C289" s="35" t="s">
        <v>303</v>
      </c>
      <c r="D289" s="35" t="s">
        <v>314</v>
      </c>
      <c r="E289" s="35" t="s">
        <v>102</v>
      </c>
      <c r="F289" s="38">
        <f t="shared" ref="F289:H292" si="49">F290</f>
        <v>0</v>
      </c>
      <c r="G289" s="38">
        <f t="shared" si="49"/>
        <v>0</v>
      </c>
      <c r="H289" s="38">
        <f t="shared" si="49"/>
        <v>0</v>
      </c>
    </row>
    <row r="290" spans="1:8" s="41" customFormat="1" ht="40.5" hidden="1" customHeight="1">
      <c r="A290" s="39" t="s">
        <v>315</v>
      </c>
      <c r="B290" s="35" t="s">
        <v>116</v>
      </c>
      <c r="C290" s="35" t="s">
        <v>303</v>
      </c>
      <c r="D290" s="35" t="s">
        <v>316</v>
      </c>
      <c r="E290" s="35" t="s">
        <v>102</v>
      </c>
      <c r="F290" s="38">
        <f t="shared" si="49"/>
        <v>0</v>
      </c>
      <c r="G290" s="38">
        <f t="shared" si="49"/>
        <v>0</v>
      </c>
      <c r="H290" s="38">
        <f t="shared" si="49"/>
        <v>0</v>
      </c>
    </row>
    <row r="291" spans="1:8" s="41" customFormat="1" ht="30.75" hidden="1" customHeight="1">
      <c r="A291" s="39" t="s">
        <v>317</v>
      </c>
      <c r="B291" s="35" t="s">
        <v>116</v>
      </c>
      <c r="C291" s="35" t="s">
        <v>303</v>
      </c>
      <c r="D291" s="35" t="s">
        <v>318</v>
      </c>
      <c r="E291" s="35" t="s">
        <v>102</v>
      </c>
      <c r="F291" s="38">
        <f t="shared" si="49"/>
        <v>0</v>
      </c>
      <c r="G291" s="38">
        <f t="shared" si="49"/>
        <v>0</v>
      </c>
      <c r="H291" s="38">
        <f t="shared" si="49"/>
        <v>0</v>
      </c>
    </row>
    <row r="292" spans="1:8" s="41" customFormat="1" ht="18" hidden="1" customHeight="1">
      <c r="A292" s="39" t="s">
        <v>125</v>
      </c>
      <c r="B292" s="35" t="s">
        <v>116</v>
      </c>
      <c r="C292" s="35" t="s">
        <v>303</v>
      </c>
      <c r="D292" s="35" t="s">
        <v>318</v>
      </c>
      <c r="E292" s="35" t="s">
        <v>126</v>
      </c>
      <c r="F292" s="38">
        <f t="shared" si="49"/>
        <v>0</v>
      </c>
      <c r="G292" s="38">
        <f t="shared" si="49"/>
        <v>0</v>
      </c>
      <c r="H292" s="38">
        <f t="shared" si="49"/>
        <v>0</v>
      </c>
    </row>
    <row r="293" spans="1:8" s="41" customFormat="1" ht="24.75" hidden="1" customHeight="1">
      <c r="A293" s="39" t="s">
        <v>319</v>
      </c>
      <c r="B293" s="35" t="s">
        <v>116</v>
      </c>
      <c r="C293" s="35" t="s">
        <v>303</v>
      </c>
      <c r="D293" s="35" t="s">
        <v>318</v>
      </c>
      <c r="E293" s="35" t="s">
        <v>320</v>
      </c>
      <c r="F293" s="38">
        <v>0</v>
      </c>
      <c r="G293" s="38">
        <v>0</v>
      </c>
      <c r="H293" s="38">
        <v>0</v>
      </c>
    </row>
    <row r="294" spans="1:8" s="41" customFormat="1" ht="28.5" hidden="1" customHeight="1">
      <c r="A294" s="39" t="s">
        <v>321</v>
      </c>
      <c r="B294" s="35" t="s">
        <v>116</v>
      </c>
      <c r="C294" s="35" t="s">
        <v>303</v>
      </c>
      <c r="D294" s="35" t="s">
        <v>322</v>
      </c>
      <c r="E294" s="35" t="s">
        <v>102</v>
      </c>
      <c r="F294" s="38">
        <f>F295</f>
        <v>0</v>
      </c>
      <c r="G294" s="38">
        <f>G295</f>
        <v>0</v>
      </c>
      <c r="H294" s="38">
        <f>H295</f>
        <v>0</v>
      </c>
    </row>
    <row r="295" spans="1:8" s="41" customFormat="1" ht="28.5" hidden="1" customHeight="1">
      <c r="A295" s="39" t="s">
        <v>319</v>
      </c>
      <c r="B295" s="35" t="s">
        <v>116</v>
      </c>
      <c r="C295" s="35" t="s">
        <v>303</v>
      </c>
      <c r="D295" s="35" t="s">
        <v>322</v>
      </c>
      <c r="E295" s="35" t="s">
        <v>320</v>
      </c>
      <c r="F295" s="38"/>
      <c r="G295" s="38"/>
      <c r="H295" s="38"/>
    </row>
    <row r="296" spans="1:8" s="41" customFormat="1" ht="28.5" hidden="1" customHeight="1">
      <c r="A296" s="39" t="s">
        <v>323</v>
      </c>
      <c r="B296" s="35" t="s">
        <v>116</v>
      </c>
      <c r="C296" s="35" t="s">
        <v>303</v>
      </c>
      <c r="D296" s="35" t="s">
        <v>324</v>
      </c>
      <c r="E296" s="35" t="s">
        <v>102</v>
      </c>
      <c r="F296" s="38">
        <f>F297</f>
        <v>0</v>
      </c>
      <c r="G296" s="38">
        <f>G297</f>
        <v>0</v>
      </c>
      <c r="H296" s="38">
        <f>H297</f>
        <v>0</v>
      </c>
    </row>
    <row r="297" spans="1:8" s="41" customFormat="1" ht="28.5" hidden="1" customHeight="1">
      <c r="A297" s="39" t="s">
        <v>319</v>
      </c>
      <c r="B297" s="35" t="s">
        <v>116</v>
      </c>
      <c r="C297" s="35" t="s">
        <v>303</v>
      </c>
      <c r="D297" s="35" t="s">
        <v>324</v>
      </c>
      <c r="E297" s="35" t="s">
        <v>320</v>
      </c>
      <c r="F297" s="38"/>
      <c r="G297" s="38"/>
      <c r="H297" s="38"/>
    </row>
    <row r="298" spans="1:8" s="41" customFormat="1" ht="14.25">
      <c r="A298" s="55" t="s">
        <v>325</v>
      </c>
      <c r="B298" s="33" t="s">
        <v>146</v>
      </c>
      <c r="C298" s="33" t="s">
        <v>100</v>
      </c>
      <c r="D298" s="33" t="s">
        <v>101</v>
      </c>
      <c r="E298" s="33" t="s">
        <v>102</v>
      </c>
      <c r="F298" s="34">
        <f>F299+F326+F392</f>
        <v>10926.9</v>
      </c>
      <c r="G298" s="34">
        <f>G299+G326+G392</f>
        <v>9841.9</v>
      </c>
      <c r="H298" s="34">
        <f>H299+H326+H392</f>
        <v>10368.9</v>
      </c>
    </row>
    <row r="299" spans="1:8" s="41" customFormat="1" ht="15">
      <c r="A299" s="39" t="s">
        <v>326</v>
      </c>
      <c r="B299" s="35" t="s">
        <v>146</v>
      </c>
      <c r="C299" s="35" t="s">
        <v>99</v>
      </c>
      <c r="D299" s="35" t="s">
        <v>101</v>
      </c>
      <c r="E299" s="35" t="s">
        <v>102</v>
      </c>
      <c r="F299" s="38">
        <f>F300+F321</f>
        <v>438.9</v>
      </c>
      <c r="G299" s="38">
        <f>G300+G321</f>
        <v>438.9</v>
      </c>
      <c r="H299" s="38">
        <f>H300+H321</f>
        <v>438.9</v>
      </c>
    </row>
    <row r="300" spans="1:8" s="41" customFormat="1" ht="64.5">
      <c r="A300" s="39" t="s">
        <v>199</v>
      </c>
      <c r="B300" s="35" t="s">
        <v>146</v>
      </c>
      <c r="C300" s="35" t="s">
        <v>99</v>
      </c>
      <c r="D300" s="35" t="s">
        <v>200</v>
      </c>
      <c r="E300" s="35" t="s">
        <v>102</v>
      </c>
      <c r="F300" s="38">
        <f>F301+F305+F317</f>
        <v>272.3</v>
      </c>
      <c r="G300" s="38">
        <f>G301+G305+G317</f>
        <v>272.3</v>
      </c>
      <c r="H300" s="38">
        <f>H301+H305+H317</f>
        <v>272.3</v>
      </c>
    </row>
    <row r="301" spans="1:8" s="41" customFormat="1" ht="64.5">
      <c r="A301" s="39" t="s">
        <v>327</v>
      </c>
      <c r="B301" s="35" t="s">
        <v>146</v>
      </c>
      <c r="C301" s="35" t="s">
        <v>99</v>
      </c>
      <c r="D301" s="35" t="s">
        <v>328</v>
      </c>
      <c r="E301" s="35" t="s">
        <v>102</v>
      </c>
      <c r="F301" s="38">
        <f t="shared" ref="F301:H303" si="50">F302</f>
        <v>272.3</v>
      </c>
      <c r="G301" s="38">
        <f t="shared" si="50"/>
        <v>272.3</v>
      </c>
      <c r="H301" s="38">
        <f t="shared" si="50"/>
        <v>272.3</v>
      </c>
    </row>
    <row r="302" spans="1:8" s="41" customFormat="1" ht="15">
      <c r="A302" s="39" t="s">
        <v>180</v>
      </c>
      <c r="B302" s="35" t="s">
        <v>146</v>
      </c>
      <c r="C302" s="35" t="s">
        <v>99</v>
      </c>
      <c r="D302" s="35" t="s">
        <v>329</v>
      </c>
      <c r="E302" s="35" t="s">
        <v>102</v>
      </c>
      <c r="F302" s="38">
        <f t="shared" si="50"/>
        <v>272.3</v>
      </c>
      <c r="G302" s="38">
        <f t="shared" si="50"/>
        <v>272.3</v>
      </c>
      <c r="H302" s="38">
        <f t="shared" si="50"/>
        <v>272.3</v>
      </c>
    </row>
    <row r="303" spans="1:8" s="41" customFormat="1" ht="26.25">
      <c r="A303" s="39" t="s">
        <v>121</v>
      </c>
      <c r="B303" s="35" t="s">
        <v>146</v>
      </c>
      <c r="C303" s="35" t="s">
        <v>99</v>
      </c>
      <c r="D303" s="35" t="s">
        <v>329</v>
      </c>
      <c r="E303" s="35" t="s">
        <v>122</v>
      </c>
      <c r="F303" s="38">
        <f t="shared" si="50"/>
        <v>272.3</v>
      </c>
      <c r="G303" s="38">
        <f t="shared" si="50"/>
        <v>272.3</v>
      </c>
      <c r="H303" s="38">
        <f t="shared" si="50"/>
        <v>272.3</v>
      </c>
    </row>
    <row r="304" spans="1:8" s="41" customFormat="1" ht="27.75" customHeight="1">
      <c r="A304" s="39" t="s">
        <v>123</v>
      </c>
      <c r="B304" s="35" t="s">
        <v>146</v>
      </c>
      <c r="C304" s="35" t="s">
        <v>99</v>
      </c>
      <c r="D304" s="35" t="s">
        <v>329</v>
      </c>
      <c r="E304" s="35" t="s">
        <v>124</v>
      </c>
      <c r="F304" s="38">
        <v>272.3</v>
      </c>
      <c r="G304" s="38">
        <v>272.3</v>
      </c>
      <c r="H304" s="38">
        <v>272.3</v>
      </c>
    </row>
    <row r="305" spans="1:8" s="41" customFormat="1" ht="51.75" hidden="1">
      <c r="A305" s="39" t="s">
        <v>330</v>
      </c>
      <c r="B305" s="35" t="s">
        <v>146</v>
      </c>
      <c r="C305" s="35" t="s">
        <v>99</v>
      </c>
      <c r="D305" s="35" t="s">
        <v>331</v>
      </c>
      <c r="E305" s="35" t="s">
        <v>102</v>
      </c>
      <c r="F305" s="38">
        <f>F306</f>
        <v>0</v>
      </c>
      <c r="G305" s="38">
        <f>G306</f>
        <v>0</v>
      </c>
      <c r="H305" s="38">
        <f>H306</f>
        <v>0</v>
      </c>
    </row>
    <row r="306" spans="1:8" s="41" customFormat="1" ht="15" hidden="1">
      <c r="A306" s="39" t="s">
        <v>180</v>
      </c>
      <c r="B306" s="35" t="s">
        <v>146</v>
      </c>
      <c r="C306" s="35" t="s">
        <v>99</v>
      </c>
      <c r="D306" s="35" t="s">
        <v>332</v>
      </c>
      <c r="E306" s="35" t="s">
        <v>102</v>
      </c>
      <c r="F306" s="38">
        <f>F307+F309</f>
        <v>0</v>
      </c>
      <c r="G306" s="38">
        <f>G307+G309</f>
        <v>0</v>
      </c>
      <c r="H306" s="38">
        <f>H307+H309</f>
        <v>0</v>
      </c>
    </row>
    <row r="307" spans="1:8" s="41" customFormat="1" ht="26.25" hidden="1">
      <c r="A307" s="39" t="s">
        <v>121</v>
      </c>
      <c r="B307" s="35" t="s">
        <v>146</v>
      </c>
      <c r="C307" s="35" t="s">
        <v>99</v>
      </c>
      <c r="D307" s="35" t="s">
        <v>332</v>
      </c>
      <c r="E307" s="35" t="s">
        <v>122</v>
      </c>
      <c r="F307" s="38">
        <f>F308</f>
        <v>0</v>
      </c>
      <c r="G307" s="38">
        <f>G308</f>
        <v>0</v>
      </c>
      <c r="H307" s="38">
        <f>H308</f>
        <v>0</v>
      </c>
    </row>
    <row r="308" spans="1:8" s="41" customFormat="1" ht="39" hidden="1">
      <c r="A308" s="39" t="s">
        <v>123</v>
      </c>
      <c r="B308" s="35" t="s">
        <v>146</v>
      </c>
      <c r="C308" s="35" t="s">
        <v>99</v>
      </c>
      <c r="D308" s="35" t="s">
        <v>332</v>
      </c>
      <c r="E308" s="35" t="s">
        <v>124</v>
      </c>
      <c r="F308" s="38">
        <f>15.3+29.5-44.8</f>
        <v>0</v>
      </c>
      <c r="G308" s="38">
        <f>15.3+29.5-44.8</f>
        <v>0</v>
      </c>
      <c r="H308" s="38">
        <f>15.3+29.5-44.8</f>
        <v>0</v>
      </c>
    </row>
    <row r="309" spans="1:8" s="41" customFormat="1" ht="39" hidden="1">
      <c r="A309" s="39" t="s">
        <v>227</v>
      </c>
      <c r="B309" s="35" t="s">
        <v>146</v>
      </c>
      <c r="C309" s="35" t="s">
        <v>99</v>
      </c>
      <c r="D309" s="35" t="s">
        <v>332</v>
      </c>
      <c r="E309" s="35" t="s">
        <v>228</v>
      </c>
      <c r="F309" s="38">
        <f>F310</f>
        <v>0</v>
      </c>
      <c r="G309" s="38">
        <f>G310</f>
        <v>0</v>
      </c>
      <c r="H309" s="38">
        <f>H310</f>
        <v>0</v>
      </c>
    </row>
    <row r="310" spans="1:8" s="41" customFormat="1" ht="15" hidden="1">
      <c r="A310" s="39" t="s">
        <v>229</v>
      </c>
      <c r="B310" s="35" t="s">
        <v>146</v>
      </c>
      <c r="C310" s="35" t="s">
        <v>99</v>
      </c>
      <c r="D310" s="35" t="s">
        <v>332</v>
      </c>
      <c r="E310" s="35" t="s">
        <v>230</v>
      </c>
      <c r="F310" s="38">
        <v>0</v>
      </c>
      <c r="G310" s="38">
        <v>0</v>
      </c>
      <c r="H310" s="38">
        <v>0</v>
      </c>
    </row>
    <row r="311" spans="1:8" s="41" customFormat="1" ht="15" hidden="1">
      <c r="A311" s="39" t="s">
        <v>125</v>
      </c>
      <c r="B311" s="35" t="s">
        <v>146</v>
      </c>
      <c r="C311" s="35" t="s">
        <v>99</v>
      </c>
      <c r="D311" s="35" t="s">
        <v>200</v>
      </c>
      <c r="E311" s="35" t="s">
        <v>126</v>
      </c>
      <c r="F311" s="38">
        <f>F312</f>
        <v>0</v>
      </c>
      <c r="G311" s="38">
        <f>G312</f>
        <v>0</v>
      </c>
      <c r="H311" s="38">
        <f>H312</f>
        <v>0</v>
      </c>
    </row>
    <row r="312" spans="1:8" s="41" customFormat="1" ht="16.5" hidden="1" customHeight="1">
      <c r="A312" s="39" t="s">
        <v>127</v>
      </c>
      <c r="B312" s="35" t="s">
        <v>146</v>
      </c>
      <c r="C312" s="35" t="s">
        <v>99</v>
      </c>
      <c r="D312" s="35" t="s">
        <v>200</v>
      </c>
      <c r="E312" s="35" t="s">
        <v>128</v>
      </c>
      <c r="F312" s="38">
        <v>0</v>
      </c>
      <c r="G312" s="38">
        <v>0</v>
      </c>
      <c r="H312" s="38">
        <v>0</v>
      </c>
    </row>
    <row r="313" spans="1:8" s="41" customFormat="1" ht="27" hidden="1" customHeight="1">
      <c r="A313" s="39" t="s">
        <v>333</v>
      </c>
      <c r="B313" s="35" t="s">
        <v>146</v>
      </c>
      <c r="C313" s="35" t="s">
        <v>99</v>
      </c>
      <c r="D313" s="35" t="s">
        <v>334</v>
      </c>
      <c r="E313" s="35" t="s">
        <v>102</v>
      </c>
      <c r="F313" s="38">
        <f t="shared" ref="F313:H315" si="51">F314</f>
        <v>0</v>
      </c>
      <c r="G313" s="38">
        <f t="shared" si="51"/>
        <v>0</v>
      </c>
      <c r="H313" s="38">
        <f t="shared" si="51"/>
        <v>0</v>
      </c>
    </row>
    <row r="314" spans="1:8" s="41" customFormat="1" ht="16.5" hidden="1" customHeight="1">
      <c r="A314" s="39" t="s">
        <v>180</v>
      </c>
      <c r="B314" s="35" t="s">
        <v>146</v>
      </c>
      <c r="C314" s="35" t="s">
        <v>99</v>
      </c>
      <c r="D314" s="35" t="s">
        <v>335</v>
      </c>
      <c r="E314" s="35" t="s">
        <v>102</v>
      </c>
      <c r="F314" s="38">
        <f t="shared" si="51"/>
        <v>0</v>
      </c>
      <c r="G314" s="38">
        <f t="shared" si="51"/>
        <v>0</v>
      </c>
      <c r="H314" s="38">
        <f t="shared" si="51"/>
        <v>0</v>
      </c>
    </row>
    <row r="315" spans="1:8" s="41" customFormat="1" ht="27" hidden="1" customHeight="1">
      <c r="A315" s="39" t="s">
        <v>121</v>
      </c>
      <c r="B315" s="35" t="s">
        <v>146</v>
      </c>
      <c r="C315" s="35" t="s">
        <v>99</v>
      </c>
      <c r="D315" s="35" t="s">
        <v>335</v>
      </c>
      <c r="E315" s="35" t="s">
        <v>122</v>
      </c>
      <c r="F315" s="38">
        <f t="shared" si="51"/>
        <v>0</v>
      </c>
      <c r="G315" s="38">
        <f t="shared" si="51"/>
        <v>0</v>
      </c>
      <c r="H315" s="38">
        <f t="shared" si="51"/>
        <v>0</v>
      </c>
    </row>
    <row r="316" spans="1:8" s="41" customFormat="1" ht="27" hidden="1" customHeight="1">
      <c r="A316" s="39" t="s">
        <v>123</v>
      </c>
      <c r="B316" s="35" t="s">
        <v>146</v>
      </c>
      <c r="C316" s="35" t="s">
        <v>99</v>
      </c>
      <c r="D316" s="35" t="s">
        <v>335</v>
      </c>
      <c r="E316" s="35" t="s">
        <v>124</v>
      </c>
      <c r="F316" s="38"/>
      <c r="G316" s="38"/>
      <c r="H316" s="38"/>
    </row>
    <row r="317" spans="1:8" s="41" customFormat="1" ht="41.25" hidden="1" customHeight="1">
      <c r="A317" s="39" t="s">
        <v>336</v>
      </c>
      <c r="B317" s="35" t="s">
        <v>146</v>
      </c>
      <c r="C317" s="35" t="s">
        <v>99</v>
      </c>
      <c r="D317" s="35" t="s">
        <v>337</v>
      </c>
      <c r="E317" s="35" t="s">
        <v>102</v>
      </c>
      <c r="F317" s="38">
        <f t="shared" ref="F317:H319" si="52">F318</f>
        <v>0</v>
      </c>
      <c r="G317" s="38">
        <f t="shared" si="52"/>
        <v>0</v>
      </c>
      <c r="H317" s="38">
        <f t="shared" si="52"/>
        <v>0</v>
      </c>
    </row>
    <row r="318" spans="1:8" s="41" customFormat="1" ht="18.75" hidden="1" customHeight="1">
      <c r="A318" s="39" t="s">
        <v>180</v>
      </c>
      <c r="B318" s="35" t="s">
        <v>146</v>
      </c>
      <c r="C318" s="35" t="s">
        <v>99</v>
      </c>
      <c r="D318" s="35" t="s">
        <v>338</v>
      </c>
      <c r="E318" s="35" t="s">
        <v>102</v>
      </c>
      <c r="F318" s="38">
        <f t="shared" si="52"/>
        <v>0</v>
      </c>
      <c r="G318" s="38">
        <f t="shared" si="52"/>
        <v>0</v>
      </c>
      <c r="H318" s="38">
        <f t="shared" si="52"/>
        <v>0</v>
      </c>
    </row>
    <row r="319" spans="1:8" s="41" customFormat="1" ht="27" hidden="1" customHeight="1">
      <c r="A319" s="39" t="s">
        <v>121</v>
      </c>
      <c r="B319" s="35" t="s">
        <v>146</v>
      </c>
      <c r="C319" s="35" t="s">
        <v>99</v>
      </c>
      <c r="D319" s="35" t="s">
        <v>338</v>
      </c>
      <c r="E319" s="35" t="s">
        <v>122</v>
      </c>
      <c r="F319" s="38">
        <f t="shared" si="52"/>
        <v>0</v>
      </c>
      <c r="G319" s="38">
        <f t="shared" si="52"/>
        <v>0</v>
      </c>
      <c r="H319" s="38">
        <f t="shared" si="52"/>
        <v>0</v>
      </c>
    </row>
    <row r="320" spans="1:8" s="41" customFormat="1" ht="27" hidden="1" customHeight="1">
      <c r="A320" s="39" t="s">
        <v>123</v>
      </c>
      <c r="B320" s="35" t="s">
        <v>146</v>
      </c>
      <c r="C320" s="35" t="s">
        <v>99</v>
      </c>
      <c r="D320" s="35" t="s">
        <v>338</v>
      </c>
      <c r="E320" s="35" t="s">
        <v>124</v>
      </c>
      <c r="F320" s="38">
        <v>0</v>
      </c>
      <c r="G320" s="38">
        <v>0</v>
      </c>
      <c r="H320" s="38">
        <v>0</v>
      </c>
    </row>
    <row r="321" spans="1:8" s="41" customFormat="1" ht="27.75" customHeight="1">
      <c r="A321" s="39" t="s">
        <v>211</v>
      </c>
      <c r="B321" s="35" t="s">
        <v>146</v>
      </c>
      <c r="C321" s="35" t="s">
        <v>99</v>
      </c>
      <c r="D321" s="35" t="s">
        <v>212</v>
      </c>
      <c r="E321" s="35" t="s">
        <v>102</v>
      </c>
      <c r="F321" s="38">
        <f t="shared" ref="F321:H324" si="53">F322</f>
        <v>166.6</v>
      </c>
      <c r="G321" s="38">
        <f t="shared" si="53"/>
        <v>166.6</v>
      </c>
      <c r="H321" s="38">
        <f t="shared" si="53"/>
        <v>166.6</v>
      </c>
    </row>
    <row r="322" spans="1:8" s="41" customFormat="1" ht="28.5" customHeight="1">
      <c r="A322" s="39" t="s">
        <v>221</v>
      </c>
      <c r="B322" s="35" t="s">
        <v>146</v>
      </c>
      <c r="C322" s="35" t="s">
        <v>99</v>
      </c>
      <c r="D322" s="35" t="s">
        <v>222</v>
      </c>
      <c r="E322" s="35" t="s">
        <v>102</v>
      </c>
      <c r="F322" s="38">
        <f t="shared" si="53"/>
        <v>166.6</v>
      </c>
      <c r="G322" s="38">
        <f t="shared" si="53"/>
        <v>166.6</v>
      </c>
      <c r="H322" s="38">
        <f t="shared" si="53"/>
        <v>166.6</v>
      </c>
    </row>
    <row r="323" spans="1:8" s="41" customFormat="1" ht="16.5" customHeight="1">
      <c r="A323" s="39" t="s">
        <v>180</v>
      </c>
      <c r="B323" s="35" t="s">
        <v>146</v>
      </c>
      <c r="C323" s="35" t="s">
        <v>99</v>
      </c>
      <c r="D323" s="35" t="s">
        <v>223</v>
      </c>
      <c r="E323" s="35" t="s">
        <v>102</v>
      </c>
      <c r="F323" s="38">
        <f t="shared" si="53"/>
        <v>166.6</v>
      </c>
      <c r="G323" s="38">
        <f t="shared" si="53"/>
        <v>166.6</v>
      </c>
      <c r="H323" s="38">
        <f t="shared" si="53"/>
        <v>166.6</v>
      </c>
    </row>
    <row r="324" spans="1:8" s="41" customFormat="1" ht="29.25" customHeight="1">
      <c r="A324" s="39" t="s">
        <v>121</v>
      </c>
      <c r="B324" s="35" t="s">
        <v>146</v>
      </c>
      <c r="C324" s="35" t="s">
        <v>99</v>
      </c>
      <c r="D324" s="35" t="s">
        <v>223</v>
      </c>
      <c r="E324" s="35" t="s">
        <v>122</v>
      </c>
      <c r="F324" s="38">
        <f t="shared" si="53"/>
        <v>166.6</v>
      </c>
      <c r="G324" s="38">
        <f t="shared" si="53"/>
        <v>166.6</v>
      </c>
      <c r="H324" s="38">
        <f t="shared" si="53"/>
        <v>166.6</v>
      </c>
    </row>
    <row r="325" spans="1:8" s="41" customFormat="1" ht="27.75" customHeight="1">
      <c r="A325" s="39" t="s">
        <v>123</v>
      </c>
      <c r="B325" s="35" t="s">
        <v>146</v>
      </c>
      <c r="C325" s="35" t="s">
        <v>99</v>
      </c>
      <c r="D325" s="35" t="s">
        <v>223</v>
      </c>
      <c r="E325" s="35" t="s">
        <v>124</v>
      </c>
      <c r="F325" s="38">
        <v>166.6</v>
      </c>
      <c r="G325" s="38">
        <v>166.6</v>
      </c>
      <c r="H325" s="38">
        <v>166.6</v>
      </c>
    </row>
    <row r="326" spans="1:8" ht="15">
      <c r="A326" s="39" t="s">
        <v>339</v>
      </c>
      <c r="B326" s="35" t="s">
        <v>146</v>
      </c>
      <c r="C326" s="35" t="s">
        <v>104</v>
      </c>
      <c r="D326" s="35" t="s">
        <v>101</v>
      </c>
      <c r="E326" s="35" t="s">
        <v>102</v>
      </c>
      <c r="F326" s="38">
        <f>F331+F365+F374+F386+F327</f>
        <v>8118</v>
      </c>
      <c r="G326" s="38">
        <f>G331+G365+G374+G386+G327</f>
        <v>7033</v>
      </c>
      <c r="H326" s="38">
        <f>H331+H365+H374+H386+H327</f>
        <v>7560</v>
      </c>
    </row>
    <row r="327" spans="1:8" ht="26.25" hidden="1">
      <c r="A327" s="39" t="s">
        <v>340</v>
      </c>
      <c r="B327" s="35" t="s">
        <v>146</v>
      </c>
      <c r="C327" s="35" t="s">
        <v>104</v>
      </c>
      <c r="D327" s="35" t="s">
        <v>341</v>
      </c>
      <c r="E327" s="35" t="s">
        <v>102</v>
      </c>
      <c r="F327" s="38">
        <f t="shared" ref="F327:H329" si="54">F328</f>
        <v>0</v>
      </c>
      <c r="G327" s="38">
        <f t="shared" si="54"/>
        <v>0</v>
      </c>
      <c r="H327" s="38">
        <f t="shared" si="54"/>
        <v>0</v>
      </c>
    </row>
    <row r="328" spans="1:8" ht="26.25" hidden="1">
      <c r="A328" s="39" t="s">
        <v>342</v>
      </c>
      <c r="B328" s="35" t="s">
        <v>146</v>
      </c>
      <c r="C328" s="35" t="s">
        <v>104</v>
      </c>
      <c r="D328" s="35" t="s">
        <v>343</v>
      </c>
      <c r="E328" s="35" t="s">
        <v>102</v>
      </c>
      <c r="F328" s="38">
        <f t="shared" si="54"/>
        <v>0</v>
      </c>
      <c r="G328" s="38">
        <f t="shared" si="54"/>
        <v>0</v>
      </c>
      <c r="H328" s="38">
        <f t="shared" si="54"/>
        <v>0</v>
      </c>
    </row>
    <row r="329" spans="1:8" ht="39" hidden="1">
      <c r="A329" s="39" t="s">
        <v>319</v>
      </c>
      <c r="B329" s="35" t="s">
        <v>146</v>
      </c>
      <c r="C329" s="35" t="s">
        <v>104</v>
      </c>
      <c r="D329" s="35" t="s">
        <v>343</v>
      </c>
      <c r="E329" s="35" t="s">
        <v>126</v>
      </c>
      <c r="F329" s="38">
        <f t="shared" si="54"/>
        <v>0</v>
      </c>
      <c r="G329" s="38">
        <f t="shared" si="54"/>
        <v>0</v>
      </c>
      <c r="H329" s="38">
        <f t="shared" si="54"/>
        <v>0</v>
      </c>
    </row>
    <row r="330" spans="1:8" ht="15" hidden="1">
      <c r="A330" s="39" t="s">
        <v>125</v>
      </c>
      <c r="B330" s="35" t="s">
        <v>146</v>
      </c>
      <c r="C330" s="35" t="s">
        <v>104</v>
      </c>
      <c r="D330" s="35" t="s">
        <v>343</v>
      </c>
      <c r="E330" s="35" t="s">
        <v>320</v>
      </c>
      <c r="F330" s="38">
        <v>0</v>
      </c>
      <c r="G330" s="38">
        <v>0</v>
      </c>
      <c r="H330" s="38">
        <v>0</v>
      </c>
    </row>
    <row r="331" spans="1:8" s="41" customFormat="1" ht="66.75" customHeight="1">
      <c r="A331" s="39" t="s">
        <v>344</v>
      </c>
      <c r="B331" s="35" t="s">
        <v>146</v>
      </c>
      <c r="C331" s="35" t="s">
        <v>104</v>
      </c>
      <c r="D331" s="35" t="s">
        <v>200</v>
      </c>
      <c r="E331" s="35" t="s">
        <v>102</v>
      </c>
      <c r="F331" s="38">
        <f>F332+F348+F353</f>
        <v>6158</v>
      </c>
      <c r="G331" s="38">
        <f>G332+G348+G353</f>
        <v>5073</v>
      </c>
      <c r="H331" s="38">
        <f>H332+H348+H353</f>
        <v>5600</v>
      </c>
    </row>
    <row r="332" spans="1:8" s="41" customFormat="1" ht="94.5" customHeight="1">
      <c r="A332" s="39" t="s">
        <v>345</v>
      </c>
      <c r="B332" s="35" t="s">
        <v>146</v>
      </c>
      <c r="C332" s="35" t="s">
        <v>104</v>
      </c>
      <c r="D332" s="35" t="s">
        <v>346</v>
      </c>
      <c r="E332" s="35" t="s">
        <v>102</v>
      </c>
      <c r="F332" s="38">
        <f>F333</f>
        <v>4458</v>
      </c>
      <c r="G332" s="38">
        <f>G333</f>
        <v>3373</v>
      </c>
      <c r="H332" s="38">
        <f>H333</f>
        <v>3900</v>
      </c>
    </row>
    <row r="333" spans="1:8" s="41" customFormat="1" ht="19.5" customHeight="1">
      <c r="A333" s="39" t="s">
        <v>180</v>
      </c>
      <c r="B333" s="35" t="s">
        <v>146</v>
      </c>
      <c r="C333" s="35" t="s">
        <v>104</v>
      </c>
      <c r="D333" s="35" t="s">
        <v>347</v>
      </c>
      <c r="E333" s="35" t="s">
        <v>102</v>
      </c>
      <c r="F333" s="38">
        <f>F334+F336</f>
        <v>4458</v>
      </c>
      <c r="G333" s="38">
        <f>G334+G336</f>
        <v>3373</v>
      </c>
      <c r="H333" s="38">
        <f>H334+H336</f>
        <v>3900</v>
      </c>
    </row>
    <row r="334" spans="1:8" s="41" customFormat="1" ht="31.5" hidden="1" customHeight="1">
      <c r="A334" s="39" t="s">
        <v>121</v>
      </c>
      <c r="B334" s="35" t="s">
        <v>146</v>
      </c>
      <c r="C334" s="35" t="s">
        <v>104</v>
      </c>
      <c r="D334" s="35" t="s">
        <v>347</v>
      </c>
      <c r="E334" s="35" t="s">
        <v>122</v>
      </c>
      <c r="F334" s="38">
        <f>F335</f>
        <v>0</v>
      </c>
      <c r="G334" s="38">
        <f>G335</f>
        <v>0</v>
      </c>
      <c r="H334" s="38">
        <f>H335</f>
        <v>0</v>
      </c>
    </row>
    <row r="335" spans="1:8" s="41" customFormat="1" ht="30.75" hidden="1" customHeight="1">
      <c r="A335" s="39" t="s">
        <v>123</v>
      </c>
      <c r="B335" s="35" t="s">
        <v>146</v>
      </c>
      <c r="C335" s="35" t="s">
        <v>104</v>
      </c>
      <c r="D335" s="35" t="s">
        <v>347</v>
      </c>
      <c r="E335" s="35" t="s">
        <v>124</v>
      </c>
      <c r="F335" s="38">
        <f>50-50</f>
        <v>0</v>
      </c>
      <c r="G335" s="38">
        <f>50-50</f>
        <v>0</v>
      </c>
      <c r="H335" s="38">
        <f>50-50</f>
        <v>0</v>
      </c>
    </row>
    <row r="336" spans="1:8" s="41" customFormat="1" ht="31.5" customHeight="1">
      <c r="A336" s="39" t="s">
        <v>705</v>
      </c>
      <c r="B336" s="35" t="s">
        <v>146</v>
      </c>
      <c r="C336" s="35" t="s">
        <v>104</v>
      </c>
      <c r="D336" s="35" t="s">
        <v>347</v>
      </c>
      <c r="E336" s="35" t="s">
        <v>228</v>
      </c>
      <c r="F336" s="38">
        <f>F337</f>
        <v>4458</v>
      </c>
      <c r="G336" s="38">
        <f>G337</f>
        <v>3373</v>
      </c>
      <c r="H336" s="38">
        <f>H337</f>
        <v>3900</v>
      </c>
    </row>
    <row r="337" spans="1:8" s="41" customFormat="1" ht="14.25" customHeight="1">
      <c r="A337" s="39" t="s">
        <v>229</v>
      </c>
      <c r="B337" s="35" t="s">
        <v>146</v>
      </c>
      <c r="C337" s="35" t="s">
        <v>104</v>
      </c>
      <c r="D337" s="35" t="s">
        <v>347</v>
      </c>
      <c r="E337" s="35" t="s">
        <v>230</v>
      </c>
      <c r="F337" s="38">
        <v>4458</v>
      </c>
      <c r="G337" s="38">
        <v>3373</v>
      </c>
      <c r="H337" s="38">
        <v>3900</v>
      </c>
    </row>
    <row r="338" spans="1:8" s="41" customFormat="1" ht="41.25" hidden="1" customHeight="1">
      <c r="A338" s="39" t="s">
        <v>348</v>
      </c>
      <c r="B338" s="35" t="s">
        <v>146</v>
      </c>
      <c r="C338" s="35" t="s">
        <v>104</v>
      </c>
      <c r="D338" s="35" t="s">
        <v>205</v>
      </c>
      <c r="E338" s="35" t="s">
        <v>102</v>
      </c>
      <c r="F338" s="38">
        <f>F339+F344</f>
        <v>0</v>
      </c>
      <c r="G338" s="38">
        <f>G339+G344</f>
        <v>0</v>
      </c>
      <c r="H338" s="38">
        <f>H339+H344</f>
        <v>0</v>
      </c>
    </row>
    <row r="339" spans="1:8" s="41" customFormat="1" ht="27" hidden="1" customHeight="1">
      <c r="A339" s="39" t="s">
        <v>250</v>
      </c>
      <c r="B339" s="35" t="s">
        <v>146</v>
      </c>
      <c r="C339" s="35" t="s">
        <v>104</v>
      </c>
      <c r="D339" s="35" t="s">
        <v>251</v>
      </c>
      <c r="E339" s="35" t="s">
        <v>102</v>
      </c>
      <c r="F339" s="38">
        <f t="shared" ref="F339:H342" si="55">F340</f>
        <v>0</v>
      </c>
      <c r="G339" s="38">
        <f t="shared" si="55"/>
        <v>0</v>
      </c>
      <c r="H339" s="38">
        <f t="shared" si="55"/>
        <v>0</v>
      </c>
    </row>
    <row r="340" spans="1:8" s="41" customFormat="1" ht="54.75" hidden="1" customHeight="1">
      <c r="A340" s="39" t="s">
        <v>349</v>
      </c>
      <c r="B340" s="35" t="s">
        <v>146</v>
      </c>
      <c r="C340" s="35" t="s">
        <v>104</v>
      </c>
      <c r="D340" s="35" t="s">
        <v>261</v>
      </c>
      <c r="E340" s="35" t="s">
        <v>102</v>
      </c>
      <c r="F340" s="38">
        <f t="shared" si="55"/>
        <v>0</v>
      </c>
      <c r="G340" s="38">
        <f t="shared" si="55"/>
        <v>0</v>
      </c>
      <c r="H340" s="38">
        <f t="shared" si="55"/>
        <v>0</v>
      </c>
    </row>
    <row r="341" spans="1:8" s="41" customFormat="1" ht="21" hidden="1" customHeight="1">
      <c r="A341" s="39" t="s">
        <v>180</v>
      </c>
      <c r="B341" s="35" t="s">
        <v>146</v>
      </c>
      <c r="C341" s="35" t="s">
        <v>104</v>
      </c>
      <c r="D341" s="35" t="s">
        <v>262</v>
      </c>
      <c r="E341" s="35" t="s">
        <v>102</v>
      </c>
      <c r="F341" s="38">
        <f t="shared" si="55"/>
        <v>0</v>
      </c>
      <c r="G341" s="38">
        <f t="shared" si="55"/>
        <v>0</v>
      </c>
      <c r="H341" s="38">
        <f t="shared" si="55"/>
        <v>0</v>
      </c>
    </row>
    <row r="342" spans="1:8" s="41" customFormat="1" ht="27.75" hidden="1" customHeight="1">
      <c r="A342" s="39" t="s">
        <v>121</v>
      </c>
      <c r="B342" s="35" t="s">
        <v>146</v>
      </c>
      <c r="C342" s="35" t="s">
        <v>104</v>
      </c>
      <c r="D342" s="35" t="s">
        <v>262</v>
      </c>
      <c r="E342" s="35" t="s">
        <v>122</v>
      </c>
      <c r="F342" s="38">
        <f t="shared" si="55"/>
        <v>0</v>
      </c>
      <c r="G342" s="38">
        <f t="shared" si="55"/>
        <v>0</v>
      </c>
      <c r="H342" s="38">
        <f t="shared" si="55"/>
        <v>0</v>
      </c>
    </row>
    <row r="343" spans="1:8" s="41" customFormat="1" ht="27.75" hidden="1" customHeight="1">
      <c r="A343" s="39" t="s">
        <v>123</v>
      </c>
      <c r="B343" s="35" t="s">
        <v>146</v>
      </c>
      <c r="C343" s="35" t="s">
        <v>104</v>
      </c>
      <c r="D343" s="35" t="s">
        <v>262</v>
      </c>
      <c r="E343" s="35" t="s">
        <v>124</v>
      </c>
      <c r="F343" s="38">
        <f>10-10</f>
        <v>0</v>
      </c>
      <c r="G343" s="38">
        <f>10-10</f>
        <v>0</v>
      </c>
      <c r="H343" s="38">
        <f>10-10</f>
        <v>0</v>
      </c>
    </row>
    <row r="344" spans="1:8" s="41" customFormat="1" ht="69.75" hidden="1" customHeight="1">
      <c r="A344" s="39" t="s">
        <v>263</v>
      </c>
      <c r="B344" s="35" t="s">
        <v>146</v>
      </c>
      <c r="C344" s="35" t="s">
        <v>104</v>
      </c>
      <c r="D344" s="35" t="s">
        <v>264</v>
      </c>
      <c r="E344" s="35" t="s">
        <v>102</v>
      </c>
      <c r="F344" s="38">
        <f t="shared" ref="F344:H346" si="56">F345</f>
        <v>0</v>
      </c>
      <c r="G344" s="38">
        <f t="shared" si="56"/>
        <v>0</v>
      </c>
      <c r="H344" s="38">
        <f t="shared" si="56"/>
        <v>0</v>
      </c>
    </row>
    <row r="345" spans="1:8" s="41" customFormat="1" ht="27.75" hidden="1" customHeight="1">
      <c r="A345" s="39" t="s">
        <v>180</v>
      </c>
      <c r="B345" s="35" t="s">
        <v>146</v>
      </c>
      <c r="C345" s="35" t="s">
        <v>104</v>
      </c>
      <c r="D345" s="35" t="s">
        <v>265</v>
      </c>
      <c r="E345" s="35" t="s">
        <v>102</v>
      </c>
      <c r="F345" s="38">
        <f t="shared" si="56"/>
        <v>0</v>
      </c>
      <c r="G345" s="38">
        <f t="shared" si="56"/>
        <v>0</v>
      </c>
      <c r="H345" s="38">
        <f t="shared" si="56"/>
        <v>0</v>
      </c>
    </row>
    <row r="346" spans="1:8" s="41" customFormat="1" ht="27.75" hidden="1" customHeight="1">
      <c r="A346" s="39" t="s">
        <v>121</v>
      </c>
      <c r="B346" s="35" t="s">
        <v>146</v>
      </c>
      <c r="C346" s="35" t="s">
        <v>104</v>
      </c>
      <c r="D346" s="35" t="s">
        <v>265</v>
      </c>
      <c r="E346" s="35" t="s">
        <v>122</v>
      </c>
      <c r="F346" s="38">
        <f t="shared" si="56"/>
        <v>0</v>
      </c>
      <c r="G346" s="38">
        <f t="shared" si="56"/>
        <v>0</v>
      </c>
      <c r="H346" s="38">
        <f t="shared" si="56"/>
        <v>0</v>
      </c>
    </row>
    <row r="347" spans="1:8" s="41" customFormat="1" ht="27.75" hidden="1" customHeight="1">
      <c r="A347" s="39" t="s">
        <v>123</v>
      </c>
      <c r="B347" s="35" t="s">
        <v>146</v>
      </c>
      <c r="C347" s="35" t="s">
        <v>104</v>
      </c>
      <c r="D347" s="35" t="s">
        <v>265</v>
      </c>
      <c r="E347" s="35" t="s">
        <v>124</v>
      </c>
      <c r="F347" s="38">
        <v>0</v>
      </c>
      <c r="G347" s="38">
        <v>0</v>
      </c>
      <c r="H347" s="38">
        <v>0</v>
      </c>
    </row>
    <row r="348" spans="1:8" s="41" customFormat="1" ht="43.5" customHeight="1">
      <c r="A348" s="39" t="s">
        <v>350</v>
      </c>
      <c r="B348" s="35" t="s">
        <v>146</v>
      </c>
      <c r="C348" s="35" t="s">
        <v>104</v>
      </c>
      <c r="D348" s="35" t="s">
        <v>334</v>
      </c>
      <c r="E348" s="35" t="s">
        <v>102</v>
      </c>
      <c r="F348" s="38">
        <f t="shared" ref="F348:H350" si="57">F349</f>
        <v>800</v>
      </c>
      <c r="G348" s="38">
        <f t="shared" si="57"/>
        <v>800</v>
      </c>
      <c r="H348" s="38">
        <f t="shared" si="57"/>
        <v>800</v>
      </c>
    </row>
    <row r="349" spans="1:8" s="41" customFormat="1" ht="18" customHeight="1">
      <c r="A349" s="39" t="s">
        <v>180</v>
      </c>
      <c r="B349" s="35" t="s">
        <v>146</v>
      </c>
      <c r="C349" s="35" t="s">
        <v>104</v>
      </c>
      <c r="D349" s="35" t="s">
        <v>335</v>
      </c>
      <c r="E349" s="35" t="s">
        <v>102</v>
      </c>
      <c r="F349" s="38">
        <f t="shared" si="57"/>
        <v>800</v>
      </c>
      <c r="G349" s="38">
        <f t="shared" si="57"/>
        <v>800</v>
      </c>
      <c r="H349" s="38">
        <f t="shared" si="57"/>
        <v>800</v>
      </c>
    </row>
    <row r="350" spans="1:8" s="41" customFormat="1" ht="27.75" customHeight="1">
      <c r="A350" s="39" t="s">
        <v>121</v>
      </c>
      <c r="B350" s="35" t="s">
        <v>146</v>
      </c>
      <c r="C350" s="35" t="s">
        <v>104</v>
      </c>
      <c r="D350" s="35" t="s">
        <v>335</v>
      </c>
      <c r="E350" s="35" t="s">
        <v>122</v>
      </c>
      <c r="F350" s="38">
        <f t="shared" si="57"/>
        <v>800</v>
      </c>
      <c r="G350" s="38">
        <f t="shared" si="57"/>
        <v>800</v>
      </c>
      <c r="H350" s="38">
        <f t="shared" si="57"/>
        <v>800</v>
      </c>
    </row>
    <row r="351" spans="1:8" s="41" customFormat="1" ht="27.75" customHeight="1">
      <c r="A351" s="39" t="s">
        <v>123</v>
      </c>
      <c r="B351" s="35" t="s">
        <v>146</v>
      </c>
      <c r="C351" s="35" t="s">
        <v>104</v>
      </c>
      <c r="D351" s="35" t="s">
        <v>335</v>
      </c>
      <c r="E351" s="35" t="s">
        <v>124</v>
      </c>
      <c r="F351" s="38">
        <v>800</v>
      </c>
      <c r="G351" s="38">
        <v>800</v>
      </c>
      <c r="H351" s="38">
        <v>800</v>
      </c>
    </row>
    <row r="352" spans="1:8" s="41" customFormat="1" ht="27.75" customHeight="1">
      <c r="A352" s="39" t="s">
        <v>351</v>
      </c>
      <c r="B352" s="35" t="s">
        <v>146</v>
      </c>
      <c r="C352" s="35" t="s">
        <v>104</v>
      </c>
      <c r="D352" s="35" t="s">
        <v>308</v>
      </c>
      <c r="E352" s="35" t="s">
        <v>102</v>
      </c>
      <c r="F352" s="38">
        <f t="shared" ref="F352:H354" si="58">F353</f>
        <v>900</v>
      </c>
      <c r="G352" s="38">
        <f t="shared" si="58"/>
        <v>900</v>
      </c>
      <c r="H352" s="38">
        <f t="shared" si="58"/>
        <v>900</v>
      </c>
    </row>
    <row r="353" spans="1:8" s="41" customFormat="1" ht="17.25" customHeight="1">
      <c r="A353" s="39" t="s">
        <v>180</v>
      </c>
      <c r="B353" s="35" t="s">
        <v>146</v>
      </c>
      <c r="C353" s="35" t="s">
        <v>104</v>
      </c>
      <c r="D353" s="35" t="s">
        <v>309</v>
      </c>
      <c r="E353" s="35" t="s">
        <v>102</v>
      </c>
      <c r="F353" s="38">
        <f t="shared" si="58"/>
        <v>900</v>
      </c>
      <c r="G353" s="38">
        <f t="shared" si="58"/>
        <v>900</v>
      </c>
      <c r="H353" s="38">
        <f t="shared" si="58"/>
        <v>900</v>
      </c>
    </row>
    <row r="354" spans="1:8" s="41" customFormat="1" ht="27.75" customHeight="1">
      <c r="A354" s="39" t="s">
        <v>121</v>
      </c>
      <c r="B354" s="35" t="s">
        <v>146</v>
      </c>
      <c r="C354" s="35" t="s">
        <v>104</v>
      </c>
      <c r="D354" s="35" t="s">
        <v>309</v>
      </c>
      <c r="E354" s="35" t="s">
        <v>122</v>
      </c>
      <c r="F354" s="38">
        <f t="shared" si="58"/>
        <v>900</v>
      </c>
      <c r="G354" s="38">
        <f t="shared" si="58"/>
        <v>900</v>
      </c>
      <c r="H354" s="38">
        <f t="shared" si="58"/>
        <v>900</v>
      </c>
    </row>
    <row r="355" spans="1:8" s="41" customFormat="1" ht="27.75" customHeight="1">
      <c r="A355" s="39" t="s">
        <v>123</v>
      </c>
      <c r="B355" s="35" t="s">
        <v>146</v>
      </c>
      <c r="C355" s="35" t="s">
        <v>104</v>
      </c>
      <c r="D355" s="35" t="s">
        <v>309</v>
      </c>
      <c r="E355" s="35" t="s">
        <v>124</v>
      </c>
      <c r="F355" s="38">
        <v>900</v>
      </c>
      <c r="G355" s="38">
        <v>900</v>
      </c>
      <c r="H355" s="38">
        <v>900</v>
      </c>
    </row>
    <row r="356" spans="1:8" s="41" customFormat="1" ht="39.75" hidden="1" customHeight="1">
      <c r="A356" s="39" t="s">
        <v>348</v>
      </c>
      <c r="B356" s="35" t="s">
        <v>146</v>
      </c>
      <c r="C356" s="35" t="s">
        <v>104</v>
      </c>
      <c r="D356" s="35" t="s">
        <v>205</v>
      </c>
      <c r="E356" s="35" t="s">
        <v>102</v>
      </c>
      <c r="F356" s="38">
        <f t="shared" ref="F356:H357" si="59">F357</f>
        <v>0</v>
      </c>
      <c r="G356" s="38">
        <f t="shared" si="59"/>
        <v>0</v>
      </c>
      <c r="H356" s="38">
        <f t="shared" si="59"/>
        <v>0</v>
      </c>
    </row>
    <row r="357" spans="1:8" s="41" customFormat="1" ht="27.75" hidden="1" customHeight="1">
      <c r="A357" s="39" t="s">
        <v>250</v>
      </c>
      <c r="B357" s="35" t="s">
        <v>146</v>
      </c>
      <c r="C357" s="35" t="s">
        <v>104</v>
      </c>
      <c r="D357" s="35" t="s">
        <v>251</v>
      </c>
      <c r="E357" s="35" t="s">
        <v>102</v>
      </c>
      <c r="F357" s="38">
        <f t="shared" si="59"/>
        <v>0</v>
      </c>
      <c r="G357" s="38">
        <f t="shared" si="59"/>
        <v>0</v>
      </c>
      <c r="H357" s="38">
        <f t="shared" si="59"/>
        <v>0</v>
      </c>
    </row>
    <row r="358" spans="1:8" s="41" customFormat="1" ht="65.25" hidden="1" customHeight="1">
      <c r="A358" s="39" t="s">
        <v>263</v>
      </c>
      <c r="B358" s="35" t="s">
        <v>146</v>
      </c>
      <c r="C358" s="35" t="s">
        <v>104</v>
      </c>
      <c r="D358" s="35" t="s">
        <v>264</v>
      </c>
      <c r="E358" s="35" t="s">
        <v>102</v>
      </c>
      <c r="F358" s="38">
        <f>F359+F362</f>
        <v>0</v>
      </c>
      <c r="G358" s="38">
        <f>G359+G362</f>
        <v>0</v>
      </c>
      <c r="H358" s="38">
        <f>H359+H362</f>
        <v>0</v>
      </c>
    </row>
    <row r="359" spans="1:8" s="41" customFormat="1" ht="27.75" hidden="1" customHeight="1">
      <c r="A359" s="39" t="s">
        <v>266</v>
      </c>
      <c r="B359" s="35" t="s">
        <v>146</v>
      </c>
      <c r="C359" s="35" t="s">
        <v>104</v>
      </c>
      <c r="D359" s="35" t="s">
        <v>267</v>
      </c>
      <c r="E359" s="35" t="s">
        <v>102</v>
      </c>
      <c r="F359" s="38">
        <f t="shared" ref="F359:H360" si="60">F360</f>
        <v>0</v>
      </c>
      <c r="G359" s="38">
        <f t="shared" si="60"/>
        <v>0</v>
      </c>
      <c r="H359" s="38">
        <f t="shared" si="60"/>
        <v>0</v>
      </c>
    </row>
    <row r="360" spans="1:8" s="41" customFormat="1" ht="27.75" hidden="1" customHeight="1">
      <c r="A360" s="39" t="s">
        <v>121</v>
      </c>
      <c r="B360" s="35" t="s">
        <v>146</v>
      </c>
      <c r="C360" s="35" t="s">
        <v>104</v>
      </c>
      <c r="D360" s="35" t="s">
        <v>267</v>
      </c>
      <c r="E360" s="35" t="s">
        <v>122</v>
      </c>
      <c r="F360" s="38">
        <f t="shared" si="60"/>
        <v>0</v>
      </c>
      <c r="G360" s="38">
        <f t="shared" si="60"/>
        <v>0</v>
      </c>
      <c r="H360" s="38">
        <f t="shared" si="60"/>
        <v>0</v>
      </c>
    </row>
    <row r="361" spans="1:8" s="41" customFormat="1" ht="27.75" hidden="1" customHeight="1">
      <c r="A361" s="39" t="s">
        <v>123</v>
      </c>
      <c r="B361" s="35" t="s">
        <v>146</v>
      </c>
      <c r="C361" s="35" t="s">
        <v>104</v>
      </c>
      <c r="D361" s="35" t="s">
        <v>267</v>
      </c>
      <c r="E361" s="35" t="s">
        <v>124</v>
      </c>
      <c r="F361" s="38"/>
      <c r="G361" s="38"/>
      <c r="H361" s="38"/>
    </row>
    <row r="362" spans="1:8" s="41" customFormat="1" ht="17.25" hidden="1" customHeight="1">
      <c r="A362" s="39" t="s">
        <v>180</v>
      </c>
      <c r="B362" s="35" t="s">
        <v>146</v>
      </c>
      <c r="C362" s="35" t="s">
        <v>104</v>
      </c>
      <c r="D362" s="35" t="s">
        <v>265</v>
      </c>
      <c r="E362" s="35" t="s">
        <v>102</v>
      </c>
      <c r="F362" s="38">
        <f t="shared" ref="F362:H363" si="61">F363</f>
        <v>0</v>
      </c>
      <c r="G362" s="38">
        <f t="shared" si="61"/>
        <v>0</v>
      </c>
      <c r="H362" s="38">
        <f t="shared" si="61"/>
        <v>0</v>
      </c>
    </row>
    <row r="363" spans="1:8" s="41" customFormat="1" ht="27.75" hidden="1" customHeight="1">
      <c r="A363" s="39" t="s">
        <v>121</v>
      </c>
      <c r="B363" s="35" t="s">
        <v>146</v>
      </c>
      <c r="C363" s="35" t="s">
        <v>104</v>
      </c>
      <c r="D363" s="35" t="s">
        <v>265</v>
      </c>
      <c r="E363" s="35" t="s">
        <v>122</v>
      </c>
      <c r="F363" s="38">
        <f t="shared" si="61"/>
        <v>0</v>
      </c>
      <c r="G363" s="38">
        <f t="shared" si="61"/>
        <v>0</v>
      </c>
      <c r="H363" s="38">
        <f t="shared" si="61"/>
        <v>0</v>
      </c>
    </row>
    <row r="364" spans="1:8" s="41" customFormat="1" ht="27.75" hidden="1" customHeight="1">
      <c r="A364" s="39" t="s">
        <v>123</v>
      </c>
      <c r="B364" s="35" t="s">
        <v>146</v>
      </c>
      <c r="C364" s="35" t="s">
        <v>104</v>
      </c>
      <c r="D364" s="35" t="s">
        <v>265</v>
      </c>
      <c r="E364" s="35" t="s">
        <v>124</v>
      </c>
      <c r="F364" s="38"/>
      <c r="G364" s="38"/>
      <c r="H364" s="38"/>
    </row>
    <row r="365" spans="1:8" s="41" customFormat="1" ht="43.5" customHeight="1">
      <c r="A365" s="39" t="s">
        <v>352</v>
      </c>
      <c r="B365" s="35" t="s">
        <v>146</v>
      </c>
      <c r="C365" s="35" t="s">
        <v>104</v>
      </c>
      <c r="D365" s="35" t="s">
        <v>353</v>
      </c>
      <c r="E365" s="35" t="s">
        <v>102</v>
      </c>
      <c r="F365" s="38">
        <f>F370</f>
        <v>1562</v>
      </c>
      <c r="G365" s="38">
        <f>G370</f>
        <v>1562</v>
      </c>
      <c r="H365" s="38">
        <f>H370</f>
        <v>1562</v>
      </c>
    </row>
    <row r="366" spans="1:8" s="41" customFormat="1" ht="30" hidden="1" customHeight="1">
      <c r="A366" s="39" t="s">
        <v>354</v>
      </c>
      <c r="B366" s="35" t="s">
        <v>146</v>
      </c>
      <c r="C366" s="35" t="s">
        <v>104</v>
      </c>
      <c r="D366" s="35" t="s">
        <v>355</v>
      </c>
      <c r="E366" s="35" t="s">
        <v>102</v>
      </c>
      <c r="F366" s="38">
        <f t="shared" ref="F366:H368" si="62">F367</f>
        <v>0</v>
      </c>
      <c r="G366" s="38">
        <f t="shared" si="62"/>
        <v>0</v>
      </c>
      <c r="H366" s="38">
        <f t="shared" si="62"/>
        <v>0</v>
      </c>
    </row>
    <row r="367" spans="1:8" s="41" customFormat="1" ht="20.25" hidden="1" customHeight="1">
      <c r="A367" s="39" t="s">
        <v>180</v>
      </c>
      <c r="B367" s="35" t="s">
        <v>146</v>
      </c>
      <c r="C367" s="35" t="s">
        <v>104</v>
      </c>
      <c r="D367" s="35" t="s">
        <v>356</v>
      </c>
      <c r="E367" s="35" t="s">
        <v>102</v>
      </c>
      <c r="F367" s="38">
        <f t="shared" si="62"/>
        <v>0</v>
      </c>
      <c r="G367" s="38">
        <f t="shared" si="62"/>
        <v>0</v>
      </c>
      <c r="H367" s="38">
        <f t="shared" si="62"/>
        <v>0</v>
      </c>
    </row>
    <row r="368" spans="1:8" s="41" customFormat="1" ht="27.75" hidden="1" customHeight="1">
      <c r="A368" s="39" t="s">
        <v>121</v>
      </c>
      <c r="B368" s="35" t="s">
        <v>146</v>
      </c>
      <c r="C368" s="35" t="s">
        <v>104</v>
      </c>
      <c r="D368" s="35" t="s">
        <v>356</v>
      </c>
      <c r="E368" s="35" t="s">
        <v>122</v>
      </c>
      <c r="F368" s="38">
        <f t="shared" si="62"/>
        <v>0</v>
      </c>
      <c r="G368" s="38">
        <f t="shared" si="62"/>
        <v>0</v>
      </c>
      <c r="H368" s="38">
        <f t="shared" si="62"/>
        <v>0</v>
      </c>
    </row>
    <row r="369" spans="1:8" s="41" customFormat="1" ht="25.5" hidden="1" customHeight="1">
      <c r="A369" s="39" t="s">
        <v>123</v>
      </c>
      <c r="B369" s="35" t="s">
        <v>146</v>
      </c>
      <c r="C369" s="35" t="s">
        <v>104</v>
      </c>
      <c r="D369" s="35" t="s">
        <v>356</v>
      </c>
      <c r="E369" s="35" t="s">
        <v>124</v>
      </c>
      <c r="F369" s="38"/>
      <c r="G369" s="38"/>
      <c r="H369" s="38"/>
    </row>
    <row r="370" spans="1:8" s="41" customFormat="1" ht="25.5" customHeight="1">
      <c r="A370" s="39" t="s">
        <v>357</v>
      </c>
      <c r="B370" s="35" t="s">
        <v>146</v>
      </c>
      <c r="C370" s="35" t="s">
        <v>104</v>
      </c>
      <c r="D370" s="35" t="s">
        <v>358</v>
      </c>
      <c r="E370" s="35" t="s">
        <v>102</v>
      </c>
      <c r="F370" s="38">
        <f t="shared" ref="F370:H372" si="63">F371</f>
        <v>1562</v>
      </c>
      <c r="G370" s="38">
        <f t="shared" si="63"/>
        <v>1562</v>
      </c>
      <c r="H370" s="38">
        <f t="shared" si="63"/>
        <v>1562</v>
      </c>
    </row>
    <row r="371" spans="1:8" s="41" customFormat="1" ht="15.75" customHeight="1">
      <c r="A371" s="39" t="s">
        <v>180</v>
      </c>
      <c r="B371" s="35" t="s">
        <v>146</v>
      </c>
      <c r="C371" s="35" t="s">
        <v>104</v>
      </c>
      <c r="D371" s="35" t="s">
        <v>359</v>
      </c>
      <c r="E371" s="35" t="s">
        <v>102</v>
      </c>
      <c r="F371" s="38">
        <f t="shared" si="63"/>
        <v>1562</v>
      </c>
      <c r="G371" s="38">
        <f t="shared" si="63"/>
        <v>1562</v>
      </c>
      <c r="H371" s="38">
        <f t="shared" si="63"/>
        <v>1562</v>
      </c>
    </row>
    <row r="372" spans="1:8" s="41" customFormat="1" ht="25.5" customHeight="1">
      <c r="A372" s="39" t="s">
        <v>121</v>
      </c>
      <c r="B372" s="35" t="s">
        <v>146</v>
      </c>
      <c r="C372" s="35" t="s">
        <v>104</v>
      </c>
      <c r="D372" s="35" t="s">
        <v>359</v>
      </c>
      <c r="E372" s="35" t="s">
        <v>122</v>
      </c>
      <c r="F372" s="38">
        <f t="shared" si="63"/>
        <v>1562</v>
      </c>
      <c r="G372" s="38">
        <f t="shared" si="63"/>
        <v>1562</v>
      </c>
      <c r="H372" s="38">
        <f t="shared" si="63"/>
        <v>1562</v>
      </c>
    </row>
    <row r="373" spans="1:8" s="41" customFormat="1" ht="25.5" customHeight="1">
      <c r="A373" s="39" t="s">
        <v>123</v>
      </c>
      <c r="B373" s="35" t="s">
        <v>146</v>
      </c>
      <c r="C373" s="35" t="s">
        <v>104</v>
      </c>
      <c r="D373" s="35" t="s">
        <v>359</v>
      </c>
      <c r="E373" s="35" t="s">
        <v>124</v>
      </c>
      <c r="F373" s="38">
        <v>1562</v>
      </c>
      <c r="G373" s="38">
        <v>1562</v>
      </c>
      <c r="H373" s="38">
        <v>1562</v>
      </c>
    </row>
    <row r="374" spans="1:8" s="41" customFormat="1" ht="30" hidden="1" customHeight="1">
      <c r="A374" s="39" t="s">
        <v>360</v>
      </c>
      <c r="B374" s="35" t="s">
        <v>146</v>
      </c>
      <c r="C374" s="35" t="s">
        <v>104</v>
      </c>
      <c r="D374" s="35" t="s">
        <v>212</v>
      </c>
      <c r="E374" s="35" t="s">
        <v>102</v>
      </c>
      <c r="F374" s="38">
        <f t="shared" ref="F374:H377" si="64">F375</f>
        <v>0</v>
      </c>
      <c r="G374" s="38">
        <f t="shared" si="64"/>
        <v>0</v>
      </c>
      <c r="H374" s="38">
        <f t="shared" si="64"/>
        <v>0</v>
      </c>
    </row>
    <row r="375" spans="1:8" s="41" customFormat="1" ht="25.5" hidden="1" customHeight="1">
      <c r="A375" s="39" t="s">
        <v>221</v>
      </c>
      <c r="B375" s="35" t="s">
        <v>146</v>
      </c>
      <c r="C375" s="35" t="s">
        <v>104</v>
      </c>
      <c r="D375" s="35" t="s">
        <v>222</v>
      </c>
      <c r="E375" s="35" t="s">
        <v>102</v>
      </c>
      <c r="F375" s="38">
        <f t="shared" si="64"/>
        <v>0</v>
      </c>
      <c r="G375" s="38">
        <f t="shared" si="64"/>
        <v>0</v>
      </c>
      <c r="H375" s="38">
        <f t="shared" si="64"/>
        <v>0</v>
      </c>
    </row>
    <row r="376" spans="1:8" s="41" customFormat="1" ht="16.5" hidden="1" customHeight="1">
      <c r="A376" s="39" t="s">
        <v>180</v>
      </c>
      <c r="B376" s="35" t="s">
        <v>146</v>
      </c>
      <c r="C376" s="35" t="s">
        <v>104</v>
      </c>
      <c r="D376" s="35" t="s">
        <v>223</v>
      </c>
      <c r="E376" s="35" t="s">
        <v>102</v>
      </c>
      <c r="F376" s="38">
        <f t="shared" si="64"/>
        <v>0</v>
      </c>
      <c r="G376" s="38">
        <f t="shared" si="64"/>
        <v>0</v>
      </c>
      <c r="H376" s="38">
        <f t="shared" si="64"/>
        <v>0</v>
      </c>
    </row>
    <row r="377" spans="1:8" s="41" customFormat="1" ht="27" hidden="1" customHeight="1">
      <c r="A377" s="39" t="s">
        <v>121</v>
      </c>
      <c r="B377" s="35" t="s">
        <v>146</v>
      </c>
      <c r="C377" s="35" t="s">
        <v>104</v>
      </c>
      <c r="D377" s="35" t="s">
        <v>223</v>
      </c>
      <c r="E377" s="35" t="s">
        <v>122</v>
      </c>
      <c r="F377" s="38">
        <f t="shared" si="64"/>
        <v>0</v>
      </c>
      <c r="G377" s="38">
        <f t="shared" si="64"/>
        <v>0</v>
      </c>
      <c r="H377" s="38">
        <f t="shared" si="64"/>
        <v>0</v>
      </c>
    </row>
    <row r="378" spans="1:8" s="41" customFormat="1" ht="27" hidden="1" customHeight="1">
      <c r="A378" s="39" t="s">
        <v>123</v>
      </c>
      <c r="B378" s="35" t="s">
        <v>146</v>
      </c>
      <c r="C378" s="35" t="s">
        <v>104</v>
      </c>
      <c r="D378" s="35" t="s">
        <v>223</v>
      </c>
      <c r="E378" s="35" t="s">
        <v>124</v>
      </c>
      <c r="F378" s="38">
        <v>0</v>
      </c>
      <c r="G378" s="38">
        <v>0</v>
      </c>
      <c r="H378" s="38">
        <v>0</v>
      </c>
    </row>
    <row r="379" spans="1:8" ht="30.75" hidden="1" customHeight="1">
      <c r="A379" s="39" t="s">
        <v>340</v>
      </c>
      <c r="B379" s="35" t="s">
        <v>146</v>
      </c>
      <c r="C379" s="35" t="s">
        <v>104</v>
      </c>
      <c r="D379" s="35" t="s">
        <v>341</v>
      </c>
      <c r="E379" s="35" t="s">
        <v>102</v>
      </c>
      <c r="F379" s="38">
        <f t="shared" ref="F379:H381" si="65">F380</f>
        <v>0</v>
      </c>
      <c r="G379" s="38">
        <f t="shared" si="65"/>
        <v>0</v>
      </c>
      <c r="H379" s="38">
        <f t="shared" si="65"/>
        <v>0</v>
      </c>
    </row>
    <row r="380" spans="1:8" ht="29.25" hidden="1" customHeight="1">
      <c r="A380" s="39" t="s">
        <v>342</v>
      </c>
      <c r="B380" s="35" t="s">
        <v>146</v>
      </c>
      <c r="C380" s="35" t="s">
        <v>104</v>
      </c>
      <c r="D380" s="35" t="s">
        <v>343</v>
      </c>
      <c r="E380" s="35" t="s">
        <v>102</v>
      </c>
      <c r="F380" s="38">
        <f t="shared" si="65"/>
        <v>0</v>
      </c>
      <c r="G380" s="38">
        <f t="shared" si="65"/>
        <v>0</v>
      </c>
      <c r="H380" s="38">
        <f t="shared" si="65"/>
        <v>0</v>
      </c>
    </row>
    <row r="381" spans="1:8" ht="15" hidden="1">
      <c r="A381" s="39" t="s">
        <v>125</v>
      </c>
      <c r="B381" s="35" t="s">
        <v>146</v>
      </c>
      <c r="C381" s="35" t="s">
        <v>104</v>
      </c>
      <c r="D381" s="35" t="s">
        <v>343</v>
      </c>
      <c r="E381" s="35" t="s">
        <v>126</v>
      </c>
      <c r="F381" s="38">
        <f t="shared" si="65"/>
        <v>0</v>
      </c>
      <c r="G381" s="38">
        <f t="shared" si="65"/>
        <v>0</v>
      </c>
      <c r="H381" s="38">
        <f t="shared" si="65"/>
        <v>0</v>
      </c>
    </row>
    <row r="382" spans="1:8" ht="27.75" hidden="1" customHeight="1">
      <c r="A382" s="39" t="s">
        <v>319</v>
      </c>
      <c r="B382" s="35" t="s">
        <v>146</v>
      </c>
      <c r="C382" s="35" t="s">
        <v>104</v>
      </c>
      <c r="D382" s="35" t="s">
        <v>343</v>
      </c>
      <c r="E382" s="35" t="s">
        <v>320</v>
      </c>
      <c r="F382" s="38"/>
      <c r="G382" s="38"/>
      <c r="H382" s="38"/>
    </row>
    <row r="383" spans="1:8" ht="19.5" hidden="1" customHeight="1">
      <c r="A383" s="39" t="s">
        <v>166</v>
      </c>
      <c r="B383" s="35" t="s">
        <v>146</v>
      </c>
      <c r="C383" s="35" t="s">
        <v>104</v>
      </c>
      <c r="D383" s="35" t="s">
        <v>216</v>
      </c>
      <c r="E383" s="35" t="s">
        <v>102</v>
      </c>
      <c r="F383" s="38">
        <f t="shared" ref="F383:H384" si="66">F384</f>
        <v>0</v>
      </c>
      <c r="G383" s="38">
        <f t="shared" si="66"/>
        <v>0</v>
      </c>
      <c r="H383" s="38">
        <f t="shared" si="66"/>
        <v>0</v>
      </c>
    </row>
    <row r="384" spans="1:8" ht="18" hidden="1" customHeight="1">
      <c r="A384" s="39" t="s">
        <v>217</v>
      </c>
      <c r="B384" s="35" t="s">
        <v>146</v>
      </c>
      <c r="C384" s="35" t="s">
        <v>104</v>
      </c>
      <c r="D384" s="35" t="s">
        <v>218</v>
      </c>
      <c r="E384" s="35" t="s">
        <v>102</v>
      </c>
      <c r="F384" s="38">
        <f t="shared" si="66"/>
        <v>0</v>
      </c>
      <c r="G384" s="38">
        <f t="shared" si="66"/>
        <v>0</v>
      </c>
      <c r="H384" s="38">
        <f t="shared" si="66"/>
        <v>0</v>
      </c>
    </row>
    <row r="385" spans="1:8" ht="27.75" hidden="1" customHeight="1">
      <c r="A385" s="39" t="s">
        <v>123</v>
      </c>
      <c r="B385" s="35" t="s">
        <v>146</v>
      </c>
      <c r="C385" s="35" t="s">
        <v>104</v>
      </c>
      <c r="D385" s="35" t="s">
        <v>218</v>
      </c>
      <c r="E385" s="35" t="s">
        <v>124</v>
      </c>
      <c r="F385" s="38">
        <v>0</v>
      </c>
      <c r="G385" s="38">
        <v>0</v>
      </c>
      <c r="H385" s="38">
        <v>0</v>
      </c>
    </row>
    <row r="386" spans="1:8" ht="54.75" customHeight="1">
      <c r="A386" s="39" t="s">
        <v>224</v>
      </c>
      <c r="B386" s="35" t="s">
        <v>146</v>
      </c>
      <c r="C386" s="35" t="s">
        <v>104</v>
      </c>
      <c r="D386" s="35" t="s">
        <v>225</v>
      </c>
      <c r="E386" s="35" t="s">
        <v>102</v>
      </c>
      <c r="F386" s="38">
        <f>F387</f>
        <v>398</v>
      </c>
      <c r="G386" s="38">
        <f>G387</f>
        <v>398</v>
      </c>
      <c r="H386" s="38">
        <f>H387</f>
        <v>398</v>
      </c>
    </row>
    <row r="387" spans="1:8" ht="18" customHeight="1">
      <c r="A387" s="39" t="s">
        <v>180</v>
      </c>
      <c r="B387" s="35" t="s">
        <v>146</v>
      </c>
      <c r="C387" s="35" t="s">
        <v>104</v>
      </c>
      <c r="D387" s="35" t="s">
        <v>361</v>
      </c>
      <c r="E387" s="35" t="s">
        <v>102</v>
      </c>
      <c r="F387" s="38">
        <f>F388+F390</f>
        <v>398</v>
      </c>
      <c r="G387" s="38">
        <f>G388+G390</f>
        <v>398</v>
      </c>
      <c r="H387" s="38">
        <f>H388+H390</f>
        <v>398</v>
      </c>
    </row>
    <row r="388" spans="1:8" ht="27.75" customHeight="1">
      <c r="A388" s="39" t="s">
        <v>121</v>
      </c>
      <c r="B388" s="35" t="s">
        <v>146</v>
      </c>
      <c r="C388" s="35" t="s">
        <v>104</v>
      </c>
      <c r="D388" s="35" t="s">
        <v>361</v>
      </c>
      <c r="E388" s="35" t="s">
        <v>122</v>
      </c>
      <c r="F388" s="38">
        <f>F389</f>
        <v>398</v>
      </c>
      <c r="G388" s="38">
        <f>G389</f>
        <v>398</v>
      </c>
      <c r="H388" s="38">
        <f>H389</f>
        <v>398</v>
      </c>
    </row>
    <row r="389" spans="1:8" ht="27.75" customHeight="1">
      <c r="A389" s="39" t="s">
        <v>123</v>
      </c>
      <c r="B389" s="35" t="s">
        <v>146</v>
      </c>
      <c r="C389" s="35" t="s">
        <v>104</v>
      </c>
      <c r="D389" s="35" t="s">
        <v>361</v>
      </c>
      <c r="E389" s="35" t="s">
        <v>124</v>
      </c>
      <c r="F389" s="38">
        <v>398</v>
      </c>
      <c r="G389" s="38">
        <v>398</v>
      </c>
      <c r="H389" s="38">
        <v>398</v>
      </c>
    </row>
    <row r="390" spans="1:8" ht="27.75" hidden="1" customHeight="1">
      <c r="A390" s="39" t="s">
        <v>227</v>
      </c>
      <c r="B390" s="35" t="s">
        <v>146</v>
      </c>
      <c r="C390" s="35" t="s">
        <v>104</v>
      </c>
      <c r="D390" s="35" t="s">
        <v>361</v>
      </c>
      <c r="E390" s="35" t="s">
        <v>228</v>
      </c>
      <c r="F390" s="38">
        <f>F391</f>
        <v>0</v>
      </c>
      <c r="G390" s="38">
        <f>G391</f>
        <v>0</v>
      </c>
      <c r="H390" s="38">
        <f>H391</f>
        <v>0</v>
      </c>
    </row>
    <row r="391" spans="1:8" ht="21.75" hidden="1" customHeight="1">
      <c r="A391" s="39" t="s">
        <v>229</v>
      </c>
      <c r="B391" s="35" t="s">
        <v>146</v>
      </c>
      <c r="C391" s="35" t="s">
        <v>104</v>
      </c>
      <c r="D391" s="35" t="s">
        <v>361</v>
      </c>
      <c r="E391" s="35" t="s">
        <v>230</v>
      </c>
      <c r="F391" s="38">
        <v>0</v>
      </c>
      <c r="G391" s="38">
        <v>0</v>
      </c>
      <c r="H391" s="38">
        <v>0</v>
      </c>
    </row>
    <row r="392" spans="1:8" s="41" customFormat="1" ht="15">
      <c r="A392" s="39" t="s">
        <v>362</v>
      </c>
      <c r="B392" s="35" t="s">
        <v>146</v>
      </c>
      <c r="C392" s="35" t="s">
        <v>244</v>
      </c>
      <c r="D392" s="35" t="s">
        <v>101</v>
      </c>
      <c r="E392" s="35" t="s">
        <v>102</v>
      </c>
      <c r="F392" s="38">
        <f>F393+F422</f>
        <v>2370</v>
      </c>
      <c r="G392" s="38">
        <f>G393+G422</f>
        <v>2370</v>
      </c>
      <c r="H392" s="38">
        <f>H393+H422</f>
        <v>2370</v>
      </c>
    </row>
    <row r="393" spans="1:8" s="41" customFormat="1" ht="39">
      <c r="A393" s="39" t="s">
        <v>363</v>
      </c>
      <c r="B393" s="35" t="s">
        <v>146</v>
      </c>
      <c r="C393" s="35" t="s">
        <v>244</v>
      </c>
      <c r="D393" s="35" t="s">
        <v>364</v>
      </c>
      <c r="E393" s="35" t="s">
        <v>102</v>
      </c>
      <c r="F393" s="38">
        <f>F394+F398+F402+F406+F410+F418</f>
        <v>2370</v>
      </c>
      <c r="G393" s="38">
        <f>G394+G398+G402+G406+G410+G418</f>
        <v>2370</v>
      </c>
      <c r="H393" s="38">
        <f>H394+H398+H402+H406+H410+H418</f>
        <v>2370</v>
      </c>
    </row>
    <row r="394" spans="1:8" s="41" customFormat="1" ht="51.75">
      <c r="A394" s="39" t="s">
        <v>365</v>
      </c>
      <c r="B394" s="35" t="s">
        <v>146</v>
      </c>
      <c r="C394" s="35" t="s">
        <v>244</v>
      </c>
      <c r="D394" s="35" t="s">
        <v>366</v>
      </c>
      <c r="E394" s="35" t="s">
        <v>102</v>
      </c>
      <c r="F394" s="38">
        <f t="shared" ref="F394:H396" si="67">F395</f>
        <v>200</v>
      </c>
      <c r="G394" s="38">
        <f t="shared" si="67"/>
        <v>200</v>
      </c>
      <c r="H394" s="38">
        <f t="shared" si="67"/>
        <v>200</v>
      </c>
    </row>
    <row r="395" spans="1:8" s="41" customFormat="1" ht="15">
      <c r="A395" s="39" t="s">
        <v>180</v>
      </c>
      <c r="B395" s="35" t="s">
        <v>146</v>
      </c>
      <c r="C395" s="35" t="s">
        <v>244</v>
      </c>
      <c r="D395" s="35" t="s">
        <v>367</v>
      </c>
      <c r="E395" s="35" t="s">
        <v>102</v>
      </c>
      <c r="F395" s="38">
        <f t="shared" si="67"/>
        <v>200</v>
      </c>
      <c r="G395" s="38">
        <f t="shared" si="67"/>
        <v>200</v>
      </c>
      <c r="H395" s="38">
        <f t="shared" si="67"/>
        <v>200</v>
      </c>
    </row>
    <row r="396" spans="1:8" s="41" customFormat="1" ht="26.25">
      <c r="A396" s="39" t="s">
        <v>121</v>
      </c>
      <c r="B396" s="35" t="s">
        <v>146</v>
      </c>
      <c r="C396" s="35" t="s">
        <v>244</v>
      </c>
      <c r="D396" s="35" t="s">
        <v>367</v>
      </c>
      <c r="E396" s="35" t="s">
        <v>122</v>
      </c>
      <c r="F396" s="38">
        <f t="shared" si="67"/>
        <v>200</v>
      </c>
      <c r="G396" s="38">
        <f t="shared" si="67"/>
        <v>200</v>
      </c>
      <c r="H396" s="38">
        <f t="shared" si="67"/>
        <v>200</v>
      </c>
    </row>
    <row r="397" spans="1:8" s="42" customFormat="1" ht="30" customHeight="1">
      <c r="A397" s="39" t="s">
        <v>123</v>
      </c>
      <c r="B397" s="35" t="s">
        <v>146</v>
      </c>
      <c r="C397" s="35" t="s">
        <v>244</v>
      </c>
      <c r="D397" s="35" t="s">
        <v>367</v>
      </c>
      <c r="E397" s="35" t="s">
        <v>124</v>
      </c>
      <c r="F397" s="38">
        <v>200</v>
      </c>
      <c r="G397" s="38">
        <v>200</v>
      </c>
      <c r="H397" s="38">
        <v>200</v>
      </c>
    </row>
    <row r="398" spans="1:8" s="42" customFormat="1" ht="69.75" customHeight="1">
      <c r="A398" s="39" t="s">
        <v>368</v>
      </c>
      <c r="B398" s="35" t="s">
        <v>146</v>
      </c>
      <c r="C398" s="35" t="s">
        <v>244</v>
      </c>
      <c r="D398" s="35" t="s">
        <v>369</v>
      </c>
      <c r="E398" s="35" t="s">
        <v>102</v>
      </c>
      <c r="F398" s="38">
        <f t="shared" ref="F398:H400" si="68">F399</f>
        <v>520</v>
      </c>
      <c r="G398" s="38">
        <f t="shared" si="68"/>
        <v>520</v>
      </c>
      <c r="H398" s="38">
        <f t="shared" si="68"/>
        <v>520</v>
      </c>
    </row>
    <row r="399" spans="1:8" s="42" customFormat="1" ht="17.25" customHeight="1">
      <c r="A399" s="39" t="s">
        <v>180</v>
      </c>
      <c r="B399" s="35" t="s">
        <v>146</v>
      </c>
      <c r="C399" s="35" t="s">
        <v>244</v>
      </c>
      <c r="D399" s="35" t="s">
        <v>370</v>
      </c>
      <c r="E399" s="35" t="s">
        <v>102</v>
      </c>
      <c r="F399" s="38">
        <f t="shared" si="68"/>
        <v>520</v>
      </c>
      <c r="G399" s="38">
        <f t="shared" si="68"/>
        <v>520</v>
      </c>
      <c r="H399" s="38">
        <f t="shared" si="68"/>
        <v>520</v>
      </c>
    </row>
    <row r="400" spans="1:8" s="42" customFormat="1" ht="26.25">
      <c r="A400" s="39" t="s">
        <v>121</v>
      </c>
      <c r="B400" s="35" t="s">
        <v>146</v>
      </c>
      <c r="C400" s="35" t="s">
        <v>244</v>
      </c>
      <c r="D400" s="35" t="s">
        <v>370</v>
      </c>
      <c r="E400" s="35" t="s">
        <v>122</v>
      </c>
      <c r="F400" s="38">
        <f t="shared" si="68"/>
        <v>520</v>
      </c>
      <c r="G400" s="38">
        <f t="shared" si="68"/>
        <v>520</v>
      </c>
      <c r="H400" s="38">
        <f t="shared" si="68"/>
        <v>520</v>
      </c>
    </row>
    <row r="401" spans="1:8" s="42" customFormat="1" ht="39">
      <c r="A401" s="39" t="s">
        <v>123</v>
      </c>
      <c r="B401" s="35" t="s">
        <v>146</v>
      </c>
      <c r="C401" s="35" t="s">
        <v>244</v>
      </c>
      <c r="D401" s="35" t="s">
        <v>370</v>
      </c>
      <c r="E401" s="35" t="s">
        <v>124</v>
      </c>
      <c r="F401" s="38">
        <v>520</v>
      </c>
      <c r="G401" s="38">
        <v>520</v>
      </c>
      <c r="H401" s="38">
        <v>520</v>
      </c>
    </row>
    <row r="402" spans="1:8" s="42" customFormat="1" ht="26.25">
      <c r="A402" s="39" t="s">
        <v>371</v>
      </c>
      <c r="B402" s="35" t="s">
        <v>146</v>
      </c>
      <c r="C402" s="35" t="s">
        <v>244</v>
      </c>
      <c r="D402" s="35" t="s">
        <v>372</v>
      </c>
      <c r="E402" s="35" t="s">
        <v>102</v>
      </c>
      <c r="F402" s="38">
        <f t="shared" ref="F402:H404" si="69">F403</f>
        <v>880</v>
      </c>
      <c r="G402" s="38">
        <f t="shared" si="69"/>
        <v>880</v>
      </c>
      <c r="H402" s="38">
        <f t="shared" si="69"/>
        <v>880</v>
      </c>
    </row>
    <row r="403" spans="1:8" s="42" customFormat="1" ht="15">
      <c r="A403" s="39" t="s">
        <v>180</v>
      </c>
      <c r="B403" s="35" t="s">
        <v>146</v>
      </c>
      <c r="C403" s="35" t="s">
        <v>244</v>
      </c>
      <c r="D403" s="35" t="s">
        <v>373</v>
      </c>
      <c r="E403" s="35" t="s">
        <v>102</v>
      </c>
      <c r="F403" s="38">
        <f t="shared" si="69"/>
        <v>880</v>
      </c>
      <c r="G403" s="38">
        <f t="shared" si="69"/>
        <v>880</v>
      </c>
      <c r="H403" s="38">
        <f t="shared" si="69"/>
        <v>880</v>
      </c>
    </row>
    <row r="404" spans="1:8" s="42" customFormat="1" ht="26.25">
      <c r="A404" s="39" t="s">
        <v>121</v>
      </c>
      <c r="B404" s="35" t="s">
        <v>146</v>
      </c>
      <c r="C404" s="35" t="s">
        <v>244</v>
      </c>
      <c r="D404" s="35" t="s">
        <v>373</v>
      </c>
      <c r="E404" s="35" t="s">
        <v>122</v>
      </c>
      <c r="F404" s="38">
        <f t="shared" si="69"/>
        <v>880</v>
      </c>
      <c r="G404" s="38">
        <f t="shared" si="69"/>
        <v>880</v>
      </c>
      <c r="H404" s="38">
        <f t="shared" si="69"/>
        <v>880</v>
      </c>
    </row>
    <row r="405" spans="1:8" s="42" customFormat="1" ht="32.25" customHeight="1">
      <c r="A405" s="39" t="s">
        <v>123</v>
      </c>
      <c r="B405" s="35" t="s">
        <v>146</v>
      </c>
      <c r="C405" s="35" t="s">
        <v>244</v>
      </c>
      <c r="D405" s="35" t="s">
        <v>373</v>
      </c>
      <c r="E405" s="35" t="s">
        <v>124</v>
      </c>
      <c r="F405" s="38">
        <v>880</v>
      </c>
      <c r="G405" s="38">
        <v>880</v>
      </c>
      <c r="H405" s="38">
        <v>880</v>
      </c>
    </row>
    <row r="406" spans="1:8" s="42" customFormat="1" ht="39">
      <c r="A406" s="39" t="s">
        <v>374</v>
      </c>
      <c r="B406" s="35" t="s">
        <v>146</v>
      </c>
      <c r="C406" s="35" t="s">
        <v>244</v>
      </c>
      <c r="D406" s="35" t="s">
        <v>375</v>
      </c>
      <c r="E406" s="35" t="s">
        <v>102</v>
      </c>
      <c r="F406" s="38">
        <f t="shared" ref="F406:H408" si="70">F407</f>
        <v>720</v>
      </c>
      <c r="G406" s="38">
        <f t="shared" si="70"/>
        <v>720</v>
      </c>
      <c r="H406" s="38">
        <f t="shared" si="70"/>
        <v>720</v>
      </c>
    </row>
    <row r="407" spans="1:8" s="42" customFormat="1" ht="15">
      <c r="A407" s="39" t="s">
        <v>180</v>
      </c>
      <c r="B407" s="35" t="s">
        <v>146</v>
      </c>
      <c r="C407" s="35" t="s">
        <v>244</v>
      </c>
      <c r="D407" s="35" t="s">
        <v>376</v>
      </c>
      <c r="E407" s="35" t="s">
        <v>102</v>
      </c>
      <c r="F407" s="38">
        <f t="shared" si="70"/>
        <v>720</v>
      </c>
      <c r="G407" s="38">
        <f t="shared" si="70"/>
        <v>720</v>
      </c>
      <c r="H407" s="38">
        <f t="shared" si="70"/>
        <v>720</v>
      </c>
    </row>
    <row r="408" spans="1:8" s="42" customFormat="1" ht="26.25">
      <c r="A408" s="39" t="s">
        <v>121</v>
      </c>
      <c r="B408" s="35" t="s">
        <v>146</v>
      </c>
      <c r="C408" s="35" t="s">
        <v>244</v>
      </c>
      <c r="D408" s="35" t="s">
        <v>376</v>
      </c>
      <c r="E408" s="35" t="s">
        <v>122</v>
      </c>
      <c r="F408" s="38">
        <f t="shared" si="70"/>
        <v>720</v>
      </c>
      <c r="G408" s="38">
        <f t="shared" si="70"/>
        <v>720</v>
      </c>
      <c r="H408" s="38">
        <f t="shared" si="70"/>
        <v>720</v>
      </c>
    </row>
    <row r="409" spans="1:8" s="42" customFormat="1" ht="32.25" customHeight="1">
      <c r="A409" s="39" t="s">
        <v>123</v>
      </c>
      <c r="B409" s="35" t="s">
        <v>146</v>
      </c>
      <c r="C409" s="35" t="s">
        <v>244</v>
      </c>
      <c r="D409" s="35" t="s">
        <v>376</v>
      </c>
      <c r="E409" s="35" t="s">
        <v>124</v>
      </c>
      <c r="F409" s="38">
        <v>720</v>
      </c>
      <c r="G409" s="38">
        <v>720</v>
      </c>
      <c r="H409" s="38">
        <v>720</v>
      </c>
    </row>
    <row r="410" spans="1:8" s="42" customFormat="1" ht="26.25">
      <c r="A410" s="39" t="s">
        <v>377</v>
      </c>
      <c r="B410" s="35" t="s">
        <v>146</v>
      </c>
      <c r="C410" s="35" t="s">
        <v>244</v>
      </c>
      <c r="D410" s="35" t="s">
        <v>378</v>
      </c>
      <c r="E410" s="35" t="s">
        <v>102</v>
      </c>
      <c r="F410" s="38">
        <f t="shared" ref="F410:H412" si="71">F411</f>
        <v>50</v>
      </c>
      <c r="G410" s="38">
        <f t="shared" si="71"/>
        <v>50</v>
      </c>
      <c r="H410" s="38">
        <f t="shared" si="71"/>
        <v>50</v>
      </c>
    </row>
    <row r="411" spans="1:8" s="42" customFormat="1" ht="15">
      <c r="A411" s="39" t="s">
        <v>180</v>
      </c>
      <c r="B411" s="35" t="s">
        <v>146</v>
      </c>
      <c r="C411" s="35" t="s">
        <v>244</v>
      </c>
      <c r="D411" s="35" t="s">
        <v>379</v>
      </c>
      <c r="E411" s="35" t="s">
        <v>102</v>
      </c>
      <c r="F411" s="38">
        <f t="shared" si="71"/>
        <v>50</v>
      </c>
      <c r="G411" s="38">
        <f t="shared" si="71"/>
        <v>50</v>
      </c>
      <c r="H411" s="38">
        <f t="shared" si="71"/>
        <v>50</v>
      </c>
    </row>
    <row r="412" spans="1:8" s="42" customFormat="1" ht="26.25">
      <c r="A412" s="39" t="s">
        <v>121</v>
      </c>
      <c r="B412" s="35" t="s">
        <v>146</v>
      </c>
      <c r="C412" s="35" t="s">
        <v>244</v>
      </c>
      <c r="D412" s="35" t="s">
        <v>379</v>
      </c>
      <c r="E412" s="35" t="s">
        <v>122</v>
      </c>
      <c r="F412" s="38">
        <f t="shared" si="71"/>
        <v>50</v>
      </c>
      <c r="G412" s="38">
        <f t="shared" si="71"/>
        <v>50</v>
      </c>
      <c r="H412" s="38">
        <f t="shared" si="71"/>
        <v>50</v>
      </c>
    </row>
    <row r="413" spans="1:8" s="42" customFormat="1" ht="30.75" customHeight="1">
      <c r="A413" s="39" t="s">
        <v>123</v>
      </c>
      <c r="B413" s="35" t="s">
        <v>146</v>
      </c>
      <c r="C413" s="35" t="s">
        <v>244</v>
      </c>
      <c r="D413" s="35" t="s">
        <v>379</v>
      </c>
      <c r="E413" s="35" t="s">
        <v>124</v>
      </c>
      <c r="F413" s="38">
        <v>50</v>
      </c>
      <c r="G413" s="38">
        <v>50</v>
      </c>
      <c r="H413" s="38">
        <v>50</v>
      </c>
    </row>
    <row r="414" spans="1:8" s="42" customFormat="1" ht="26.25" hidden="1">
      <c r="A414" s="39" t="s">
        <v>380</v>
      </c>
      <c r="B414" s="35" t="s">
        <v>146</v>
      </c>
      <c r="C414" s="35" t="s">
        <v>244</v>
      </c>
      <c r="D414" s="35" t="s">
        <v>381</v>
      </c>
      <c r="E414" s="35" t="s">
        <v>102</v>
      </c>
      <c r="F414" s="38">
        <f>F416</f>
        <v>0</v>
      </c>
      <c r="G414" s="38">
        <f>G416</f>
        <v>0</v>
      </c>
      <c r="H414" s="38">
        <f>H416</f>
        <v>0</v>
      </c>
    </row>
    <row r="415" spans="1:8" s="42" customFormat="1" ht="15" hidden="1">
      <c r="A415" s="39" t="s">
        <v>180</v>
      </c>
      <c r="B415" s="35" t="s">
        <v>146</v>
      </c>
      <c r="C415" s="35" t="s">
        <v>244</v>
      </c>
      <c r="D415" s="35" t="s">
        <v>382</v>
      </c>
      <c r="E415" s="35" t="s">
        <v>102</v>
      </c>
      <c r="F415" s="38">
        <f t="shared" ref="F415:H416" si="72">F416</f>
        <v>0</v>
      </c>
      <c r="G415" s="38">
        <f t="shared" si="72"/>
        <v>0</v>
      </c>
      <c r="H415" s="38">
        <f t="shared" si="72"/>
        <v>0</v>
      </c>
    </row>
    <row r="416" spans="1:8" s="42" customFormat="1" ht="26.25" hidden="1">
      <c r="A416" s="39" t="s">
        <v>121</v>
      </c>
      <c r="B416" s="35" t="s">
        <v>146</v>
      </c>
      <c r="C416" s="35" t="s">
        <v>244</v>
      </c>
      <c r="D416" s="35" t="s">
        <v>382</v>
      </c>
      <c r="E416" s="35" t="s">
        <v>122</v>
      </c>
      <c r="F416" s="38">
        <f t="shared" si="72"/>
        <v>0</v>
      </c>
      <c r="G416" s="38">
        <f t="shared" si="72"/>
        <v>0</v>
      </c>
      <c r="H416" s="38">
        <f t="shared" si="72"/>
        <v>0</v>
      </c>
    </row>
    <row r="417" spans="1:8" s="42" customFormat="1" ht="39" hidden="1">
      <c r="A417" s="39" t="s">
        <v>123</v>
      </c>
      <c r="B417" s="35" t="s">
        <v>146</v>
      </c>
      <c r="C417" s="35" t="s">
        <v>244</v>
      </c>
      <c r="D417" s="35" t="s">
        <v>382</v>
      </c>
      <c r="E417" s="35" t="s">
        <v>124</v>
      </c>
      <c r="F417" s="38">
        <f>50-50</f>
        <v>0</v>
      </c>
      <c r="G417" s="38">
        <f>50-50</f>
        <v>0</v>
      </c>
      <c r="H417" s="38">
        <f>50-50</f>
        <v>0</v>
      </c>
    </row>
    <row r="418" spans="1:8" s="42" customFormat="1" ht="26.25" hidden="1">
      <c r="A418" s="39" t="s">
        <v>380</v>
      </c>
      <c r="B418" s="35" t="s">
        <v>146</v>
      </c>
      <c r="C418" s="35" t="s">
        <v>244</v>
      </c>
      <c r="D418" s="35" t="s">
        <v>381</v>
      </c>
      <c r="E418" s="35" t="s">
        <v>102</v>
      </c>
      <c r="F418" s="38">
        <f t="shared" ref="F418:H420" si="73">F419</f>
        <v>0</v>
      </c>
      <c r="G418" s="38">
        <f t="shared" si="73"/>
        <v>0</v>
      </c>
      <c r="H418" s="38">
        <f t="shared" si="73"/>
        <v>0</v>
      </c>
    </row>
    <row r="419" spans="1:8" s="42" customFormat="1" ht="15" hidden="1">
      <c r="A419" s="39" t="s">
        <v>180</v>
      </c>
      <c r="B419" s="35" t="s">
        <v>146</v>
      </c>
      <c r="C419" s="35" t="s">
        <v>244</v>
      </c>
      <c r="D419" s="35" t="s">
        <v>382</v>
      </c>
      <c r="E419" s="35" t="s">
        <v>102</v>
      </c>
      <c r="F419" s="38">
        <f t="shared" si="73"/>
        <v>0</v>
      </c>
      <c r="G419" s="38">
        <f t="shared" si="73"/>
        <v>0</v>
      </c>
      <c r="H419" s="38">
        <f t="shared" si="73"/>
        <v>0</v>
      </c>
    </row>
    <row r="420" spans="1:8" s="42" customFormat="1" ht="26.25" hidden="1">
      <c r="A420" s="39" t="s">
        <v>121</v>
      </c>
      <c r="B420" s="35" t="s">
        <v>146</v>
      </c>
      <c r="C420" s="35" t="s">
        <v>244</v>
      </c>
      <c r="D420" s="35" t="s">
        <v>382</v>
      </c>
      <c r="E420" s="35" t="s">
        <v>122</v>
      </c>
      <c r="F420" s="38">
        <f t="shared" si="73"/>
        <v>0</v>
      </c>
      <c r="G420" s="38">
        <f t="shared" si="73"/>
        <v>0</v>
      </c>
      <c r="H420" s="38">
        <f t="shared" si="73"/>
        <v>0</v>
      </c>
    </row>
    <row r="421" spans="1:8" s="42" customFormat="1" ht="39" hidden="1">
      <c r="A421" s="39" t="s">
        <v>123</v>
      </c>
      <c r="B421" s="35" t="s">
        <v>146</v>
      </c>
      <c r="C421" s="35" t="s">
        <v>244</v>
      </c>
      <c r="D421" s="35" t="s">
        <v>382</v>
      </c>
      <c r="E421" s="35" t="s">
        <v>124</v>
      </c>
      <c r="F421" s="38">
        <f>50-8.6-41.4</f>
        <v>0</v>
      </c>
      <c r="G421" s="38">
        <f>50-8.6-41.4</f>
        <v>0</v>
      </c>
      <c r="H421" s="38">
        <f>50-8.6-41.4</f>
        <v>0</v>
      </c>
    </row>
    <row r="422" spans="1:8" s="42" customFormat="1" ht="39" hidden="1">
      <c r="A422" s="39" t="s">
        <v>360</v>
      </c>
      <c r="B422" s="35" t="s">
        <v>146</v>
      </c>
      <c r="C422" s="35" t="s">
        <v>244</v>
      </c>
      <c r="D422" s="35" t="s">
        <v>212</v>
      </c>
      <c r="E422" s="35" t="s">
        <v>102</v>
      </c>
      <c r="F422" s="38">
        <f t="shared" ref="F422:H425" si="74">F423</f>
        <v>0</v>
      </c>
      <c r="G422" s="38">
        <f t="shared" si="74"/>
        <v>0</v>
      </c>
      <c r="H422" s="38">
        <f t="shared" si="74"/>
        <v>0</v>
      </c>
    </row>
    <row r="423" spans="1:8" s="42" customFormat="1" ht="26.25" hidden="1">
      <c r="A423" s="39" t="s">
        <v>221</v>
      </c>
      <c r="B423" s="35" t="s">
        <v>146</v>
      </c>
      <c r="C423" s="35" t="s">
        <v>244</v>
      </c>
      <c r="D423" s="35" t="s">
        <v>222</v>
      </c>
      <c r="E423" s="35" t="s">
        <v>102</v>
      </c>
      <c r="F423" s="38">
        <f t="shared" si="74"/>
        <v>0</v>
      </c>
      <c r="G423" s="38">
        <f t="shared" si="74"/>
        <v>0</v>
      </c>
      <c r="H423" s="38">
        <f t="shared" si="74"/>
        <v>0</v>
      </c>
    </row>
    <row r="424" spans="1:8" s="42" customFormat="1" ht="15" hidden="1">
      <c r="A424" s="39" t="s">
        <v>180</v>
      </c>
      <c r="B424" s="35" t="s">
        <v>146</v>
      </c>
      <c r="C424" s="35" t="s">
        <v>244</v>
      </c>
      <c r="D424" s="35" t="s">
        <v>223</v>
      </c>
      <c r="E424" s="35" t="s">
        <v>102</v>
      </c>
      <c r="F424" s="38">
        <f t="shared" si="74"/>
        <v>0</v>
      </c>
      <c r="G424" s="38">
        <f t="shared" si="74"/>
        <v>0</v>
      </c>
      <c r="H424" s="38">
        <f t="shared" si="74"/>
        <v>0</v>
      </c>
    </row>
    <row r="425" spans="1:8" s="42" customFormat="1" ht="26.25" hidden="1">
      <c r="A425" s="39" t="s">
        <v>121</v>
      </c>
      <c r="B425" s="35" t="s">
        <v>146</v>
      </c>
      <c r="C425" s="35" t="s">
        <v>244</v>
      </c>
      <c r="D425" s="35" t="s">
        <v>223</v>
      </c>
      <c r="E425" s="35" t="s">
        <v>122</v>
      </c>
      <c r="F425" s="38">
        <f t="shared" si="74"/>
        <v>0</v>
      </c>
      <c r="G425" s="38">
        <f t="shared" si="74"/>
        <v>0</v>
      </c>
      <c r="H425" s="38">
        <f t="shared" si="74"/>
        <v>0</v>
      </c>
    </row>
    <row r="426" spans="1:8" s="42" customFormat="1" ht="39" hidden="1">
      <c r="A426" s="39" t="s">
        <v>123</v>
      </c>
      <c r="B426" s="35" t="s">
        <v>146</v>
      </c>
      <c r="C426" s="35" t="s">
        <v>244</v>
      </c>
      <c r="D426" s="35" t="s">
        <v>223</v>
      </c>
      <c r="E426" s="35" t="s">
        <v>124</v>
      </c>
      <c r="F426" s="38">
        <v>0</v>
      </c>
      <c r="G426" s="38">
        <v>0</v>
      </c>
      <c r="H426" s="38">
        <v>0</v>
      </c>
    </row>
    <row r="427" spans="1:8" s="42" customFormat="1" ht="39" hidden="1">
      <c r="A427" s="39" t="s">
        <v>383</v>
      </c>
      <c r="B427" s="35" t="s">
        <v>146</v>
      </c>
      <c r="C427" s="35" t="s">
        <v>244</v>
      </c>
      <c r="D427" s="35" t="s">
        <v>384</v>
      </c>
      <c r="E427" s="35" t="s">
        <v>102</v>
      </c>
      <c r="F427" s="38">
        <f t="shared" ref="F427:H429" si="75">F428</f>
        <v>0</v>
      </c>
      <c r="G427" s="38">
        <f t="shared" si="75"/>
        <v>0</v>
      </c>
      <c r="H427" s="38">
        <f t="shared" si="75"/>
        <v>0</v>
      </c>
    </row>
    <row r="428" spans="1:8" s="42" customFormat="1" ht="15" hidden="1">
      <c r="A428" s="39" t="s">
        <v>180</v>
      </c>
      <c r="B428" s="35" t="s">
        <v>146</v>
      </c>
      <c r="C428" s="35" t="s">
        <v>244</v>
      </c>
      <c r="D428" s="35" t="s">
        <v>385</v>
      </c>
      <c r="E428" s="35" t="s">
        <v>102</v>
      </c>
      <c r="F428" s="38">
        <f t="shared" si="75"/>
        <v>0</v>
      </c>
      <c r="G428" s="38">
        <f t="shared" si="75"/>
        <v>0</v>
      </c>
      <c r="H428" s="38">
        <f t="shared" si="75"/>
        <v>0</v>
      </c>
    </row>
    <row r="429" spans="1:8" s="42" customFormat="1" ht="39" hidden="1">
      <c r="A429" s="39" t="s">
        <v>227</v>
      </c>
      <c r="B429" s="35" t="s">
        <v>146</v>
      </c>
      <c r="C429" s="35" t="s">
        <v>244</v>
      </c>
      <c r="D429" s="35" t="s">
        <v>385</v>
      </c>
      <c r="E429" s="35" t="s">
        <v>228</v>
      </c>
      <c r="F429" s="38">
        <f t="shared" si="75"/>
        <v>0</v>
      </c>
      <c r="G429" s="38">
        <f t="shared" si="75"/>
        <v>0</v>
      </c>
      <c r="H429" s="38">
        <f t="shared" si="75"/>
        <v>0</v>
      </c>
    </row>
    <row r="430" spans="1:8" s="42" customFormat="1" ht="15" hidden="1">
      <c r="A430" s="39" t="s">
        <v>229</v>
      </c>
      <c r="B430" s="35" t="s">
        <v>146</v>
      </c>
      <c r="C430" s="35" t="s">
        <v>244</v>
      </c>
      <c r="D430" s="35" t="s">
        <v>385</v>
      </c>
      <c r="E430" s="35" t="s">
        <v>230</v>
      </c>
      <c r="F430" s="38"/>
      <c r="G430" s="38"/>
      <c r="H430" s="38"/>
    </row>
    <row r="431" spans="1:8" s="42" customFormat="1" ht="26.25" hidden="1">
      <c r="A431" s="39" t="s">
        <v>386</v>
      </c>
      <c r="B431" s="35" t="s">
        <v>146</v>
      </c>
      <c r="C431" s="35" t="s">
        <v>146</v>
      </c>
      <c r="D431" s="35" t="s">
        <v>101</v>
      </c>
      <c r="E431" s="35" t="s">
        <v>102</v>
      </c>
      <c r="F431" s="38">
        <f t="shared" ref="F431:H435" si="76">F432</f>
        <v>0</v>
      </c>
      <c r="G431" s="38">
        <f t="shared" si="76"/>
        <v>0</v>
      </c>
      <c r="H431" s="38">
        <f t="shared" si="76"/>
        <v>0</v>
      </c>
    </row>
    <row r="432" spans="1:8" s="42" customFormat="1" ht="39" hidden="1">
      <c r="A432" s="39" t="s">
        <v>387</v>
      </c>
      <c r="B432" s="35" t="s">
        <v>146</v>
      </c>
      <c r="C432" s="35" t="s">
        <v>146</v>
      </c>
      <c r="D432" s="35" t="s">
        <v>212</v>
      </c>
      <c r="E432" s="35" t="s">
        <v>102</v>
      </c>
      <c r="F432" s="38">
        <f t="shared" si="76"/>
        <v>0</v>
      </c>
      <c r="G432" s="38">
        <f t="shared" si="76"/>
        <v>0</v>
      </c>
      <c r="H432" s="38">
        <f t="shared" si="76"/>
        <v>0</v>
      </c>
    </row>
    <row r="433" spans="1:8" s="42" customFormat="1" ht="26.25" hidden="1">
      <c r="A433" s="39" t="s">
        <v>221</v>
      </c>
      <c r="B433" s="35" t="s">
        <v>146</v>
      </c>
      <c r="C433" s="35" t="s">
        <v>146</v>
      </c>
      <c r="D433" s="35" t="s">
        <v>222</v>
      </c>
      <c r="E433" s="35" t="s">
        <v>102</v>
      </c>
      <c r="F433" s="38">
        <f t="shared" si="76"/>
        <v>0</v>
      </c>
      <c r="G433" s="38">
        <f t="shared" si="76"/>
        <v>0</v>
      </c>
      <c r="H433" s="38">
        <f t="shared" si="76"/>
        <v>0</v>
      </c>
    </row>
    <row r="434" spans="1:8" s="42" customFormat="1" ht="15" hidden="1">
      <c r="A434" s="39" t="s">
        <v>180</v>
      </c>
      <c r="B434" s="35" t="s">
        <v>146</v>
      </c>
      <c r="C434" s="35" t="s">
        <v>146</v>
      </c>
      <c r="D434" s="35" t="s">
        <v>223</v>
      </c>
      <c r="E434" s="35" t="s">
        <v>102</v>
      </c>
      <c r="F434" s="38">
        <f t="shared" si="76"/>
        <v>0</v>
      </c>
      <c r="G434" s="38">
        <f t="shared" si="76"/>
        <v>0</v>
      </c>
      <c r="H434" s="38">
        <f t="shared" si="76"/>
        <v>0</v>
      </c>
    </row>
    <row r="435" spans="1:8" s="42" customFormat="1" ht="26.25" hidden="1">
      <c r="A435" s="39" t="s">
        <v>121</v>
      </c>
      <c r="B435" s="35" t="s">
        <v>146</v>
      </c>
      <c r="C435" s="35" t="s">
        <v>146</v>
      </c>
      <c r="D435" s="35" t="s">
        <v>223</v>
      </c>
      <c r="E435" s="35" t="s">
        <v>122</v>
      </c>
      <c r="F435" s="38">
        <f t="shared" si="76"/>
        <v>0</v>
      </c>
      <c r="G435" s="38">
        <f t="shared" si="76"/>
        <v>0</v>
      </c>
      <c r="H435" s="38">
        <f t="shared" si="76"/>
        <v>0</v>
      </c>
    </row>
    <row r="436" spans="1:8" s="42" customFormat="1" ht="39" hidden="1">
      <c r="A436" s="39" t="s">
        <v>123</v>
      </c>
      <c r="B436" s="35" t="s">
        <v>146</v>
      </c>
      <c r="C436" s="35" t="s">
        <v>146</v>
      </c>
      <c r="D436" s="35" t="s">
        <v>223</v>
      </c>
      <c r="E436" s="35" t="s">
        <v>124</v>
      </c>
      <c r="F436" s="38"/>
      <c r="G436" s="38"/>
      <c r="H436" s="38"/>
    </row>
    <row r="437" spans="1:8" s="41" customFormat="1" ht="14.25">
      <c r="A437" s="55" t="s">
        <v>388</v>
      </c>
      <c r="B437" s="33" t="s">
        <v>159</v>
      </c>
      <c r="C437" s="33" t="s">
        <v>100</v>
      </c>
      <c r="D437" s="33" t="s">
        <v>101</v>
      </c>
      <c r="E437" s="33" t="s">
        <v>102</v>
      </c>
      <c r="F437" s="34">
        <f>F438+F458+F501+F525+F531</f>
        <v>41404.199999999997</v>
      </c>
      <c r="G437" s="34">
        <f>G438+G458+G501+G525+G531</f>
        <v>43879.9</v>
      </c>
      <c r="H437" s="34">
        <f>H438+H458+H501+H525+H531</f>
        <v>45225.299999999996</v>
      </c>
    </row>
    <row r="438" spans="1:8" s="41" customFormat="1" ht="15">
      <c r="A438" s="39" t="s">
        <v>389</v>
      </c>
      <c r="B438" s="35" t="s">
        <v>159</v>
      </c>
      <c r="C438" s="35" t="s">
        <v>99</v>
      </c>
      <c r="D438" s="35" t="s">
        <v>101</v>
      </c>
      <c r="E438" s="35" t="s">
        <v>102</v>
      </c>
      <c r="F438" s="38">
        <f>F439+F444</f>
        <v>17551.5</v>
      </c>
      <c r="G438" s="38">
        <f>G439+G444</f>
        <v>18186</v>
      </c>
      <c r="H438" s="38">
        <f>H439+H444</f>
        <v>18886.100000000002</v>
      </c>
    </row>
    <row r="439" spans="1:8" s="41" customFormat="1" ht="39" hidden="1">
      <c r="A439" s="39" t="s">
        <v>390</v>
      </c>
      <c r="B439" s="35" t="s">
        <v>159</v>
      </c>
      <c r="C439" s="35" t="s">
        <v>99</v>
      </c>
      <c r="D439" s="35" t="s">
        <v>391</v>
      </c>
      <c r="E439" s="35" t="s">
        <v>102</v>
      </c>
      <c r="F439" s="38">
        <f t="shared" ref="F439:H442" si="77">F440</f>
        <v>0</v>
      </c>
      <c r="G439" s="38">
        <f t="shared" si="77"/>
        <v>0</v>
      </c>
      <c r="H439" s="38">
        <f t="shared" si="77"/>
        <v>0</v>
      </c>
    </row>
    <row r="440" spans="1:8" s="41" customFormat="1" ht="51.75" hidden="1">
      <c r="A440" s="62" t="s">
        <v>392</v>
      </c>
      <c r="B440" s="43" t="s">
        <v>159</v>
      </c>
      <c r="C440" s="43" t="s">
        <v>99</v>
      </c>
      <c r="D440" s="43" t="s">
        <v>393</v>
      </c>
      <c r="E440" s="43" t="s">
        <v>102</v>
      </c>
      <c r="F440" s="44">
        <f t="shared" si="77"/>
        <v>0</v>
      </c>
      <c r="G440" s="44">
        <f t="shared" si="77"/>
        <v>0</v>
      </c>
      <c r="H440" s="44">
        <f t="shared" si="77"/>
        <v>0</v>
      </c>
    </row>
    <row r="441" spans="1:8" s="41" customFormat="1" ht="15" hidden="1">
      <c r="A441" s="62" t="s">
        <v>180</v>
      </c>
      <c r="B441" s="43" t="s">
        <v>159</v>
      </c>
      <c r="C441" s="43" t="s">
        <v>99</v>
      </c>
      <c r="D441" s="43" t="s">
        <v>394</v>
      </c>
      <c r="E441" s="43" t="s">
        <v>102</v>
      </c>
      <c r="F441" s="44">
        <f t="shared" si="77"/>
        <v>0</v>
      </c>
      <c r="G441" s="44">
        <f t="shared" si="77"/>
        <v>0</v>
      </c>
      <c r="H441" s="44">
        <f t="shared" si="77"/>
        <v>0</v>
      </c>
    </row>
    <row r="442" spans="1:8" s="41" customFormat="1" ht="39" hidden="1">
      <c r="A442" s="62" t="s">
        <v>395</v>
      </c>
      <c r="B442" s="43" t="s">
        <v>159</v>
      </c>
      <c r="C442" s="43" t="s">
        <v>99</v>
      </c>
      <c r="D442" s="43" t="s">
        <v>394</v>
      </c>
      <c r="E442" s="43" t="s">
        <v>396</v>
      </c>
      <c r="F442" s="44">
        <f t="shared" si="77"/>
        <v>0</v>
      </c>
      <c r="G442" s="44">
        <f t="shared" si="77"/>
        <v>0</v>
      </c>
      <c r="H442" s="44">
        <f t="shared" si="77"/>
        <v>0</v>
      </c>
    </row>
    <row r="443" spans="1:8" s="41" customFormat="1" ht="15" hidden="1">
      <c r="A443" s="62" t="s">
        <v>397</v>
      </c>
      <c r="B443" s="43" t="s">
        <v>159</v>
      </c>
      <c r="C443" s="43" t="s">
        <v>99</v>
      </c>
      <c r="D443" s="43" t="s">
        <v>394</v>
      </c>
      <c r="E443" s="43" t="s">
        <v>398</v>
      </c>
      <c r="F443" s="44">
        <f>63.1-63.1</f>
        <v>0</v>
      </c>
      <c r="G443" s="44">
        <f>63.1-63.1</f>
        <v>0</v>
      </c>
      <c r="H443" s="44">
        <f>63.1-63.1</f>
        <v>0</v>
      </c>
    </row>
    <row r="444" spans="1:8" s="41" customFormat="1" ht="39">
      <c r="A444" s="39" t="s">
        <v>399</v>
      </c>
      <c r="B444" s="35" t="s">
        <v>159</v>
      </c>
      <c r="C444" s="35" t="s">
        <v>99</v>
      </c>
      <c r="D444" s="35" t="s">
        <v>400</v>
      </c>
      <c r="E444" s="35" t="s">
        <v>102</v>
      </c>
      <c r="F444" s="38">
        <f>F445</f>
        <v>17551.5</v>
      </c>
      <c r="G444" s="38">
        <f>G445</f>
        <v>18186</v>
      </c>
      <c r="H444" s="38">
        <f>H445</f>
        <v>18886.100000000002</v>
      </c>
    </row>
    <row r="445" spans="1:8" s="41" customFormat="1" ht="55.5" customHeight="1">
      <c r="A445" s="39" t="s">
        <v>401</v>
      </c>
      <c r="B445" s="35" t="s">
        <v>159</v>
      </c>
      <c r="C445" s="35" t="s">
        <v>99</v>
      </c>
      <c r="D445" s="35" t="s">
        <v>402</v>
      </c>
      <c r="E445" s="35" t="s">
        <v>102</v>
      </c>
      <c r="F445" s="38">
        <f>F446+F449+F452+F455</f>
        <v>17551.5</v>
      </c>
      <c r="G445" s="38">
        <f>G446+G449+G452+G455</f>
        <v>18186</v>
      </c>
      <c r="H445" s="38">
        <f>H446+H449+H452+H455</f>
        <v>18886.100000000002</v>
      </c>
    </row>
    <row r="446" spans="1:8" s="41" customFormat="1" ht="43.5" customHeight="1">
      <c r="A446" s="39" t="s">
        <v>403</v>
      </c>
      <c r="B446" s="35" t="s">
        <v>159</v>
      </c>
      <c r="C446" s="35" t="s">
        <v>99</v>
      </c>
      <c r="D446" s="35" t="s">
        <v>404</v>
      </c>
      <c r="E446" s="35" t="s">
        <v>102</v>
      </c>
      <c r="F446" s="38">
        <f t="shared" ref="F446:H447" si="78">F447</f>
        <v>9800</v>
      </c>
      <c r="G446" s="38">
        <f t="shared" si="78"/>
        <v>10349.1</v>
      </c>
      <c r="H446" s="38">
        <f t="shared" si="78"/>
        <v>10643.7</v>
      </c>
    </row>
    <row r="447" spans="1:8" s="41" customFormat="1" ht="31.5" customHeight="1">
      <c r="A447" s="39" t="s">
        <v>395</v>
      </c>
      <c r="B447" s="35" t="s">
        <v>159</v>
      </c>
      <c r="C447" s="35" t="s">
        <v>99</v>
      </c>
      <c r="D447" s="35" t="s">
        <v>404</v>
      </c>
      <c r="E447" s="35" t="s">
        <v>396</v>
      </c>
      <c r="F447" s="38">
        <f t="shared" si="78"/>
        <v>9800</v>
      </c>
      <c r="G447" s="38">
        <f t="shared" si="78"/>
        <v>10349.1</v>
      </c>
      <c r="H447" s="38">
        <f t="shared" si="78"/>
        <v>10643.7</v>
      </c>
    </row>
    <row r="448" spans="1:8" s="41" customFormat="1" ht="17.25" customHeight="1">
      <c r="A448" s="39" t="s">
        <v>397</v>
      </c>
      <c r="B448" s="35" t="s">
        <v>159</v>
      </c>
      <c r="C448" s="35" t="s">
        <v>99</v>
      </c>
      <c r="D448" s="35" t="s">
        <v>404</v>
      </c>
      <c r="E448" s="35" t="s">
        <v>398</v>
      </c>
      <c r="F448" s="38">
        <v>9800</v>
      </c>
      <c r="G448" s="38">
        <v>10349.1</v>
      </c>
      <c r="H448" s="38">
        <v>10643.7</v>
      </c>
    </row>
    <row r="449" spans="1:8" s="41" customFormat="1" ht="64.5">
      <c r="A449" s="39" t="s">
        <v>405</v>
      </c>
      <c r="B449" s="35" t="s">
        <v>159</v>
      </c>
      <c r="C449" s="35" t="s">
        <v>99</v>
      </c>
      <c r="D449" s="35" t="s">
        <v>406</v>
      </c>
      <c r="E449" s="35" t="s">
        <v>102</v>
      </c>
      <c r="F449" s="38">
        <f t="shared" ref="F449:H450" si="79">F450</f>
        <v>88</v>
      </c>
      <c r="G449" s="38">
        <f t="shared" si="79"/>
        <v>88</v>
      </c>
      <c r="H449" s="38">
        <f t="shared" si="79"/>
        <v>88</v>
      </c>
    </row>
    <row r="450" spans="1:8" s="41" customFormat="1" ht="30.75" customHeight="1">
      <c r="A450" s="39" t="s">
        <v>395</v>
      </c>
      <c r="B450" s="35" t="s">
        <v>159</v>
      </c>
      <c r="C450" s="35" t="s">
        <v>99</v>
      </c>
      <c r="D450" s="35" t="s">
        <v>406</v>
      </c>
      <c r="E450" s="35" t="s">
        <v>396</v>
      </c>
      <c r="F450" s="38">
        <f t="shared" si="79"/>
        <v>88</v>
      </c>
      <c r="G450" s="38">
        <f t="shared" si="79"/>
        <v>88</v>
      </c>
      <c r="H450" s="38">
        <f t="shared" si="79"/>
        <v>88</v>
      </c>
    </row>
    <row r="451" spans="1:8" s="41" customFormat="1" ht="19.5" customHeight="1">
      <c r="A451" s="39" t="s">
        <v>397</v>
      </c>
      <c r="B451" s="35" t="s">
        <v>159</v>
      </c>
      <c r="C451" s="35" t="s">
        <v>99</v>
      </c>
      <c r="D451" s="35" t="s">
        <v>406</v>
      </c>
      <c r="E451" s="35" t="s">
        <v>398</v>
      </c>
      <c r="F451" s="38">
        <v>88</v>
      </c>
      <c r="G451" s="38">
        <v>88</v>
      </c>
      <c r="H451" s="38">
        <v>88</v>
      </c>
    </row>
    <row r="452" spans="1:8" s="41" customFormat="1" ht="141">
      <c r="A452" s="39" t="s">
        <v>407</v>
      </c>
      <c r="B452" s="35" t="s">
        <v>159</v>
      </c>
      <c r="C452" s="35" t="s">
        <v>99</v>
      </c>
      <c r="D452" s="35" t="s">
        <v>408</v>
      </c>
      <c r="E452" s="35" t="s">
        <v>102</v>
      </c>
      <c r="F452" s="38">
        <f t="shared" ref="F452:H453" si="80">F453</f>
        <v>46.4</v>
      </c>
      <c r="G452" s="38">
        <f t="shared" si="80"/>
        <v>48</v>
      </c>
      <c r="H452" s="38">
        <f t="shared" si="80"/>
        <v>49.6</v>
      </c>
    </row>
    <row r="453" spans="1:8" s="41" customFormat="1" ht="39">
      <c r="A453" s="39" t="s">
        <v>395</v>
      </c>
      <c r="B453" s="35" t="s">
        <v>159</v>
      </c>
      <c r="C453" s="35" t="s">
        <v>99</v>
      </c>
      <c r="D453" s="35" t="s">
        <v>408</v>
      </c>
      <c r="E453" s="35" t="s">
        <v>396</v>
      </c>
      <c r="F453" s="38">
        <f t="shared" si="80"/>
        <v>46.4</v>
      </c>
      <c r="G453" s="38">
        <f t="shared" si="80"/>
        <v>48</v>
      </c>
      <c r="H453" s="38">
        <f t="shared" si="80"/>
        <v>49.6</v>
      </c>
    </row>
    <row r="454" spans="1:8" s="41" customFormat="1" ht="15">
      <c r="A454" s="39" t="s">
        <v>397</v>
      </c>
      <c r="B454" s="35" t="s">
        <v>159</v>
      </c>
      <c r="C454" s="35" t="s">
        <v>99</v>
      </c>
      <c r="D454" s="35" t="s">
        <v>408</v>
      </c>
      <c r="E454" s="35" t="s">
        <v>398</v>
      </c>
      <c r="F454" s="38">
        <v>46.4</v>
      </c>
      <c r="G454" s="38">
        <v>48</v>
      </c>
      <c r="H454" s="38">
        <v>49.6</v>
      </c>
    </row>
    <row r="455" spans="1:8" s="41" customFormat="1" ht="39">
      <c r="A455" s="39" t="s">
        <v>409</v>
      </c>
      <c r="B455" s="35" t="s">
        <v>159</v>
      </c>
      <c r="C455" s="35" t="s">
        <v>99</v>
      </c>
      <c r="D455" s="35" t="s">
        <v>410</v>
      </c>
      <c r="E455" s="35" t="s">
        <v>102</v>
      </c>
      <c r="F455" s="38">
        <f t="shared" ref="F455:H456" si="81">F456</f>
        <v>7617.1</v>
      </c>
      <c r="G455" s="38">
        <f t="shared" si="81"/>
        <v>7700.9</v>
      </c>
      <c r="H455" s="38">
        <f t="shared" si="81"/>
        <v>8104.8</v>
      </c>
    </row>
    <row r="456" spans="1:8" s="41" customFormat="1" ht="29.25" customHeight="1">
      <c r="A456" s="39" t="s">
        <v>395</v>
      </c>
      <c r="B456" s="35" t="s">
        <v>159</v>
      </c>
      <c r="C456" s="35" t="s">
        <v>99</v>
      </c>
      <c r="D456" s="35" t="s">
        <v>410</v>
      </c>
      <c r="E456" s="35" t="s">
        <v>396</v>
      </c>
      <c r="F456" s="38">
        <f t="shared" si="81"/>
        <v>7617.1</v>
      </c>
      <c r="G456" s="38">
        <f t="shared" si="81"/>
        <v>7700.9</v>
      </c>
      <c r="H456" s="38">
        <f t="shared" si="81"/>
        <v>8104.8</v>
      </c>
    </row>
    <row r="457" spans="1:8" s="41" customFormat="1" ht="18" customHeight="1">
      <c r="A457" s="39" t="s">
        <v>397</v>
      </c>
      <c r="B457" s="35" t="s">
        <v>159</v>
      </c>
      <c r="C457" s="35" t="s">
        <v>99</v>
      </c>
      <c r="D457" s="35" t="s">
        <v>410</v>
      </c>
      <c r="E457" s="35" t="s">
        <v>398</v>
      </c>
      <c r="F457" s="38">
        <v>7617.1</v>
      </c>
      <c r="G457" s="38">
        <v>7700.9</v>
      </c>
      <c r="H457" s="38">
        <v>8104.8</v>
      </c>
    </row>
    <row r="458" spans="1:8" s="41" customFormat="1" ht="19.5" customHeight="1">
      <c r="A458" s="39" t="s">
        <v>411</v>
      </c>
      <c r="B458" s="35" t="s">
        <v>159</v>
      </c>
      <c r="C458" s="35" t="s">
        <v>104</v>
      </c>
      <c r="D458" s="35" t="s">
        <v>101</v>
      </c>
      <c r="E458" s="35" t="s">
        <v>102</v>
      </c>
      <c r="F458" s="38">
        <f>F459+F487</f>
        <v>20704.599999999999</v>
      </c>
      <c r="G458" s="38">
        <f>G459+G487</f>
        <v>22545.8</v>
      </c>
      <c r="H458" s="38">
        <f>H459+H487</f>
        <v>23191.1</v>
      </c>
    </row>
    <row r="459" spans="1:8" s="41" customFormat="1" ht="39" hidden="1">
      <c r="A459" s="39" t="s">
        <v>390</v>
      </c>
      <c r="B459" s="35" t="s">
        <v>159</v>
      </c>
      <c r="C459" s="35" t="s">
        <v>104</v>
      </c>
      <c r="D459" s="35" t="s">
        <v>391</v>
      </c>
      <c r="E459" s="35" t="s">
        <v>102</v>
      </c>
      <c r="F459" s="38">
        <f t="shared" ref="F459:H462" si="82">F460</f>
        <v>0</v>
      </c>
      <c r="G459" s="38">
        <f t="shared" si="82"/>
        <v>0</v>
      </c>
      <c r="H459" s="38">
        <f t="shared" si="82"/>
        <v>0</v>
      </c>
    </row>
    <row r="460" spans="1:8" s="41" customFormat="1" ht="51.75" hidden="1">
      <c r="A460" s="39" t="s">
        <v>392</v>
      </c>
      <c r="B460" s="35" t="s">
        <v>159</v>
      </c>
      <c r="C460" s="35" t="s">
        <v>104</v>
      </c>
      <c r="D460" s="35" t="s">
        <v>393</v>
      </c>
      <c r="E460" s="35" t="s">
        <v>102</v>
      </c>
      <c r="F460" s="38">
        <f t="shared" si="82"/>
        <v>0</v>
      </c>
      <c r="G460" s="38">
        <f t="shared" si="82"/>
        <v>0</v>
      </c>
      <c r="H460" s="38">
        <f t="shared" si="82"/>
        <v>0</v>
      </c>
    </row>
    <row r="461" spans="1:8" s="41" customFormat="1" ht="15" hidden="1">
      <c r="A461" s="39" t="s">
        <v>180</v>
      </c>
      <c r="B461" s="35" t="s">
        <v>159</v>
      </c>
      <c r="C461" s="35" t="s">
        <v>104</v>
      </c>
      <c r="D461" s="35" t="s">
        <v>394</v>
      </c>
      <c r="E461" s="35" t="s">
        <v>102</v>
      </c>
      <c r="F461" s="38">
        <f t="shared" si="82"/>
        <v>0</v>
      </c>
      <c r="G461" s="38">
        <f t="shared" si="82"/>
        <v>0</v>
      </c>
      <c r="H461" s="38">
        <f t="shared" si="82"/>
        <v>0</v>
      </c>
    </row>
    <row r="462" spans="1:8" s="41" customFormat="1" ht="39" hidden="1">
      <c r="A462" s="39" t="s">
        <v>395</v>
      </c>
      <c r="B462" s="35" t="s">
        <v>159</v>
      </c>
      <c r="C462" s="35" t="s">
        <v>104</v>
      </c>
      <c r="D462" s="35" t="s">
        <v>394</v>
      </c>
      <c r="E462" s="35" t="s">
        <v>396</v>
      </c>
      <c r="F462" s="38">
        <f t="shared" si="82"/>
        <v>0</v>
      </c>
      <c r="G462" s="38">
        <f t="shared" si="82"/>
        <v>0</v>
      </c>
      <c r="H462" s="38">
        <f t="shared" si="82"/>
        <v>0</v>
      </c>
    </row>
    <row r="463" spans="1:8" s="41" customFormat="1" ht="15" hidden="1">
      <c r="A463" s="39" t="s">
        <v>397</v>
      </c>
      <c r="B463" s="35" t="s">
        <v>159</v>
      </c>
      <c r="C463" s="35" t="s">
        <v>104</v>
      </c>
      <c r="D463" s="35" t="s">
        <v>394</v>
      </c>
      <c r="E463" s="35" t="s">
        <v>398</v>
      </c>
      <c r="F463" s="38">
        <f>64.2-64.2</f>
        <v>0</v>
      </c>
      <c r="G463" s="38">
        <f>64.2-64.2</f>
        <v>0</v>
      </c>
      <c r="H463" s="38">
        <f>64.2-64.2</f>
        <v>0</v>
      </c>
    </row>
    <row r="464" spans="1:8" s="41" customFormat="1" ht="39" hidden="1">
      <c r="A464" s="39" t="s">
        <v>412</v>
      </c>
      <c r="B464" s="35" t="s">
        <v>159</v>
      </c>
      <c r="C464" s="35" t="s">
        <v>104</v>
      </c>
      <c r="D464" s="35" t="s">
        <v>413</v>
      </c>
      <c r="E464" s="35" t="s">
        <v>102</v>
      </c>
      <c r="F464" s="38">
        <f t="shared" ref="F464:H467" si="83">F465</f>
        <v>0</v>
      </c>
      <c r="G464" s="38">
        <f t="shared" si="83"/>
        <v>0</v>
      </c>
      <c r="H464" s="38">
        <f t="shared" si="83"/>
        <v>0</v>
      </c>
    </row>
    <row r="465" spans="1:8" s="41" customFormat="1" ht="77.25" hidden="1">
      <c r="A465" s="39" t="s">
        <v>414</v>
      </c>
      <c r="B465" s="35" t="s">
        <v>159</v>
      </c>
      <c r="C465" s="35" t="s">
        <v>104</v>
      </c>
      <c r="D465" s="35" t="s">
        <v>415</v>
      </c>
      <c r="E465" s="35" t="s">
        <v>102</v>
      </c>
      <c r="F465" s="38">
        <f t="shared" si="83"/>
        <v>0</v>
      </c>
      <c r="G465" s="38">
        <f t="shared" si="83"/>
        <v>0</v>
      </c>
      <c r="H465" s="38">
        <f t="shared" si="83"/>
        <v>0</v>
      </c>
    </row>
    <row r="466" spans="1:8" s="41" customFormat="1" ht="15" hidden="1">
      <c r="A466" s="39" t="s">
        <v>180</v>
      </c>
      <c r="B466" s="35" t="s">
        <v>159</v>
      </c>
      <c r="C466" s="35" t="s">
        <v>104</v>
      </c>
      <c r="D466" s="35" t="s">
        <v>416</v>
      </c>
      <c r="E466" s="35" t="s">
        <v>102</v>
      </c>
      <c r="F466" s="38">
        <f t="shared" si="83"/>
        <v>0</v>
      </c>
      <c r="G466" s="38">
        <f t="shared" si="83"/>
        <v>0</v>
      </c>
      <c r="H466" s="38">
        <f t="shared" si="83"/>
        <v>0</v>
      </c>
    </row>
    <row r="467" spans="1:8" s="41" customFormat="1" ht="64.5" hidden="1">
      <c r="A467" s="39" t="s">
        <v>111</v>
      </c>
      <c r="B467" s="35" t="s">
        <v>159</v>
      </c>
      <c r="C467" s="35" t="s">
        <v>104</v>
      </c>
      <c r="D467" s="35" t="s">
        <v>416</v>
      </c>
      <c r="E467" s="35" t="s">
        <v>112</v>
      </c>
      <c r="F467" s="38">
        <f t="shared" si="83"/>
        <v>0</v>
      </c>
      <c r="G467" s="38">
        <f t="shared" si="83"/>
        <v>0</v>
      </c>
      <c r="H467" s="38">
        <f t="shared" si="83"/>
        <v>0</v>
      </c>
    </row>
    <row r="468" spans="1:8" s="41" customFormat="1" ht="26.25" hidden="1">
      <c r="A468" s="39" t="s">
        <v>240</v>
      </c>
      <c r="B468" s="35" t="s">
        <v>159</v>
      </c>
      <c r="C468" s="35" t="s">
        <v>104</v>
      </c>
      <c r="D468" s="35" t="s">
        <v>416</v>
      </c>
      <c r="E468" s="35" t="s">
        <v>241</v>
      </c>
      <c r="F468" s="38"/>
      <c r="G468" s="38"/>
      <c r="H468" s="38"/>
    </row>
    <row r="469" spans="1:8" s="41" customFormat="1" ht="25.5" hidden="1" customHeight="1">
      <c r="A469" s="62" t="s">
        <v>417</v>
      </c>
      <c r="B469" s="43" t="s">
        <v>159</v>
      </c>
      <c r="C469" s="43" t="s">
        <v>104</v>
      </c>
      <c r="D469" s="43" t="s">
        <v>418</v>
      </c>
      <c r="E469" s="43" t="s">
        <v>102</v>
      </c>
      <c r="F469" s="44">
        <f>F470+F476+F480</f>
        <v>0</v>
      </c>
      <c r="G469" s="44">
        <f>G470+G476+G480</f>
        <v>0</v>
      </c>
      <c r="H469" s="44">
        <f>H470+H476+H480</f>
        <v>0</v>
      </c>
    </row>
    <row r="470" spans="1:8" s="41" customFormat="1" ht="25.5" hidden="1" customHeight="1">
      <c r="A470" s="39" t="s">
        <v>419</v>
      </c>
      <c r="B470" s="35" t="s">
        <v>159</v>
      </c>
      <c r="C470" s="35" t="s">
        <v>104</v>
      </c>
      <c r="D470" s="35" t="s">
        <v>420</v>
      </c>
      <c r="E470" s="35" t="s">
        <v>102</v>
      </c>
      <c r="F470" s="38">
        <f>F471</f>
        <v>0</v>
      </c>
      <c r="G470" s="38">
        <f>G471</f>
        <v>0</v>
      </c>
      <c r="H470" s="38">
        <f>H471</f>
        <v>0</v>
      </c>
    </row>
    <row r="471" spans="1:8" s="41" customFormat="1" ht="25.5" hidden="1" customHeight="1">
      <c r="A471" s="39" t="s">
        <v>238</v>
      </c>
      <c r="B471" s="35" t="s">
        <v>159</v>
      </c>
      <c r="C471" s="35" t="s">
        <v>104</v>
      </c>
      <c r="D471" s="35" t="s">
        <v>421</v>
      </c>
      <c r="E471" s="35" t="s">
        <v>102</v>
      </c>
      <c r="F471" s="38">
        <f>F472+F474</f>
        <v>0</v>
      </c>
      <c r="G471" s="38">
        <f>G472+G474</f>
        <v>0</v>
      </c>
      <c r="H471" s="38">
        <f>H472+H474</f>
        <v>0</v>
      </c>
    </row>
    <row r="472" spans="1:8" s="41" customFormat="1" ht="25.5" hidden="1" customHeight="1">
      <c r="A472" s="39" t="s">
        <v>111</v>
      </c>
      <c r="B472" s="35" t="s">
        <v>159</v>
      </c>
      <c r="C472" s="35" t="s">
        <v>104</v>
      </c>
      <c r="D472" s="35" t="s">
        <v>421</v>
      </c>
      <c r="E472" s="35" t="s">
        <v>112</v>
      </c>
      <c r="F472" s="38">
        <f>F473</f>
        <v>0</v>
      </c>
      <c r="G472" s="38">
        <f>G473</f>
        <v>0</v>
      </c>
      <c r="H472" s="38">
        <f>H473</f>
        <v>0</v>
      </c>
    </row>
    <row r="473" spans="1:8" s="41" customFormat="1" ht="12.75" hidden="1" customHeight="1">
      <c r="A473" s="39" t="s">
        <v>240</v>
      </c>
      <c r="B473" s="35" t="s">
        <v>159</v>
      </c>
      <c r="C473" s="35" t="s">
        <v>104</v>
      </c>
      <c r="D473" s="35" t="s">
        <v>421</v>
      </c>
      <c r="E473" s="35" t="s">
        <v>241</v>
      </c>
      <c r="F473" s="38"/>
      <c r="G473" s="38"/>
      <c r="H473" s="38"/>
    </row>
    <row r="474" spans="1:8" s="41" customFormat="1" ht="25.5" hidden="1" customHeight="1">
      <c r="A474" s="39" t="s">
        <v>121</v>
      </c>
      <c r="B474" s="35" t="s">
        <v>159</v>
      </c>
      <c r="C474" s="35" t="s">
        <v>104</v>
      </c>
      <c r="D474" s="35" t="s">
        <v>421</v>
      </c>
      <c r="E474" s="35" t="s">
        <v>122</v>
      </c>
      <c r="F474" s="38">
        <f>F475</f>
        <v>0</v>
      </c>
      <c r="G474" s="38">
        <f>G475</f>
        <v>0</v>
      </c>
      <c r="H474" s="38">
        <f>H475</f>
        <v>0</v>
      </c>
    </row>
    <row r="475" spans="1:8" s="41" customFormat="1" ht="25.5" hidden="1" customHeight="1">
      <c r="A475" s="39" t="s">
        <v>256</v>
      </c>
      <c r="B475" s="35" t="s">
        <v>159</v>
      </c>
      <c r="C475" s="35" t="s">
        <v>104</v>
      </c>
      <c r="D475" s="35" t="s">
        <v>421</v>
      </c>
      <c r="E475" s="35" t="s">
        <v>124</v>
      </c>
      <c r="F475" s="38"/>
      <c r="G475" s="38"/>
      <c r="H475" s="38"/>
    </row>
    <row r="476" spans="1:8" s="41" customFormat="1" ht="39" hidden="1">
      <c r="A476" s="39" t="s">
        <v>422</v>
      </c>
      <c r="B476" s="35" t="s">
        <v>159</v>
      </c>
      <c r="C476" s="35" t="s">
        <v>104</v>
      </c>
      <c r="D476" s="35" t="s">
        <v>423</v>
      </c>
      <c r="E476" s="35" t="s">
        <v>102</v>
      </c>
      <c r="F476" s="38">
        <f t="shared" ref="F476:H478" si="84">F477</f>
        <v>0</v>
      </c>
      <c r="G476" s="38">
        <f t="shared" si="84"/>
        <v>0</v>
      </c>
      <c r="H476" s="38">
        <f t="shared" si="84"/>
        <v>0</v>
      </c>
    </row>
    <row r="477" spans="1:8" s="41" customFormat="1" ht="26.25" hidden="1">
      <c r="A477" s="39" t="s">
        <v>238</v>
      </c>
      <c r="B477" s="35" t="s">
        <v>159</v>
      </c>
      <c r="C477" s="35" t="s">
        <v>104</v>
      </c>
      <c r="D477" s="35" t="s">
        <v>424</v>
      </c>
      <c r="E477" s="35" t="s">
        <v>102</v>
      </c>
      <c r="F477" s="38">
        <f t="shared" si="84"/>
        <v>0</v>
      </c>
      <c r="G477" s="38">
        <f t="shared" si="84"/>
        <v>0</v>
      </c>
      <c r="H477" s="38">
        <f t="shared" si="84"/>
        <v>0</v>
      </c>
    </row>
    <row r="478" spans="1:8" s="41" customFormat="1" ht="26.25" hidden="1">
      <c r="A478" s="39" t="s">
        <v>121</v>
      </c>
      <c r="B478" s="35" t="s">
        <v>159</v>
      </c>
      <c r="C478" s="35" t="s">
        <v>104</v>
      </c>
      <c r="D478" s="35" t="s">
        <v>424</v>
      </c>
      <c r="E478" s="35" t="s">
        <v>122</v>
      </c>
      <c r="F478" s="38">
        <f t="shared" si="84"/>
        <v>0</v>
      </c>
      <c r="G478" s="38">
        <f t="shared" si="84"/>
        <v>0</v>
      </c>
      <c r="H478" s="38">
        <f t="shared" si="84"/>
        <v>0</v>
      </c>
    </row>
    <row r="479" spans="1:8" s="41" customFormat="1" ht="39" hidden="1">
      <c r="A479" s="39" t="s">
        <v>256</v>
      </c>
      <c r="B479" s="35" t="s">
        <v>159</v>
      </c>
      <c r="C479" s="35" t="s">
        <v>104</v>
      </c>
      <c r="D479" s="35" t="s">
        <v>424</v>
      </c>
      <c r="E479" s="35" t="s">
        <v>124</v>
      </c>
      <c r="F479" s="38"/>
      <c r="G479" s="38"/>
      <c r="H479" s="38"/>
    </row>
    <row r="480" spans="1:8" s="41" customFormat="1" ht="26.25" hidden="1">
      <c r="A480" s="39" t="s">
        <v>425</v>
      </c>
      <c r="B480" s="35" t="s">
        <v>159</v>
      </c>
      <c r="C480" s="35" t="s">
        <v>104</v>
      </c>
      <c r="D480" s="35" t="s">
        <v>426</v>
      </c>
      <c r="E480" s="35" t="s">
        <v>102</v>
      </c>
      <c r="F480" s="38">
        <f>F481+F484</f>
        <v>0</v>
      </c>
      <c r="G480" s="38">
        <f>G481+G484</f>
        <v>0</v>
      </c>
      <c r="H480" s="38">
        <f>H481+H484</f>
        <v>0</v>
      </c>
    </row>
    <row r="481" spans="1:8" s="41" customFormat="1" ht="26.25" hidden="1">
      <c r="A481" s="39" t="s">
        <v>238</v>
      </c>
      <c r="B481" s="35" t="s">
        <v>159</v>
      </c>
      <c r="C481" s="35" t="s">
        <v>104</v>
      </c>
      <c r="D481" s="35" t="s">
        <v>427</v>
      </c>
      <c r="E481" s="35" t="s">
        <v>102</v>
      </c>
      <c r="F481" s="38">
        <f t="shared" ref="F481:H482" si="85">F482</f>
        <v>0</v>
      </c>
      <c r="G481" s="38">
        <f t="shared" si="85"/>
        <v>0</v>
      </c>
      <c r="H481" s="38">
        <f t="shared" si="85"/>
        <v>0</v>
      </c>
    </row>
    <row r="482" spans="1:8" s="41" customFormat="1" ht="26.25" hidden="1">
      <c r="A482" s="39" t="s">
        <v>121</v>
      </c>
      <c r="B482" s="35" t="s">
        <v>159</v>
      </c>
      <c r="C482" s="35" t="s">
        <v>104</v>
      </c>
      <c r="D482" s="35" t="s">
        <v>427</v>
      </c>
      <c r="E482" s="35" t="s">
        <v>122</v>
      </c>
      <c r="F482" s="38">
        <f t="shared" si="85"/>
        <v>0</v>
      </c>
      <c r="G482" s="38">
        <f t="shared" si="85"/>
        <v>0</v>
      </c>
      <c r="H482" s="38">
        <f t="shared" si="85"/>
        <v>0</v>
      </c>
    </row>
    <row r="483" spans="1:8" s="41" customFormat="1" ht="39" hidden="1">
      <c r="A483" s="39" t="s">
        <v>256</v>
      </c>
      <c r="B483" s="35" t="s">
        <v>159</v>
      </c>
      <c r="C483" s="35" t="s">
        <v>104</v>
      </c>
      <c r="D483" s="35" t="s">
        <v>427</v>
      </c>
      <c r="E483" s="35" t="s">
        <v>124</v>
      </c>
      <c r="F483" s="38"/>
      <c r="G483" s="38"/>
      <c r="H483" s="38"/>
    </row>
    <row r="484" spans="1:8" s="41" customFormat="1" ht="51.75" hidden="1">
      <c r="A484" s="39" t="s">
        <v>236</v>
      </c>
      <c r="B484" s="35" t="s">
        <v>159</v>
      </c>
      <c r="C484" s="35" t="s">
        <v>104</v>
      </c>
      <c r="D484" s="35" t="s">
        <v>428</v>
      </c>
      <c r="E484" s="35" t="s">
        <v>102</v>
      </c>
      <c r="F484" s="38">
        <f t="shared" ref="F484:H485" si="86">F485</f>
        <v>0</v>
      </c>
      <c r="G484" s="38">
        <f t="shared" si="86"/>
        <v>0</v>
      </c>
      <c r="H484" s="38">
        <f t="shared" si="86"/>
        <v>0</v>
      </c>
    </row>
    <row r="485" spans="1:8" s="41" customFormat="1" ht="15" hidden="1">
      <c r="A485" s="39" t="s">
        <v>125</v>
      </c>
      <c r="B485" s="35" t="s">
        <v>159</v>
      </c>
      <c r="C485" s="35" t="s">
        <v>104</v>
      </c>
      <c r="D485" s="35" t="s">
        <v>428</v>
      </c>
      <c r="E485" s="35" t="s">
        <v>126</v>
      </c>
      <c r="F485" s="38">
        <f t="shared" si="86"/>
        <v>0</v>
      </c>
      <c r="G485" s="38">
        <f t="shared" si="86"/>
        <v>0</v>
      </c>
      <c r="H485" s="38">
        <f t="shared" si="86"/>
        <v>0</v>
      </c>
    </row>
    <row r="486" spans="1:8" s="41" customFormat="1" ht="15" hidden="1">
      <c r="A486" s="39" t="s">
        <v>127</v>
      </c>
      <c r="B486" s="35" t="s">
        <v>159</v>
      </c>
      <c r="C486" s="35" t="s">
        <v>104</v>
      </c>
      <c r="D486" s="35" t="s">
        <v>428</v>
      </c>
      <c r="E486" s="35" t="s">
        <v>128</v>
      </c>
      <c r="F486" s="38"/>
      <c r="G486" s="38"/>
      <c r="H486" s="38"/>
    </row>
    <row r="487" spans="1:8" s="41" customFormat="1" ht="102.75">
      <c r="A487" s="39" t="s">
        <v>429</v>
      </c>
      <c r="B487" s="35" t="s">
        <v>159</v>
      </c>
      <c r="C487" s="35" t="s">
        <v>104</v>
      </c>
      <c r="D487" s="35" t="s">
        <v>430</v>
      </c>
      <c r="E487" s="35" t="s">
        <v>102</v>
      </c>
      <c r="F487" s="38">
        <f>F488</f>
        <v>20704.599999999999</v>
      </c>
      <c r="G487" s="38">
        <f>G488</f>
        <v>22545.8</v>
      </c>
      <c r="H487" s="38">
        <f>H488</f>
        <v>23191.1</v>
      </c>
    </row>
    <row r="488" spans="1:8" s="41" customFormat="1" ht="51.75">
      <c r="A488" s="39" t="s">
        <v>431</v>
      </c>
      <c r="B488" s="35" t="s">
        <v>159</v>
      </c>
      <c r="C488" s="35" t="s">
        <v>104</v>
      </c>
      <c r="D488" s="35" t="s">
        <v>432</v>
      </c>
      <c r="E488" s="35" t="s">
        <v>102</v>
      </c>
      <c r="F488" s="38">
        <f>F489+F492+F495</f>
        <v>20704.599999999999</v>
      </c>
      <c r="G488" s="38">
        <f>G489+G492+G495</f>
        <v>22545.8</v>
      </c>
      <c r="H488" s="38">
        <f>H489+H492+H495</f>
        <v>23191.1</v>
      </c>
    </row>
    <row r="489" spans="1:8" s="41" customFormat="1" ht="64.5">
      <c r="A489" s="39" t="s">
        <v>433</v>
      </c>
      <c r="B489" s="35" t="s">
        <v>159</v>
      </c>
      <c r="C489" s="35" t="s">
        <v>104</v>
      </c>
      <c r="D489" s="35" t="s">
        <v>434</v>
      </c>
      <c r="E489" s="35" t="s">
        <v>102</v>
      </c>
      <c r="F489" s="38">
        <f t="shared" ref="F489:H490" si="87">F490</f>
        <v>294.39999999999998</v>
      </c>
      <c r="G489" s="38">
        <f t="shared" si="87"/>
        <v>294.39999999999998</v>
      </c>
      <c r="H489" s="38">
        <f t="shared" si="87"/>
        <v>304.5</v>
      </c>
    </row>
    <row r="490" spans="1:8" s="41" customFormat="1" ht="33.75" customHeight="1">
      <c r="A490" s="39" t="s">
        <v>395</v>
      </c>
      <c r="B490" s="35" t="s">
        <v>159</v>
      </c>
      <c r="C490" s="35" t="s">
        <v>104</v>
      </c>
      <c r="D490" s="35" t="s">
        <v>434</v>
      </c>
      <c r="E490" s="35" t="s">
        <v>396</v>
      </c>
      <c r="F490" s="38">
        <f t="shared" si="87"/>
        <v>294.39999999999998</v>
      </c>
      <c r="G490" s="38">
        <f t="shared" si="87"/>
        <v>294.39999999999998</v>
      </c>
      <c r="H490" s="38">
        <f t="shared" si="87"/>
        <v>304.5</v>
      </c>
    </row>
    <row r="491" spans="1:8" s="41" customFormat="1" ht="15">
      <c r="A491" s="39" t="s">
        <v>397</v>
      </c>
      <c r="B491" s="35" t="s">
        <v>159</v>
      </c>
      <c r="C491" s="35" t="s">
        <v>104</v>
      </c>
      <c r="D491" s="35" t="s">
        <v>434</v>
      </c>
      <c r="E491" s="35" t="s">
        <v>398</v>
      </c>
      <c r="F491" s="38">
        <v>294.39999999999998</v>
      </c>
      <c r="G491" s="38">
        <v>294.39999999999998</v>
      </c>
      <c r="H491" s="38">
        <v>304.5</v>
      </c>
    </row>
    <row r="492" spans="1:8" s="41" customFormat="1" ht="39">
      <c r="A492" s="39" t="s">
        <v>403</v>
      </c>
      <c r="B492" s="35" t="s">
        <v>159</v>
      </c>
      <c r="C492" s="35" t="s">
        <v>104</v>
      </c>
      <c r="D492" s="35" t="s">
        <v>435</v>
      </c>
      <c r="E492" s="35" t="s">
        <v>102</v>
      </c>
      <c r="F492" s="38">
        <f t="shared" ref="F492:H493" si="88">F493</f>
        <v>8885.5</v>
      </c>
      <c r="G492" s="38">
        <f t="shared" si="88"/>
        <v>10332.5</v>
      </c>
      <c r="H492" s="38">
        <f t="shared" si="88"/>
        <v>10562.3</v>
      </c>
    </row>
    <row r="493" spans="1:8" s="41" customFormat="1" ht="33" customHeight="1">
      <c r="A493" s="39" t="s">
        <v>395</v>
      </c>
      <c r="B493" s="35" t="s">
        <v>159</v>
      </c>
      <c r="C493" s="35" t="s">
        <v>104</v>
      </c>
      <c r="D493" s="35" t="s">
        <v>435</v>
      </c>
      <c r="E493" s="35" t="s">
        <v>396</v>
      </c>
      <c r="F493" s="38">
        <f t="shared" si="88"/>
        <v>8885.5</v>
      </c>
      <c r="G493" s="38">
        <f t="shared" si="88"/>
        <v>10332.5</v>
      </c>
      <c r="H493" s="38">
        <f t="shared" si="88"/>
        <v>10562.3</v>
      </c>
    </row>
    <row r="494" spans="1:8" s="41" customFormat="1" ht="18.75" customHeight="1">
      <c r="A494" s="39" t="s">
        <v>397</v>
      </c>
      <c r="B494" s="35" t="s">
        <v>159</v>
      </c>
      <c r="C494" s="35" t="s">
        <v>104</v>
      </c>
      <c r="D494" s="35" t="s">
        <v>435</v>
      </c>
      <c r="E494" s="35" t="s">
        <v>398</v>
      </c>
      <c r="F494" s="38">
        <v>8885.5</v>
      </c>
      <c r="G494" s="38">
        <v>10332.5</v>
      </c>
      <c r="H494" s="38">
        <v>10562.3</v>
      </c>
    </row>
    <row r="495" spans="1:8" s="41" customFormat="1" ht="32.25" customHeight="1">
      <c r="A495" s="39" t="s">
        <v>436</v>
      </c>
      <c r="B495" s="35" t="s">
        <v>159</v>
      </c>
      <c r="C495" s="35" t="s">
        <v>104</v>
      </c>
      <c r="D495" s="35" t="s">
        <v>437</v>
      </c>
      <c r="E495" s="35" t="s">
        <v>102</v>
      </c>
      <c r="F495" s="38">
        <f t="shared" ref="F495:H496" si="89">F496</f>
        <v>11524.7</v>
      </c>
      <c r="G495" s="38">
        <f t="shared" si="89"/>
        <v>11918.9</v>
      </c>
      <c r="H495" s="38">
        <f t="shared" si="89"/>
        <v>12324.3</v>
      </c>
    </row>
    <row r="496" spans="1:8" s="41" customFormat="1" ht="31.5" customHeight="1">
      <c r="A496" s="39" t="s">
        <v>395</v>
      </c>
      <c r="B496" s="35" t="s">
        <v>159</v>
      </c>
      <c r="C496" s="35" t="s">
        <v>104</v>
      </c>
      <c r="D496" s="35" t="s">
        <v>437</v>
      </c>
      <c r="E496" s="35" t="s">
        <v>396</v>
      </c>
      <c r="F496" s="38">
        <f t="shared" si="89"/>
        <v>11524.7</v>
      </c>
      <c r="G496" s="38">
        <f t="shared" si="89"/>
        <v>11918.9</v>
      </c>
      <c r="H496" s="38">
        <f t="shared" si="89"/>
        <v>12324.3</v>
      </c>
    </row>
    <row r="497" spans="1:8" s="41" customFormat="1" ht="15">
      <c r="A497" s="39" t="s">
        <v>397</v>
      </c>
      <c r="B497" s="35" t="s">
        <v>159</v>
      </c>
      <c r="C497" s="35" t="s">
        <v>104</v>
      </c>
      <c r="D497" s="35" t="s">
        <v>437</v>
      </c>
      <c r="E497" s="35" t="s">
        <v>398</v>
      </c>
      <c r="F497" s="38">
        <v>11524.7</v>
      </c>
      <c r="G497" s="38">
        <v>11918.9</v>
      </c>
      <c r="H497" s="38">
        <v>12324.3</v>
      </c>
    </row>
    <row r="498" spans="1:8" s="41" customFormat="1" ht="54" hidden="1" customHeight="1">
      <c r="A498" s="39" t="s">
        <v>438</v>
      </c>
      <c r="B498" s="35" t="s">
        <v>159</v>
      </c>
      <c r="C498" s="35" t="s">
        <v>104</v>
      </c>
      <c r="D498" s="35" t="s">
        <v>439</v>
      </c>
      <c r="E498" s="35" t="s">
        <v>102</v>
      </c>
      <c r="F498" s="38">
        <f t="shared" ref="F498:H499" si="90">F499</f>
        <v>0</v>
      </c>
      <c r="G498" s="38">
        <f t="shared" si="90"/>
        <v>0</v>
      </c>
      <c r="H498" s="38">
        <f t="shared" si="90"/>
        <v>0</v>
      </c>
    </row>
    <row r="499" spans="1:8" s="41" customFormat="1" ht="31.5" hidden="1" customHeight="1">
      <c r="A499" s="39" t="s">
        <v>227</v>
      </c>
      <c r="B499" s="35" t="s">
        <v>159</v>
      </c>
      <c r="C499" s="35" t="s">
        <v>104</v>
      </c>
      <c r="D499" s="35" t="s">
        <v>439</v>
      </c>
      <c r="E499" s="35" t="s">
        <v>228</v>
      </c>
      <c r="F499" s="38">
        <f t="shared" si="90"/>
        <v>0</v>
      </c>
      <c r="G499" s="38">
        <f t="shared" si="90"/>
        <v>0</v>
      </c>
      <c r="H499" s="38">
        <f t="shared" si="90"/>
        <v>0</v>
      </c>
    </row>
    <row r="500" spans="1:8" s="41" customFormat="1" ht="14.25" hidden="1" customHeight="1">
      <c r="A500" s="39" t="s">
        <v>229</v>
      </c>
      <c r="B500" s="35" t="s">
        <v>159</v>
      </c>
      <c r="C500" s="35" t="s">
        <v>104</v>
      </c>
      <c r="D500" s="35" t="s">
        <v>439</v>
      </c>
      <c r="E500" s="35" t="s">
        <v>230</v>
      </c>
      <c r="F500" s="38">
        <v>0</v>
      </c>
      <c r="G500" s="38">
        <v>0</v>
      </c>
      <c r="H500" s="38">
        <v>0</v>
      </c>
    </row>
    <row r="501" spans="1:8" s="41" customFormat="1" ht="14.25" customHeight="1">
      <c r="A501" s="39" t="s">
        <v>440</v>
      </c>
      <c r="B501" s="35" t="s">
        <v>159</v>
      </c>
      <c r="C501" s="35" t="s">
        <v>244</v>
      </c>
      <c r="D501" s="35" t="s">
        <v>101</v>
      </c>
      <c r="E501" s="35" t="s">
        <v>102</v>
      </c>
      <c r="F501" s="38">
        <f>F502+F507</f>
        <v>2644.5999999999995</v>
      </c>
      <c r="G501" s="38">
        <f>G502+G507</f>
        <v>2644.5999999999995</v>
      </c>
      <c r="H501" s="38">
        <f>H502+H507</f>
        <v>2644.5999999999995</v>
      </c>
    </row>
    <row r="502" spans="1:8" s="41" customFormat="1" ht="43.5" customHeight="1">
      <c r="A502" s="39" t="s">
        <v>441</v>
      </c>
      <c r="B502" s="35" t="s">
        <v>159</v>
      </c>
      <c r="C502" s="35" t="s">
        <v>244</v>
      </c>
      <c r="D502" s="35" t="s">
        <v>413</v>
      </c>
      <c r="E502" s="35" t="s">
        <v>102</v>
      </c>
      <c r="F502" s="38">
        <f t="shared" ref="F502:H505" si="91">F503</f>
        <v>33.700000000000003</v>
      </c>
      <c r="G502" s="38">
        <f t="shared" si="91"/>
        <v>33.700000000000003</v>
      </c>
      <c r="H502" s="38">
        <f t="shared" si="91"/>
        <v>33.700000000000003</v>
      </c>
    </row>
    <row r="503" spans="1:8" s="41" customFormat="1" ht="79.5" customHeight="1">
      <c r="A503" s="39" t="s">
        <v>442</v>
      </c>
      <c r="B503" s="35" t="s">
        <v>159</v>
      </c>
      <c r="C503" s="35" t="s">
        <v>244</v>
      </c>
      <c r="D503" s="35" t="s">
        <v>415</v>
      </c>
      <c r="E503" s="35" t="s">
        <v>102</v>
      </c>
      <c r="F503" s="38">
        <f t="shared" si="91"/>
        <v>33.700000000000003</v>
      </c>
      <c r="G503" s="38">
        <f t="shared" si="91"/>
        <v>33.700000000000003</v>
      </c>
      <c r="H503" s="38">
        <f t="shared" si="91"/>
        <v>33.700000000000003</v>
      </c>
    </row>
    <row r="504" spans="1:8" s="41" customFormat="1" ht="14.25" customHeight="1">
      <c r="A504" s="39" t="s">
        <v>180</v>
      </c>
      <c r="B504" s="35" t="s">
        <v>159</v>
      </c>
      <c r="C504" s="35" t="s">
        <v>244</v>
      </c>
      <c r="D504" s="35" t="s">
        <v>416</v>
      </c>
      <c r="E504" s="35" t="s">
        <v>102</v>
      </c>
      <c r="F504" s="38">
        <f t="shared" si="91"/>
        <v>33.700000000000003</v>
      </c>
      <c r="G504" s="38">
        <f t="shared" si="91"/>
        <v>33.700000000000003</v>
      </c>
      <c r="H504" s="38">
        <f t="shared" si="91"/>
        <v>33.700000000000003</v>
      </c>
    </row>
    <row r="505" spans="1:8" s="41" customFormat="1" ht="68.25" customHeight="1">
      <c r="A505" s="39" t="s">
        <v>111</v>
      </c>
      <c r="B505" s="35" t="s">
        <v>159</v>
      </c>
      <c r="C505" s="35" t="s">
        <v>244</v>
      </c>
      <c r="D505" s="35" t="s">
        <v>416</v>
      </c>
      <c r="E505" s="35" t="s">
        <v>112</v>
      </c>
      <c r="F505" s="38">
        <f t="shared" si="91"/>
        <v>33.700000000000003</v>
      </c>
      <c r="G505" s="38">
        <f t="shared" si="91"/>
        <v>33.700000000000003</v>
      </c>
      <c r="H505" s="38">
        <f t="shared" si="91"/>
        <v>33.700000000000003</v>
      </c>
    </row>
    <row r="506" spans="1:8" s="41" customFormat="1" ht="20.25" customHeight="1">
      <c r="A506" s="39" t="s">
        <v>240</v>
      </c>
      <c r="B506" s="35" t="s">
        <v>159</v>
      </c>
      <c r="C506" s="35" t="s">
        <v>244</v>
      </c>
      <c r="D506" s="35" t="s">
        <v>416</v>
      </c>
      <c r="E506" s="35" t="s">
        <v>241</v>
      </c>
      <c r="F506" s="38">
        <v>33.700000000000003</v>
      </c>
      <c r="G506" s="38">
        <v>33.700000000000003</v>
      </c>
      <c r="H506" s="38">
        <v>33.700000000000003</v>
      </c>
    </row>
    <row r="507" spans="1:8" s="41" customFormat="1" ht="54.75" customHeight="1">
      <c r="A507" s="62" t="s">
        <v>443</v>
      </c>
      <c r="B507" s="35" t="s">
        <v>159</v>
      </c>
      <c r="C507" s="35" t="s">
        <v>244</v>
      </c>
      <c r="D507" s="35" t="s">
        <v>418</v>
      </c>
      <c r="E507" s="35" t="s">
        <v>102</v>
      </c>
      <c r="F507" s="38">
        <f>F508+F514+F518</f>
        <v>2610.8999999999996</v>
      </c>
      <c r="G507" s="38">
        <f>G508+G514+G518</f>
        <v>2610.8999999999996</v>
      </c>
      <c r="H507" s="38">
        <f>H508+H514+H518</f>
        <v>2610.8999999999996</v>
      </c>
    </row>
    <row r="508" spans="1:8" s="41" customFormat="1" ht="64.5" customHeight="1">
      <c r="A508" s="39" t="s">
        <v>419</v>
      </c>
      <c r="B508" s="35" t="s">
        <v>159</v>
      </c>
      <c r="C508" s="35" t="s">
        <v>244</v>
      </c>
      <c r="D508" s="35" t="s">
        <v>420</v>
      </c>
      <c r="E508" s="35" t="s">
        <v>102</v>
      </c>
      <c r="F508" s="38">
        <f>F509</f>
        <v>2130</v>
      </c>
      <c r="G508" s="38">
        <f>G509</f>
        <v>2130</v>
      </c>
      <c r="H508" s="38">
        <f>H509</f>
        <v>2130</v>
      </c>
    </row>
    <row r="509" spans="1:8" s="41" customFormat="1" ht="30.75" customHeight="1">
      <c r="A509" s="39" t="s">
        <v>238</v>
      </c>
      <c r="B509" s="35" t="s">
        <v>159</v>
      </c>
      <c r="C509" s="35" t="s">
        <v>244</v>
      </c>
      <c r="D509" s="35" t="s">
        <v>421</v>
      </c>
      <c r="E509" s="35" t="s">
        <v>102</v>
      </c>
      <c r="F509" s="38">
        <f>F510+F512</f>
        <v>2130</v>
      </c>
      <c r="G509" s="38">
        <f>G510+G512</f>
        <v>2130</v>
      </c>
      <c r="H509" s="38">
        <f>H510+H512</f>
        <v>2130</v>
      </c>
    </row>
    <row r="510" spans="1:8" s="41" customFormat="1" ht="69" customHeight="1">
      <c r="A510" s="39" t="s">
        <v>111</v>
      </c>
      <c r="B510" s="35" t="s">
        <v>159</v>
      </c>
      <c r="C510" s="35" t="s">
        <v>244</v>
      </c>
      <c r="D510" s="35" t="s">
        <v>421</v>
      </c>
      <c r="E510" s="35" t="s">
        <v>112</v>
      </c>
      <c r="F510" s="38">
        <f>F511</f>
        <v>2130</v>
      </c>
      <c r="G510" s="38">
        <f>G511</f>
        <v>2130</v>
      </c>
      <c r="H510" s="38">
        <f>H511</f>
        <v>2130</v>
      </c>
    </row>
    <row r="511" spans="1:8" s="41" customFormat="1" ht="21" customHeight="1">
      <c r="A511" s="39" t="s">
        <v>240</v>
      </c>
      <c r="B511" s="35" t="s">
        <v>159</v>
      </c>
      <c r="C511" s="35" t="s">
        <v>244</v>
      </c>
      <c r="D511" s="35" t="s">
        <v>421</v>
      </c>
      <c r="E511" s="35" t="s">
        <v>241</v>
      </c>
      <c r="F511" s="38">
        <v>2130</v>
      </c>
      <c r="G511" s="38">
        <v>2130</v>
      </c>
      <c r="H511" s="38">
        <v>2130</v>
      </c>
    </row>
    <row r="512" spans="1:8" s="41" customFormat="1" ht="29.25" hidden="1" customHeight="1">
      <c r="A512" s="39" t="s">
        <v>121</v>
      </c>
      <c r="B512" s="35" t="s">
        <v>159</v>
      </c>
      <c r="C512" s="35" t="s">
        <v>244</v>
      </c>
      <c r="D512" s="35" t="s">
        <v>421</v>
      </c>
      <c r="E512" s="35" t="s">
        <v>122</v>
      </c>
      <c r="F512" s="38">
        <f>F513</f>
        <v>0</v>
      </c>
      <c r="G512" s="38">
        <f>G513</f>
        <v>0</v>
      </c>
      <c r="H512" s="38">
        <f>H513</f>
        <v>0</v>
      </c>
    </row>
    <row r="513" spans="1:8" s="41" customFormat="1" ht="27.75" hidden="1" customHeight="1">
      <c r="A513" s="39" t="s">
        <v>123</v>
      </c>
      <c r="B513" s="35" t="s">
        <v>159</v>
      </c>
      <c r="C513" s="35" t="s">
        <v>244</v>
      </c>
      <c r="D513" s="35" t="s">
        <v>421</v>
      </c>
      <c r="E513" s="35" t="s">
        <v>124</v>
      </c>
      <c r="F513" s="38">
        <v>0</v>
      </c>
      <c r="G513" s="38">
        <v>0</v>
      </c>
      <c r="H513" s="38">
        <v>0</v>
      </c>
    </row>
    <row r="514" spans="1:8" s="41" customFormat="1" ht="48" customHeight="1">
      <c r="A514" s="39" t="s">
        <v>422</v>
      </c>
      <c r="B514" s="35" t="s">
        <v>159</v>
      </c>
      <c r="C514" s="35" t="s">
        <v>244</v>
      </c>
      <c r="D514" s="35" t="s">
        <v>423</v>
      </c>
      <c r="E514" s="35" t="s">
        <v>102</v>
      </c>
      <c r="F514" s="38">
        <f t="shared" ref="F514:H516" si="92">F515</f>
        <v>50.2</v>
      </c>
      <c r="G514" s="38">
        <f t="shared" si="92"/>
        <v>50.2</v>
      </c>
      <c r="H514" s="38">
        <f t="shared" si="92"/>
        <v>50.2</v>
      </c>
    </row>
    <row r="515" spans="1:8" s="41" customFormat="1" ht="27.75" customHeight="1">
      <c r="A515" s="39" t="s">
        <v>238</v>
      </c>
      <c r="B515" s="35" t="s">
        <v>159</v>
      </c>
      <c r="C515" s="35" t="s">
        <v>244</v>
      </c>
      <c r="D515" s="35" t="s">
        <v>424</v>
      </c>
      <c r="E515" s="35" t="s">
        <v>102</v>
      </c>
      <c r="F515" s="38">
        <f t="shared" si="92"/>
        <v>50.2</v>
      </c>
      <c r="G515" s="38">
        <f t="shared" si="92"/>
        <v>50.2</v>
      </c>
      <c r="H515" s="38">
        <f t="shared" si="92"/>
        <v>50.2</v>
      </c>
    </row>
    <row r="516" spans="1:8" s="41" customFormat="1" ht="27.75" customHeight="1">
      <c r="A516" s="39" t="s">
        <v>121</v>
      </c>
      <c r="B516" s="35" t="s">
        <v>159</v>
      </c>
      <c r="C516" s="35" t="s">
        <v>244</v>
      </c>
      <c r="D516" s="35" t="s">
        <v>424</v>
      </c>
      <c r="E516" s="35" t="s">
        <v>122</v>
      </c>
      <c r="F516" s="38">
        <f t="shared" si="92"/>
        <v>50.2</v>
      </c>
      <c r="G516" s="38">
        <f t="shared" si="92"/>
        <v>50.2</v>
      </c>
      <c r="H516" s="38">
        <f t="shared" si="92"/>
        <v>50.2</v>
      </c>
    </row>
    <row r="517" spans="1:8" s="41" customFormat="1" ht="27.75" customHeight="1">
      <c r="A517" s="39" t="s">
        <v>123</v>
      </c>
      <c r="B517" s="35" t="s">
        <v>159</v>
      </c>
      <c r="C517" s="35" t="s">
        <v>244</v>
      </c>
      <c r="D517" s="35" t="s">
        <v>424</v>
      </c>
      <c r="E517" s="35" t="s">
        <v>124</v>
      </c>
      <c r="F517" s="38">
        <v>50.2</v>
      </c>
      <c r="G517" s="38">
        <v>50.2</v>
      </c>
      <c r="H517" s="38">
        <v>50.2</v>
      </c>
    </row>
    <row r="518" spans="1:8" s="41" customFormat="1" ht="27.75" customHeight="1">
      <c r="A518" s="39" t="s">
        <v>425</v>
      </c>
      <c r="B518" s="35" t="s">
        <v>159</v>
      </c>
      <c r="C518" s="35" t="s">
        <v>244</v>
      </c>
      <c r="D518" s="35" t="s">
        <v>426</v>
      </c>
      <c r="E518" s="35" t="s">
        <v>102</v>
      </c>
      <c r="F518" s="38">
        <f>F519+F522</f>
        <v>430.70000000000005</v>
      </c>
      <c r="G518" s="38">
        <f>G519+G522</f>
        <v>430.70000000000005</v>
      </c>
      <c r="H518" s="38">
        <f>H519+H522</f>
        <v>430.70000000000005</v>
      </c>
    </row>
    <row r="519" spans="1:8" s="41" customFormat="1" ht="27.75" customHeight="1">
      <c r="A519" s="39" t="s">
        <v>238</v>
      </c>
      <c r="B519" s="35" t="s">
        <v>159</v>
      </c>
      <c r="C519" s="35" t="s">
        <v>244</v>
      </c>
      <c r="D519" s="35" t="s">
        <v>427</v>
      </c>
      <c r="E519" s="35" t="s">
        <v>102</v>
      </c>
      <c r="F519" s="38">
        <f t="shared" ref="F519:H520" si="93">F520</f>
        <v>384.1</v>
      </c>
      <c r="G519" s="38">
        <f t="shared" si="93"/>
        <v>384.1</v>
      </c>
      <c r="H519" s="38">
        <f t="shared" si="93"/>
        <v>384.1</v>
      </c>
    </row>
    <row r="520" spans="1:8" s="41" customFormat="1" ht="27.75" customHeight="1">
      <c r="A520" s="39" t="s">
        <v>121</v>
      </c>
      <c r="B520" s="35" t="s">
        <v>159</v>
      </c>
      <c r="C520" s="35" t="s">
        <v>244</v>
      </c>
      <c r="D520" s="35" t="s">
        <v>427</v>
      </c>
      <c r="E520" s="35" t="s">
        <v>122</v>
      </c>
      <c r="F520" s="38">
        <f t="shared" si="93"/>
        <v>384.1</v>
      </c>
      <c r="G520" s="38">
        <f t="shared" si="93"/>
        <v>384.1</v>
      </c>
      <c r="H520" s="38">
        <f t="shared" si="93"/>
        <v>384.1</v>
      </c>
    </row>
    <row r="521" spans="1:8" s="41" customFormat="1" ht="27.75" customHeight="1">
      <c r="A521" s="39" t="s">
        <v>123</v>
      </c>
      <c r="B521" s="35" t="s">
        <v>159</v>
      </c>
      <c r="C521" s="35" t="s">
        <v>244</v>
      </c>
      <c r="D521" s="35" t="s">
        <v>427</v>
      </c>
      <c r="E521" s="35" t="s">
        <v>124</v>
      </c>
      <c r="F521" s="38">
        <v>384.1</v>
      </c>
      <c r="G521" s="38">
        <v>384.1</v>
      </c>
      <c r="H521" s="38">
        <v>384.1</v>
      </c>
    </row>
    <row r="522" spans="1:8" s="41" customFormat="1" ht="61.5" customHeight="1">
      <c r="A522" s="39" t="s">
        <v>236</v>
      </c>
      <c r="B522" s="35" t="s">
        <v>159</v>
      </c>
      <c r="C522" s="35" t="s">
        <v>244</v>
      </c>
      <c r="D522" s="35" t="s">
        <v>428</v>
      </c>
      <c r="E522" s="35" t="s">
        <v>102</v>
      </c>
      <c r="F522" s="38">
        <f t="shared" ref="F522:H523" si="94">F523</f>
        <v>46.6</v>
      </c>
      <c r="G522" s="38">
        <f t="shared" si="94"/>
        <v>46.6</v>
      </c>
      <c r="H522" s="38">
        <f t="shared" si="94"/>
        <v>46.6</v>
      </c>
    </row>
    <row r="523" spans="1:8" s="41" customFormat="1" ht="18" customHeight="1">
      <c r="A523" s="39" t="s">
        <v>125</v>
      </c>
      <c r="B523" s="35" t="s">
        <v>159</v>
      </c>
      <c r="C523" s="35" t="s">
        <v>244</v>
      </c>
      <c r="D523" s="35" t="s">
        <v>428</v>
      </c>
      <c r="E523" s="35" t="s">
        <v>126</v>
      </c>
      <c r="F523" s="38">
        <f t="shared" si="94"/>
        <v>46.6</v>
      </c>
      <c r="G523" s="38">
        <f t="shared" si="94"/>
        <v>46.6</v>
      </c>
      <c r="H523" s="38">
        <f t="shared" si="94"/>
        <v>46.6</v>
      </c>
    </row>
    <row r="524" spans="1:8" s="41" customFormat="1" ht="18.75" customHeight="1">
      <c r="A524" s="39" t="s">
        <v>127</v>
      </c>
      <c r="B524" s="35" t="s">
        <v>159</v>
      </c>
      <c r="C524" s="35" t="s">
        <v>244</v>
      </c>
      <c r="D524" s="35" t="s">
        <v>428</v>
      </c>
      <c r="E524" s="35" t="s">
        <v>128</v>
      </c>
      <c r="F524" s="38">
        <v>46.6</v>
      </c>
      <c r="G524" s="38">
        <v>46.6</v>
      </c>
      <c r="H524" s="38">
        <v>46.6</v>
      </c>
    </row>
    <row r="525" spans="1:8" s="41" customFormat="1" ht="31.5" customHeight="1">
      <c r="A525" s="39" t="s">
        <v>444</v>
      </c>
      <c r="B525" s="35" t="s">
        <v>159</v>
      </c>
      <c r="C525" s="35" t="s">
        <v>146</v>
      </c>
      <c r="D525" s="35" t="s">
        <v>101</v>
      </c>
      <c r="E525" s="35" t="s">
        <v>102</v>
      </c>
      <c r="F525" s="38">
        <f t="shared" ref="F525:H529" si="95">F526</f>
        <v>187</v>
      </c>
      <c r="G525" s="38">
        <f t="shared" si="95"/>
        <v>187</v>
      </c>
      <c r="H525" s="38">
        <f t="shared" si="95"/>
        <v>187</v>
      </c>
    </row>
    <row r="526" spans="1:8" s="41" customFormat="1" ht="44.25" customHeight="1">
      <c r="A526" s="39" t="s">
        <v>182</v>
      </c>
      <c r="B526" s="35" t="s">
        <v>159</v>
      </c>
      <c r="C526" s="35" t="s">
        <v>146</v>
      </c>
      <c r="D526" s="35" t="s">
        <v>183</v>
      </c>
      <c r="E526" s="35" t="s">
        <v>102</v>
      </c>
      <c r="F526" s="38">
        <f t="shared" si="95"/>
        <v>187</v>
      </c>
      <c r="G526" s="38">
        <f t="shared" si="95"/>
        <v>187</v>
      </c>
      <c r="H526" s="38">
        <f t="shared" si="95"/>
        <v>187</v>
      </c>
    </row>
    <row r="527" spans="1:8" s="41" customFormat="1" ht="106.5" customHeight="1">
      <c r="A527" s="39" t="s">
        <v>445</v>
      </c>
      <c r="B527" s="35" t="s">
        <v>159</v>
      </c>
      <c r="C527" s="35" t="s">
        <v>146</v>
      </c>
      <c r="D527" s="35" t="s">
        <v>188</v>
      </c>
      <c r="E527" s="35" t="s">
        <v>102</v>
      </c>
      <c r="F527" s="38">
        <f t="shared" si="95"/>
        <v>187</v>
      </c>
      <c r="G527" s="38">
        <f t="shared" si="95"/>
        <v>187</v>
      </c>
      <c r="H527" s="38">
        <f t="shared" si="95"/>
        <v>187</v>
      </c>
    </row>
    <row r="528" spans="1:8" s="41" customFormat="1" ht="14.25" customHeight="1">
      <c r="A528" s="39" t="s">
        <v>180</v>
      </c>
      <c r="B528" s="35" t="s">
        <v>159</v>
      </c>
      <c r="C528" s="35" t="s">
        <v>146</v>
      </c>
      <c r="D528" s="35" t="s">
        <v>189</v>
      </c>
      <c r="E528" s="35" t="s">
        <v>102</v>
      </c>
      <c r="F528" s="38">
        <f t="shared" si="95"/>
        <v>187</v>
      </c>
      <c r="G528" s="38">
        <f t="shared" si="95"/>
        <v>187</v>
      </c>
      <c r="H528" s="38">
        <f t="shared" si="95"/>
        <v>187</v>
      </c>
    </row>
    <row r="529" spans="1:8" s="41" customFormat="1" ht="28.5" customHeight="1">
      <c r="A529" s="39" t="s">
        <v>121</v>
      </c>
      <c r="B529" s="35" t="s">
        <v>159</v>
      </c>
      <c r="C529" s="35" t="s">
        <v>146</v>
      </c>
      <c r="D529" s="35" t="s">
        <v>189</v>
      </c>
      <c r="E529" s="35" t="s">
        <v>122</v>
      </c>
      <c r="F529" s="38">
        <f t="shared" si="95"/>
        <v>187</v>
      </c>
      <c r="G529" s="38">
        <f t="shared" si="95"/>
        <v>187</v>
      </c>
      <c r="H529" s="38">
        <f t="shared" si="95"/>
        <v>187</v>
      </c>
    </row>
    <row r="530" spans="1:8" s="41" customFormat="1" ht="29.25" customHeight="1">
      <c r="A530" s="39" t="s">
        <v>123</v>
      </c>
      <c r="B530" s="35" t="s">
        <v>159</v>
      </c>
      <c r="C530" s="35" t="s">
        <v>146</v>
      </c>
      <c r="D530" s="35" t="s">
        <v>189</v>
      </c>
      <c r="E530" s="35" t="s">
        <v>124</v>
      </c>
      <c r="F530" s="38">
        <v>187</v>
      </c>
      <c r="G530" s="38">
        <v>187</v>
      </c>
      <c r="H530" s="38">
        <v>187</v>
      </c>
    </row>
    <row r="531" spans="1:8" s="41" customFormat="1" ht="18.75" customHeight="1">
      <c r="A531" s="39" t="s">
        <v>446</v>
      </c>
      <c r="B531" s="35" t="s">
        <v>159</v>
      </c>
      <c r="C531" s="35" t="s">
        <v>159</v>
      </c>
      <c r="D531" s="35" t="s">
        <v>101</v>
      </c>
      <c r="E531" s="35" t="s">
        <v>102</v>
      </c>
      <c r="F531" s="38">
        <f>F532</f>
        <v>316.5</v>
      </c>
      <c r="G531" s="38">
        <f>G532</f>
        <v>316.5</v>
      </c>
      <c r="H531" s="38">
        <f>H532</f>
        <v>316.5</v>
      </c>
    </row>
    <row r="532" spans="1:8" s="41" customFormat="1" ht="44.25" customHeight="1">
      <c r="A532" s="39" t="s">
        <v>447</v>
      </c>
      <c r="B532" s="35" t="s">
        <v>159</v>
      </c>
      <c r="C532" s="35" t="s">
        <v>159</v>
      </c>
      <c r="D532" s="35" t="s">
        <v>448</v>
      </c>
      <c r="E532" s="35" t="s">
        <v>102</v>
      </c>
      <c r="F532" s="38">
        <f>F533+F539</f>
        <v>316.5</v>
      </c>
      <c r="G532" s="38">
        <f>G533+G539</f>
        <v>316.5</v>
      </c>
      <c r="H532" s="38">
        <f>H533+H539</f>
        <v>316.5</v>
      </c>
    </row>
    <row r="533" spans="1:8" s="41" customFormat="1" ht="28.5" customHeight="1">
      <c r="A533" s="39" t="s">
        <v>449</v>
      </c>
      <c r="B533" s="35" t="s">
        <v>159</v>
      </c>
      <c r="C533" s="35" t="s">
        <v>159</v>
      </c>
      <c r="D533" s="35" t="s">
        <v>450</v>
      </c>
      <c r="E533" s="35" t="s">
        <v>102</v>
      </c>
      <c r="F533" s="38">
        <f t="shared" ref="F533:H535" si="96">F534</f>
        <v>272.60000000000002</v>
      </c>
      <c r="G533" s="38">
        <f t="shared" si="96"/>
        <v>272.60000000000002</v>
      </c>
      <c r="H533" s="38">
        <f t="shared" si="96"/>
        <v>272.60000000000002</v>
      </c>
    </row>
    <row r="534" spans="1:8" s="41" customFormat="1" ht="15" customHeight="1">
      <c r="A534" s="39" t="s">
        <v>180</v>
      </c>
      <c r="B534" s="35" t="s">
        <v>159</v>
      </c>
      <c r="C534" s="35" t="s">
        <v>159</v>
      </c>
      <c r="D534" s="35" t="s">
        <v>451</v>
      </c>
      <c r="E534" s="35" t="s">
        <v>102</v>
      </c>
      <c r="F534" s="38">
        <f t="shared" si="96"/>
        <v>272.60000000000002</v>
      </c>
      <c r="G534" s="38">
        <f t="shared" si="96"/>
        <v>272.60000000000002</v>
      </c>
      <c r="H534" s="38">
        <f t="shared" si="96"/>
        <v>272.60000000000002</v>
      </c>
    </row>
    <row r="535" spans="1:8" s="41" customFormat="1" ht="32.25" customHeight="1">
      <c r="A535" s="39" t="s">
        <v>395</v>
      </c>
      <c r="B535" s="35" t="s">
        <v>159</v>
      </c>
      <c r="C535" s="35" t="s">
        <v>159</v>
      </c>
      <c r="D535" s="35" t="s">
        <v>451</v>
      </c>
      <c r="E535" s="35" t="s">
        <v>396</v>
      </c>
      <c r="F535" s="38">
        <f t="shared" si="96"/>
        <v>272.60000000000002</v>
      </c>
      <c r="G535" s="38">
        <f t="shared" si="96"/>
        <v>272.60000000000002</v>
      </c>
      <c r="H535" s="38">
        <f t="shared" si="96"/>
        <v>272.60000000000002</v>
      </c>
    </row>
    <row r="536" spans="1:8" s="41" customFormat="1" ht="15">
      <c r="A536" s="39" t="s">
        <v>397</v>
      </c>
      <c r="B536" s="35" t="s">
        <v>159</v>
      </c>
      <c r="C536" s="35" t="s">
        <v>159</v>
      </c>
      <c r="D536" s="35" t="s">
        <v>451</v>
      </c>
      <c r="E536" s="35" t="s">
        <v>398</v>
      </c>
      <c r="F536" s="38">
        <v>272.60000000000002</v>
      </c>
      <c r="G536" s="38">
        <v>272.60000000000002</v>
      </c>
      <c r="H536" s="38">
        <v>272.60000000000002</v>
      </c>
    </row>
    <row r="537" spans="1:8" s="41" customFormat="1" ht="39" hidden="1" customHeight="1">
      <c r="A537" s="39" t="s">
        <v>452</v>
      </c>
      <c r="B537" s="35" t="s">
        <v>159</v>
      </c>
      <c r="C537" s="35" t="s">
        <v>249</v>
      </c>
      <c r="D537" s="35" t="s">
        <v>453</v>
      </c>
      <c r="E537" s="35" t="s">
        <v>102</v>
      </c>
      <c r="F537" s="38">
        <f t="shared" ref="F537:H538" si="97">G537/1000</f>
        <v>0</v>
      </c>
      <c r="G537" s="38">
        <f t="shared" si="97"/>
        <v>0</v>
      </c>
      <c r="H537" s="38">
        <f t="shared" si="97"/>
        <v>0</v>
      </c>
    </row>
    <row r="538" spans="1:8" s="41" customFormat="1" ht="15" hidden="1" customHeight="1">
      <c r="A538" s="39" t="s">
        <v>454</v>
      </c>
      <c r="B538" s="35" t="s">
        <v>159</v>
      </c>
      <c r="C538" s="35" t="s">
        <v>249</v>
      </c>
      <c r="D538" s="35" t="s">
        <v>453</v>
      </c>
      <c r="E538" s="35" t="s">
        <v>455</v>
      </c>
      <c r="F538" s="38">
        <f t="shared" si="97"/>
        <v>0</v>
      </c>
      <c r="G538" s="38">
        <f t="shared" si="97"/>
        <v>0</v>
      </c>
      <c r="H538" s="38">
        <f t="shared" si="97"/>
        <v>0</v>
      </c>
    </row>
    <row r="539" spans="1:8" s="41" customFormat="1" ht="27.75" customHeight="1">
      <c r="A539" s="39" t="s">
        <v>456</v>
      </c>
      <c r="B539" s="35" t="s">
        <v>159</v>
      </c>
      <c r="C539" s="35" t="s">
        <v>159</v>
      </c>
      <c r="D539" s="35" t="s">
        <v>457</v>
      </c>
      <c r="E539" s="35" t="s">
        <v>102</v>
      </c>
      <c r="F539" s="38">
        <f t="shared" ref="F539:H541" si="98">F540</f>
        <v>43.9</v>
      </c>
      <c r="G539" s="38">
        <f t="shared" si="98"/>
        <v>43.9</v>
      </c>
      <c r="H539" s="38">
        <f t="shared" si="98"/>
        <v>43.9</v>
      </c>
    </row>
    <row r="540" spans="1:8" s="41" customFormat="1" ht="17.25" customHeight="1">
      <c r="A540" s="39" t="s">
        <v>180</v>
      </c>
      <c r="B540" s="35" t="s">
        <v>159</v>
      </c>
      <c r="C540" s="35" t="s">
        <v>159</v>
      </c>
      <c r="D540" s="35" t="s">
        <v>458</v>
      </c>
      <c r="E540" s="35" t="s">
        <v>102</v>
      </c>
      <c r="F540" s="38">
        <f t="shared" si="98"/>
        <v>43.9</v>
      </c>
      <c r="G540" s="38">
        <f t="shared" si="98"/>
        <v>43.9</v>
      </c>
      <c r="H540" s="38">
        <f t="shared" si="98"/>
        <v>43.9</v>
      </c>
    </row>
    <row r="541" spans="1:8" s="41" customFormat="1" ht="29.25" customHeight="1">
      <c r="A541" s="39" t="s">
        <v>395</v>
      </c>
      <c r="B541" s="35" t="s">
        <v>159</v>
      </c>
      <c r="C541" s="35" t="s">
        <v>159</v>
      </c>
      <c r="D541" s="35" t="s">
        <v>458</v>
      </c>
      <c r="E541" s="35" t="s">
        <v>396</v>
      </c>
      <c r="F541" s="38">
        <f t="shared" si="98"/>
        <v>43.9</v>
      </c>
      <c r="G541" s="38">
        <f t="shared" si="98"/>
        <v>43.9</v>
      </c>
      <c r="H541" s="38">
        <f t="shared" si="98"/>
        <v>43.9</v>
      </c>
    </row>
    <row r="542" spans="1:8" s="41" customFormat="1" ht="19.5" customHeight="1">
      <c r="A542" s="39" t="s">
        <v>397</v>
      </c>
      <c r="B542" s="35" t="s">
        <v>159</v>
      </c>
      <c r="C542" s="35" t="s">
        <v>159</v>
      </c>
      <c r="D542" s="35" t="s">
        <v>458</v>
      </c>
      <c r="E542" s="35" t="s">
        <v>398</v>
      </c>
      <c r="F542" s="38">
        <v>43.9</v>
      </c>
      <c r="G542" s="38">
        <v>43.9</v>
      </c>
      <c r="H542" s="38">
        <v>43.9</v>
      </c>
    </row>
    <row r="543" spans="1:8" s="41" customFormat="1" ht="15" customHeight="1">
      <c r="A543" s="55" t="s">
        <v>459</v>
      </c>
      <c r="B543" s="33" t="s">
        <v>460</v>
      </c>
      <c r="C543" s="33" t="s">
        <v>100</v>
      </c>
      <c r="D543" s="33" t="s">
        <v>101</v>
      </c>
      <c r="E543" s="33" t="s">
        <v>102</v>
      </c>
      <c r="F543" s="34">
        <f>F544</f>
        <v>5732.9999999999991</v>
      </c>
      <c r="G543" s="34">
        <f>G544</f>
        <v>5732.9999999999991</v>
      </c>
      <c r="H543" s="34">
        <f>H544</f>
        <v>5732.9999999999991</v>
      </c>
    </row>
    <row r="544" spans="1:8" s="41" customFormat="1" ht="18.75" customHeight="1">
      <c r="A544" s="39" t="s">
        <v>461</v>
      </c>
      <c r="B544" s="35" t="s">
        <v>460</v>
      </c>
      <c r="C544" s="35" t="s">
        <v>99</v>
      </c>
      <c r="D544" s="35" t="s">
        <v>101</v>
      </c>
      <c r="E544" s="35" t="s">
        <v>102</v>
      </c>
      <c r="F544" s="38">
        <f>F545+F550+F555+F572</f>
        <v>5732.9999999999991</v>
      </c>
      <c r="G544" s="38">
        <f>G545+G550+G555+G572</f>
        <v>5732.9999999999991</v>
      </c>
      <c r="H544" s="38">
        <f>H545+H550+H555+H572</f>
        <v>5732.9999999999991</v>
      </c>
    </row>
    <row r="545" spans="1:8" s="41" customFormat="1" ht="41.25" customHeight="1">
      <c r="A545" s="39" t="s">
        <v>176</v>
      </c>
      <c r="B545" s="35" t="s">
        <v>460</v>
      </c>
      <c r="C545" s="35" t="s">
        <v>99</v>
      </c>
      <c r="D545" s="35" t="s">
        <v>177</v>
      </c>
      <c r="E545" s="35" t="s">
        <v>102</v>
      </c>
      <c r="F545" s="38">
        <f>F546</f>
        <v>5.9</v>
      </c>
      <c r="G545" s="38">
        <f>G546</f>
        <v>5.9</v>
      </c>
      <c r="H545" s="38">
        <f>H546</f>
        <v>5.9</v>
      </c>
    </row>
    <row r="546" spans="1:8" s="41" customFormat="1" ht="42.75" customHeight="1">
      <c r="A546" s="39" t="s">
        <v>462</v>
      </c>
      <c r="B546" s="35" t="s">
        <v>460</v>
      </c>
      <c r="C546" s="35" t="s">
        <v>99</v>
      </c>
      <c r="D546" s="35" t="s">
        <v>463</v>
      </c>
      <c r="E546" s="35" t="s">
        <v>102</v>
      </c>
      <c r="F546" s="38">
        <f t="shared" ref="F546:H553" si="99">F547</f>
        <v>5.9</v>
      </c>
      <c r="G546" s="38">
        <f t="shared" si="99"/>
        <v>5.9</v>
      </c>
      <c r="H546" s="38">
        <f t="shared" si="99"/>
        <v>5.9</v>
      </c>
    </row>
    <row r="547" spans="1:8" s="41" customFormat="1" ht="14.25" customHeight="1">
      <c r="A547" s="39" t="s">
        <v>180</v>
      </c>
      <c r="B547" s="35" t="s">
        <v>460</v>
      </c>
      <c r="C547" s="35" t="s">
        <v>99</v>
      </c>
      <c r="D547" s="35" t="s">
        <v>464</v>
      </c>
      <c r="E547" s="35" t="s">
        <v>102</v>
      </c>
      <c r="F547" s="38">
        <f t="shared" si="99"/>
        <v>5.9</v>
      </c>
      <c r="G547" s="38">
        <f t="shared" si="99"/>
        <v>5.9</v>
      </c>
      <c r="H547" s="38">
        <f t="shared" si="99"/>
        <v>5.9</v>
      </c>
    </row>
    <row r="548" spans="1:8" s="41" customFormat="1" ht="27.75" customHeight="1">
      <c r="A548" s="39" t="s">
        <v>121</v>
      </c>
      <c r="B548" s="35" t="s">
        <v>460</v>
      </c>
      <c r="C548" s="35" t="s">
        <v>99</v>
      </c>
      <c r="D548" s="35" t="s">
        <v>464</v>
      </c>
      <c r="E548" s="35" t="s">
        <v>122</v>
      </c>
      <c r="F548" s="38">
        <f t="shared" si="99"/>
        <v>5.9</v>
      </c>
      <c r="G548" s="38">
        <f t="shared" si="99"/>
        <v>5.9</v>
      </c>
      <c r="H548" s="38">
        <f t="shared" si="99"/>
        <v>5.9</v>
      </c>
    </row>
    <row r="549" spans="1:8" s="41" customFormat="1" ht="28.5" customHeight="1">
      <c r="A549" s="39" t="s">
        <v>123</v>
      </c>
      <c r="B549" s="35" t="s">
        <v>460</v>
      </c>
      <c r="C549" s="35" t="s">
        <v>99</v>
      </c>
      <c r="D549" s="35" t="s">
        <v>464</v>
      </c>
      <c r="E549" s="35" t="s">
        <v>124</v>
      </c>
      <c r="F549" s="38">
        <f>5.9+5.9-5.9</f>
        <v>5.9</v>
      </c>
      <c r="G549" s="38">
        <f>5.9+5.9-5.9</f>
        <v>5.9</v>
      </c>
      <c r="H549" s="38">
        <f>5.9+5.9-5.9</f>
        <v>5.9</v>
      </c>
    </row>
    <row r="550" spans="1:8" s="41" customFormat="1" ht="37.5" hidden="1" customHeight="1">
      <c r="A550" s="39" t="s">
        <v>465</v>
      </c>
      <c r="B550" s="35" t="s">
        <v>460</v>
      </c>
      <c r="C550" s="35" t="s">
        <v>99</v>
      </c>
      <c r="D550" s="35" t="s">
        <v>466</v>
      </c>
      <c r="E550" s="35" t="s">
        <v>102</v>
      </c>
      <c r="F550" s="38">
        <f t="shared" si="99"/>
        <v>0</v>
      </c>
      <c r="G550" s="38">
        <f t="shared" si="99"/>
        <v>0</v>
      </c>
      <c r="H550" s="38">
        <f t="shared" si="99"/>
        <v>0</v>
      </c>
    </row>
    <row r="551" spans="1:8" s="41" customFormat="1" ht="24" hidden="1" customHeight="1">
      <c r="A551" s="39" t="s">
        <v>467</v>
      </c>
      <c r="B551" s="35" t="s">
        <v>460</v>
      </c>
      <c r="C551" s="35" t="s">
        <v>99</v>
      </c>
      <c r="D551" s="35" t="s">
        <v>468</v>
      </c>
      <c r="E551" s="35" t="s">
        <v>102</v>
      </c>
      <c r="F551" s="38">
        <f t="shared" si="99"/>
        <v>0</v>
      </c>
      <c r="G551" s="38">
        <f t="shared" si="99"/>
        <v>0</v>
      </c>
      <c r="H551" s="38">
        <f t="shared" si="99"/>
        <v>0</v>
      </c>
    </row>
    <row r="552" spans="1:8" s="41" customFormat="1" ht="15" hidden="1" customHeight="1">
      <c r="A552" s="39" t="s">
        <v>180</v>
      </c>
      <c r="B552" s="35" t="s">
        <v>460</v>
      </c>
      <c r="C552" s="35" t="s">
        <v>99</v>
      </c>
      <c r="D552" s="35" t="s">
        <v>469</v>
      </c>
      <c r="E552" s="35" t="s">
        <v>102</v>
      </c>
      <c r="F552" s="38">
        <f t="shared" si="99"/>
        <v>0</v>
      </c>
      <c r="G552" s="38">
        <f t="shared" si="99"/>
        <v>0</v>
      </c>
      <c r="H552" s="38">
        <f t="shared" si="99"/>
        <v>0</v>
      </c>
    </row>
    <row r="553" spans="1:8" s="41" customFormat="1" ht="30" hidden="1" customHeight="1">
      <c r="A553" s="39" t="s">
        <v>121</v>
      </c>
      <c r="B553" s="35" t="s">
        <v>460</v>
      </c>
      <c r="C553" s="35" t="s">
        <v>99</v>
      </c>
      <c r="D553" s="35" t="s">
        <v>469</v>
      </c>
      <c r="E553" s="35" t="s">
        <v>122</v>
      </c>
      <c r="F553" s="38">
        <f t="shared" si="99"/>
        <v>0</v>
      </c>
      <c r="G553" s="38">
        <f t="shared" si="99"/>
        <v>0</v>
      </c>
      <c r="H553" s="38">
        <f t="shared" si="99"/>
        <v>0</v>
      </c>
    </row>
    <row r="554" spans="1:8" s="41" customFormat="1" ht="27.75" hidden="1" customHeight="1">
      <c r="A554" s="39" t="s">
        <v>123</v>
      </c>
      <c r="B554" s="35" t="s">
        <v>460</v>
      </c>
      <c r="C554" s="35" t="s">
        <v>99</v>
      </c>
      <c r="D554" s="35" t="s">
        <v>469</v>
      </c>
      <c r="E554" s="35" t="s">
        <v>124</v>
      </c>
      <c r="F554" s="38">
        <f>5.9-5.9</f>
        <v>0</v>
      </c>
      <c r="G554" s="38">
        <f>5.9-5.9</f>
        <v>0</v>
      </c>
      <c r="H554" s="38">
        <f>5.9-5.9</f>
        <v>0</v>
      </c>
    </row>
    <row r="555" spans="1:8" s="41" customFormat="1" ht="40.5" customHeight="1">
      <c r="A555" s="39" t="s">
        <v>470</v>
      </c>
      <c r="B555" s="35" t="s">
        <v>460</v>
      </c>
      <c r="C555" s="35" t="s">
        <v>99</v>
      </c>
      <c r="D555" s="35" t="s">
        <v>471</v>
      </c>
      <c r="E555" s="35" t="s">
        <v>102</v>
      </c>
      <c r="F555" s="38">
        <f>F556+F568</f>
        <v>5649.9</v>
      </c>
      <c r="G555" s="38">
        <f>G556+G568</f>
        <v>5649.9</v>
      </c>
      <c r="H555" s="38">
        <f>H556+H568</f>
        <v>5649.9</v>
      </c>
    </row>
    <row r="556" spans="1:8" s="41" customFormat="1" ht="27.75" customHeight="1">
      <c r="A556" s="39" t="s">
        <v>472</v>
      </c>
      <c r="B556" s="35" t="s">
        <v>460</v>
      </c>
      <c r="C556" s="35" t="s">
        <v>99</v>
      </c>
      <c r="D556" s="35" t="s">
        <v>473</v>
      </c>
      <c r="E556" s="35" t="s">
        <v>102</v>
      </c>
      <c r="F556" s="38">
        <f>F557+F565+F562</f>
        <v>5251.5</v>
      </c>
      <c r="G556" s="38">
        <f>G557+G565+G562</f>
        <v>5251.5</v>
      </c>
      <c r="H556" s="38">
        <f>H557+H565+H562</f>
        <v>5251.5</v>
      </c>
    </row>
    <row r="557" spans="1:8" s="41" customFormat="1" ht="27.75" customHeight="1">
      <c r="A557" s="39" t="s">
        <v>238</v>
      </c>
      <c r="B557" s="35" t="s">
        <v>460</v>
      </c>
      <c r="C557" s="35" t="s">
        <v>99</v>
      </c>
      <c r="D557" s="35" t="s">
        <v>474</v>
      </c>
      <c r="E557" s="35" t="s">
        <v>102</v>
      </c>
      <c r="F557" s="38">
        <f>F558+F560</f>
        <v>4588.3</v>
      </c>
      <c r="G557" s="38">
        <f>G558+G560</f>
        <v>4895.3</v>
      </c>
      <c r="H557" s="38">
        <f>H558+H560</f>
        <v>4895.3</v>
      </c>
    </row>
    <row r="558" spans="1:8" s="41" customFormat="1" ht="68.25" customHeight="1">
      <c r="A558" s="39" t="s">
        <v>111</v>
      </c>
      <c r="B558" s="35" t="s">
        <v>460</v>
      </c>
      <c r="C558" s="35" t="s">
        <v>99</v>
      </c>
      <c r="D558" s="35" t="s">
        <v>474</v>
      </c>
      <c r="E558" s="35" t="s">
        <v>112</v>
      </c>
      <c r="F558" s="38">
        <f>F559</f>
        <v>4033.3</v>
      </c>
      <c r="G558" s="38">
        <f>G559</f>
        <v>4340.3</v>
      </c>
      <c r="H558" s="38">
        <f>H559</f>
        <v>4340.3</v>
      </c>
    </row>
    <row r="559" spans="1:8" s="41" customFormat="1" ht="19.5" customHeight="1">
      <c r="A559" s="39" t="s">
        <v>240</v>
      </c>
      <c r="B559" s="35" t="s">
        <v>460</v>
      </c>
      <c r="C559" s="35" t="s">
        <v>99</v>
      </c>
      <c r="D559" s="35" t="s">
        <v>474</v>
      </c>
      <c r="E559" s="35" t="s">
        <v>241</v>
      </c>
      <c r="F559" s="38">
        <v>4033.3</v>
      </c>
      <c r="G559" s="38">
        <f>4033.3+307</f>
        <v>4340.3</v>
      </c>
      <c r="H559" s="38">
        <f>4033.3+307</f>
        <v>4340.3</v>
      </c>
    </row>
    <row r="560" spans="1:8" s="41" customFormat="1" ht="30" customHeight="1">
      <c r="A560" s="39" t="s">
        <v>121</v>
      </c>
      <c r="B560" s="35" t="s">
        <v>460</v>
      </c>
      <c r="C560" s="35" t="s">
        <v>99</v>
      </c>
      <c r="D560" s="35" t="s">
        <v>474</v>
      </c>
      <c r="E560" s="35" t="s">
        <v>122</v>
      </c>
      <c r="F560" s="38">
        <f>F561</f>
        <v>555</v>
      </c>
      <c r="G560" s="38">
        <f>G561</f>
        <v>555</v>
      </c>
      <c r="H560" s="38">
        <f>H561</f>
        <v>555</v>
      </c>
    </row>
    <row r="561" spans="1:8" s="41" customFormat="1" ht="30.75" customHeight="1">
      <c r="A561" s="39" t="s">
        <v>123</v>
      </c>
      <c r="B561" s="35" t="s">
        <v>460</v>
      </c>
      <c r="C561" s="35" t="s">
        <v>99</v>
      </c>
      <c r="D561" s="35" t="s">
        <v>474</v>
      </c>
      <c r="E561" s="35" t="s">
        <v>124</v>
      </c>
      <c r="F561" s="38">
        <v>555</v>
      </c>
      <c r="G561" s="38">
        <v>555</v>
      </c>
      <c r="H561" s="38">
        <v>555</v>
      </c>
    </row>
    <row r="562" spans="1:8" s="41" customFormat="1" ht="27.75" customHeight="1">
      <c r="A562" s="39" t="s">
        <v>475</v>
      </c>
      <c r="B562" s="35" t="s">
        <v>460</v>
      </c>
      <c r="C562" s="35" t="s">
        <v>99</v>
      </c>
      <c r="D562" s="35" t="s">
        <v>476</v>
      </c>
      <c r="E562" s="35" t="s">
        <v>102</v>
      </c>
      <c r="F562" s="38">
        <f t="shared" ref="F562:H563" si="100">F563</f>
        <v>307</v>
      </c>
      <c r="G562" s="38">
        <f t="shared" si="100"/>
        <v>0</v>
      </c>
      <c r="H562" s="38">
        <f t="shared" si="100"/>
        <v>0</v>
      </c>
    </row>
    <row r="563" spans="1:8" s="41" customFormat="1" ht="25.5" customHeight="1">
      <c r="A563" s="39" t="s">
        <v>111</v>
      </c>
      <c r="B563" s="35" t="s">
        <v>460</v>
      </c>
      <c r="C563" s="35" t="s">
        <v>99</v>
      </c>
      <c r="D563" s="35" t="s">
        <v>476</v>
      </c>
      <c r="E563" s="35" t="s">
        <v>112</v>
      </c>
      <c r="F563" s="38">
        <f t="shared" si="100"/>
        <v>307</v>
      </c>
      <c r="G563" s="38">
        <f t="shared" si="100"/>
        <v>0</v>
      </c>
      <c r="H563" s="38">
        <f t="shared" si="100"/>
        <v>0</v>
      </c>
    </row>
    <row r="564" spans="1:8" s="41" customFormat="1" ht="15.75" customHeight="1">
      <c r="A564" s="39" t="s">
        <v>240</v>
      </c>
      <c r="B564" s="35" t="s">
        <v>460</v>
      </c>
      <c r="C564" s="35" t="s">
        <v>99</v>
      </c>
      <c r="D564" s="35" t="s">
        <v>476</v>
      </c>
      <c r="E564" s="35" t="s">
        <v>241</v>
      </c>
      <c r="F564" s="38">
        <v>307</v>
      </c>
      <c r="G564" s="38">
        <v>0</v>
      </c>
      <c r="H564" s="38">
        <v>0</v>
      </c>
    </row>
    <row r="565" spans="1:8" s="41" customFormat="1" ht="54" customHeight="1">
      <c r="A565" s="39" t="s">
        <v>236</v>
      </c>
      <c r="B565" s="35" t="s">
        <v>460</v>
      </c>
      <c r="C565" s="35" t="s">
        <v>99</v>
      </c>
      <c r="D565" s="35" t="s">
        <v>477</v>
      </c>
      <c r="E565" s="35" t="s">
        <v>102</v>
      </c>
      <c r="F565" s="38">
        <f t="shared" ref="F565:H566" si="101">F566</f>
        <v>356.2</v>
      </c>
      <c r="G565" s="38">
        <f t="shared" si="101"/>
        <v>356.2</v>
      </c>
      <c r="H565" s="38">
        <f t="shared" si="101"/>
        <v>356.2</v>
      </c>
    </row>
    <row r="566" spans="1:8" s="41" customFormat="1" ht="15" customHeight="1">
      <c r="A566" s="39" t="s">
        <v>125</v>
      </c>
      <c r="B566" s="35" t="s">
        <v>460</v>
      </c>
      <c r="C566" s="35" t="s">
        <v>99</v>
      </c>
      <c r="D566" s="35" t="s">
        <v>477</v>
      </c>
      <c r="E566" s="35" t="s">
        <v>126</v>
      </c>
      <c r="F566" s="38">
        <f t="shared" si="101"/>
        <v>356.2</v>
      </c>
      <c r="G566" s="38">
        <f t="shared" si="101"/>
        <v>356.2</v>
      </c>
      <c r="H566" s="38">
        <f t="shared" si="101"/>
        <v>356.2</v>
      </c>
    </row>
    <row r="567" spans="1:8" s="41" customFormat="1" ht="15" customHeight="1">
      <c r="A567" s="39" t="s">
        <v>127</v>
      </c>
      <c r="B567" s="35" t="s">
        <v>460</v>
      </c>
      <c r="C567" s="35" t="s">
        <v>99</v>
      </c>
      <c r="D567" s="35" t="s">
        <v>477</v>
      </c>
      <c r="E567" s="35" t="s">
        <v>128</v>
      </c>
      <c r="F567" s="38">
        <v>356.2</v>
      </c>
      <c r="G567" s="38">
        <v>356.2</v>
      </c>
      <c r="H567" s="38">
        <v>356.2</v>
      </c>
    </row>
    <row r="568" spans="1:8" s="41" customFormat="1" ht="41.25" customHeight="1">
      <c r="A568" s="39" t="s">
        <v>478</v>
      </c>
      <c r="B568" s="35" t="s">
        <v>460</v>
      </c>
      <c r="C568" s="35" t="s">
        <v>99</v>
      </c>
      <c r="D568" s="35" t="s">
        <v>479</v>
      </c>
      <c r="E568" s="35" t="s">
        <v>102</v>
      </c>
      <c r="F568" s="38">
        <f t="shared" ref="F568:H570" si="102">F569</f>
        <v>398.4</v>
      </c>
      <c r="G568" s="38">
        <f t="shared" si="102"/>
        <v>398.4</v>
      </c>
      <c r="H568" s="38">
        <f t="shared" si="102"/>
        <v>398.4</v>
      </c>
    </row>
    <row r="569" spans="1:8" s="41" customFormat="1" ht="27.75" customHeight="1">
      <c r="A569" s="39" t="s">
        <v>238</v>
      </c>
      <c r="B569" s="35" t="s">
        <v>460</v>
      </c>
      <c r="C569" s="35" t="s">
        <v>99</v>
      </c>
      <c r="D569" s="35" t="s">
        <v>480</v>
      </c>
      <c r="E569" s="35" t="s">
        <v>102</v>
      </c>
      <c r="F569" s="38">
        <f t="shared" si="102"/>
        <v>398.4</v>
      </c>
      <c r="G569" s="38">
        <f t="shared" si="102"/>
        <v>398.4</v>
      </c>
      <c r="H569" s="38">
        <f t="shared" si="102"/>
        <v>398.4</v>
      </c>
    </row>
    <row r="570" spans="1:8" s="41" customFormat="1" ht="28.5" customHeight="1">
      <c r="A570" s="39" t="s">
        <v>121</v>
      </c>
      <c r="B570" s="35" t="s">
        <v>460</v>
      </c>
      <c r="C570" s="35" t="s">
        <v>99</v>
      </c>
      <c r="D570" s="35" t="s">
        <v>480</v>
      </c>
      <c r="E570" s="35" t="s">
        <v>122</v>
      </c>
      <c r="F570" s="38">
        <f t="shared" si="102"/>
        <v>398.4</v>
      </c>
      <c r="G570" s="38">
        <f t="shared" si="102"/>
        <v>398.4</v>
      </c>
      <c r="H570" s="38">
        <f t="shared" si="102"/>
        <v>398.4</v>
      </c>
    </row>
    <row r="571" spans="1:8" s="41" customFormat="1" ht="30.75" customHeight="1">
      <c r="A571" s="39" t="s">
        <v>123</v>
      </c>
      <c r="B571" s="35" t="s">
        <v>460</v>
      </c>
      <c r="C571" s="35" t="s">
        <v>99</v>
      </c>
      <c r="D571" s="35" t="s">
        <v>480</v>
      </c>
      <c r="E571" s="35" t="s">
        <v>124</v>
      </c>
      <c r="F571" s="38">
        <v>398.4</v>
      </c>
      <c r="G571" s="38">
        <v>398.4</v>
      </c>
      <c r="H571" s="38">
        <v>398.4</v>
      </c>
    </row>
    <row r="572" spans="1:8" s="41" customFormat="1" ht="59.25" customHeight="1">
      <c r="A572" s="39" t="s">
        <v>204</v>
      </c>
      <c r="B572" s="35" t="s">
        <v>460</v>
      </c>
      <c r="C572" s="35" t="s">
        <v>99</v>
      </c>
      <c r="D572" s="35" t="s">
        <v>205</v>
      </c>
      <c r="E572" s="35" t="s">
        <v>102</v>
      </c>
      <c r="F572" s="38">
        <f t="shared" ref="F572:H576" si="103">F573</f>
        <v>77.2</v>
      </c>
      <c r="G572" s="38">
        <f t="shared" si="103"/>
        <v>77.2</v>
      </c>
      <c r="H572" s="38">
        <f t="shared" si="103"/>
        <v>77.2</v>
      </c>
    </row>
    <row r="573" spans="1:8" s="41" customFormat="1" ht="40.5" customHeight="1">
      <c r="A573" s="39" t="s">
        <v>206</v>
      </c>
      <c r="B573" s="35" t="s">
        <v>460</v>
      </c>
      <c r="C573" s="35" t="s">
        <v>99</v>
      </c>
      <c r="D573" s="35" t="s">
        <v>207</v>
      </c>
      <c r="E573" s="35" t="s">
        <v>102</v>
      </c>
      <c r="F573" s="38">
        <f t="shared" si="103"/>
        <v>77.2</v>
      </c>
      <c r="G573" s="38">
        <f t="shared" si="103"/>
        <v>77.2</v>
      </c>
      <c r="H573" s="38">
        <f t="shared" si="103"/>
        <v>77.2</v>
      </c>
    </row>
    <row r="574" spans="1:8" s="41" customFormat="1" ht="42" customHeight="1">
      <c r="A574" s="39" t="s">
        <v>208</v>
      </c>
      <c r="B574" s="35" t="s">
        <v>460</v>
      </c>
      <c r="C574" s="35" t="s">
        <v>99</v>
      </c>
      <c r="D574" s="35" t="s">
        <v>209</v>
      </c>
      <c r="E574" s="35" t="s">
        <v>102</v>
      </c>
      <c r="F574" s="38">
        <f t="shared" si="103"/>
        <v>77.2</v>
      </c>
      <c r="G574" s="38">
        <f t="shared" si="103"/>
        <v>77.2</v>
      </c>
      <c r="H574" s="38">
        <f t="shared" si="103"/>
        <v>77.2</v>
      </c>
    </row>
    <row r="575" spans="1:8" s="41" customFormat="1" ht="15.75" customHeight="1">
      <c r="A575" s="39" t="s">
        <v>180</v>
      </c>
      <c r="B575" s="35" t="s">
        <v>460</v>
      </c>
      <c r="C575" s="35" t="s">
        <v>99</v>
      </c>
      <c r="D575" s="35" t="s">
        <v>210</v>
      </c>
      <c r="E575" s="35" t="s">
        <v>102</v>
      </c>
      <c r="F575" s="38">
        <f t="shared" si="103"/>
        <v>77.2</v>
      </c>
      <c r="G575" s="38">
        <f t="shared" si="103"/>
        <v>77.2</v>
      </c>
      <c r="H575" s="38">
        <f t="shared" si="103"/>
        <v>77.2</v>
      </c>
    </row>
    <row r="576" spans="1:8" s="41" customFormat="1" ht="27" customHeight="1">
      <c r="A576" s="39" t="s">
        <v>121</v>
      </c>
      <c r="B576" s="35" t="s">
        <v>460</v>
      </c>
      <c r="C576" s="35" t="s">
        <v>99</v>
      </c>
      <c r="D576" s="35" t="s">
        <v>210</v>
      </c>
      <c r="E576" s="35" t="s">
        <v>122</v>
      </c>
      <c r="F576" s="38">
        <f t="shared" si="103"/>
        <v>77.2</v>
      </c>
      <c r="G576" s="38">
        <f t="shared" si="103"/>
        <v>77.2</v>
      </c>
      <c r="H576" s="38">
        <f t="shared" si="103"/>
        <v>77.2</v>
      </c>
    </row>
    <row r="577" spans="1:8" s="41" customFormat="1" ht="27.75" customHeight="1">
      <c r="A577" s="39" t="s">
        <v>123</v>
      </c>
      <c r="B577" s="35" t="s">
        <v>460</v>
      </c>
      <c r="C577" s="35" t="s">
        <v>99</v>
      </c>
      <c r="D577" s="35" t="s">
        <v>210</v>
      </c>
      <c r="E577" s="35" t="s">
        <v>124</v>
      </c>
      <c r="F577" s="38">
        <v>77.2</v>
      </c>
      <c r="G577" s="38">
        <v>77.2</v>
      </c>
      <c r="H577" s="38">
        <v>77.2</v>
      </c>
    </row>
    <row r="578" spans="1:8" s="41" customFormat="1" ht="14.25">
      <c r="A578" s="55" t="s">
        <v>481</v>
      </c>
      <c r="B578" s="33" t="s">
        <v>482</v>
      </c>
      <c r="C578" s="33" t="s">
        <v>100</v>
      </c>
      <c r="D578" s="33" t="s">
        <v>101</v>
      </c>
      <c r="E578" s="33" t="s">
        <v>102</v>
      </c>
      <c r="F578" s="34">
        <f>F579+F584+F592</f>
        <v>992.49999999999989</v>
      </c>
      <c r="G578" s="34">
        <f>G579+G584+G592</f>
        <v>1013.9</v>
      </c>
      <c r="H578" s="34">
        <f>H579+H584+H592</f>
        <v>1025.4000000000001</v>
      </c>
    </row>
    <row r="579" spans="1:8" s="41" customFormat="1" ht="15">
      <c r="A579" s="39" t="s">
        <v>483</v>
      </c>
      <c r="B579" s="35" t="s">
        <v>482</v>
      </c>
      <c r="C579" s="35" t="s">
        <v>99</v>
      </c>
      <c r="D579" s="35" t="s">
        <v>101</v>
      </c>
      <c r="E579" s="35" t="s">
        <v>102</v>
      </c>
      <c r="F579" s="38">
        <f t="shared" ref="F579:H582" si="104">F580</f>
        <v>402</v>
      </c>
      <c r="G579" s="38">
        <f t="shared" si="104"/>
        <v>402</v>
      </c>
      <c r="H579" s="38">
        <f t="shared" si="104"/>
        <v>402</v>
      </c>
    </row>
    <row r="580" spans="1:8" s="45" customFormat="1" ht="26.25">
      <c r="A580" s="39" t="s">
        <v>340</v>
      </c>
      <c r="B580" s="35" t="s">
        <v>482</v>
      </c>
      <c r="C580" s="35" t="s">
        <v>99</v>
      </c>
      <c r="D580" s="35" t="s">
        <v>341</v>
      </c>
      <c r="E580" s="35" t="s">
        <v>102</v>
      </c>
      <c r="F580" s="38">
        <f t="shared" si="104"/>
        <v>402</v>
      </c>
      <c r="G580" s="38">
        <f t="shared" si="104"/>
        <v>402</v>
      </c>
      <c r="H580" s="38">
        <f t="shared" si="104"/>
        <v>402</v>
      </c>
    </row>
    <row r="581" spans="1:8" s="45" customFormat="1" ht="15">
      <c r="A581" s="39" t="s">
        <v>484</v>
      </c>
      <c r="B581" s="35" t="s">
        <v>482</v>
      </c>
      <c r="C581" s="35" t="s">
        <v>99</v>
      </c>
      <c r="D581" s="35" t="s">
        <v>485</v>
      </c>
      <c r="E581" s="35" t="s">
        <v>102</v>
      </c>
      <c r="F581" s="38">
        <f t="shared" si="104"/>
        <v>402</v>
      </c>
      <c r="G581" s="38">
        <f t="shared" si="104"/>
        <v>402</v>
      </c>
      <c r="H581" s="38">
        <f t="shared" si="104"/>
        <v>402</v>
      </c>
    </row>
    <row r="582" spans="1:8" s="42" customFormat="1" ht="21" customHeight="1">
      <c r="A582" s="39" t="s">
        <v>486</v>
      </c>
      <c r="B582" s="35" t="s">
        <v>482</v>
      </c>
      <c r="C582" s="35" t="s">
        <v>99</v>
      </c>
      <c r="D582" s="35" t="s">
        <v>485</v>
      </c>
      <c r="E582" s="35" t="s">
        <v>487</v>
      </c>
      <c r="F582" s="38">
        <f t="shared" si="104"/>
        <v>402</v>
      </c>
      <c r="G582" s="38">
        <f t="shared" si="104"/>
        <v>402</v>
      </c>
      <c r="H582" s="38">
        <f t="shared" si="104"/>
        <v>402</v>
      </c>
    </row>
    <row r="583" spans="1:8" s="42" customFormat="1" ht="26.25">
      <c r="A583" s="39" t="s">
        <v>488</v>
      </c>
      <c r="B583" s="35" t="s">
        <v>482</v>
      </c>
      <c r="C583" s="35" t="s">
        <v>99</v>
      </c>
      <c r="D583" s="35" t="s">
        <v>485</v>
      </c>
      <c r="E583" s="35" t="s">
        <v>489</v>
      </c>
      <c r="F583" s="38">
        <v>402</v>
      </c>
      <c r="G583" s="38">
        <v>402</v>
      </c>
      <c r="H583" s="38">
        <v>402</v>
      </c>
    </row>
    <row r="584" spans="1:8" s="42" customFormat="1" ht="15">
      <c r="A584" s="39" t="s">
        <v>490</v>
      </c>
      <c r="B584" s="35" t="s">
        <v>482</v>
      </c>
      <c r="C584" s="35" t="s">
        <v>244</v>
      </c>
      <c r="D584" s="35" t="s">
        <v>101</v>
      </c>
      <c r="E584" s="35" t="s">
        <v>102</v>
      </c>
      <c r="F584" s="38">
        <f t="shared" ref="F584:H585" si="105">F585</f>
        <v>317.09999999999997</v>
      </c>
      <c r="G584" s="38">
        <f t="shared" si="105"/>
        <v>328.5</v>
      </c>
      <c r="H584" s="38">
        <f t="shared" si="105"/>
        <v>340</v>
      </c>
    </row>
    <row r="585" spans="1:8" s="41" customFormat="1" ht="26.25">
      <c r="A585" s="39" t="s">
        <v>340</v>
      </c>
      <c r="B585" s="35" t="s">
        <v>482</v>
      </c>
      <c r="C585" s="35" t="s">
        <v>244</v>
      </c>
      <c r="D585" s="35" t="s">
        <v>341</v>
      </c>
      <c r="E585" s="35" t="s">
        <v>102</v>
      </c>
      <c r="F585" s="38">
        <f t="shared" si="105"/>
        <v>317.09999999999997</v>
      </c>
      <c r="G585" s="38">
        <f t="shared" si="105"/>
        <v>328.5</v>
      </c>
      <c r="H585" s="38">
        <f t="shared" si="105"/>
        <v>340</v>
      </c>
    </row>
    <row r="586" spans="1:8" s="45" customFormat="1" ht="37.5" customHeight="1">
      <c r="A586" s="39" t="s">
        <v>491</v>
      </c>
      <c r="B586" s="35" t="s">
        <v>482</v>
      </c>
      <c r="C586" s="35" t="s">
        <v>244</v>
      </c>
      <c r="D586" s="35" t="s">
        <v>492</v>
      </c>
      <c r="E586" s="35" t="s">
        <v>102</v>
      </c>
      <c r="F586" s="38">
        <f>F588+F590</f>
        <v>317.09999999999997</v>
      </c>
      <c r="G586" s="38">
        <f>G588+G590</f>
        <v>328.5</v>
      </c>
      <c r="H586" s="38">
        <v>340</v>
      </c>
    </row>
    <row r="587" spans="1:8" s="45" customFormat="1" ht="27" customHeight="1">
      <c r="A587" s="39" t="s">
        <v>121</v>
      </c>
      <c r="B587" s="35" t="s">
        <v>482</v>
      </c>
      <c r="C587" s="35" t="s">
        <v>244</v>
      </c>
      <c r="D587" s="35" t="s">
        <v>492</v>
      </c>
      <c r="E587" s="35" t="s">
        <v>122</v>
      </c>
      <c r="F587" s="38">
        <f>F588</f>
        <v>5.7</v>
      </c>
      <c r="G587" s="38">
        <f>G588</f>
        <v>5.9</v>
      </c>
      <c r="H587" s="38">
        <f>H588</f>
        <v>6.1</v>
      </c>
    </row>
    <row r="588" spans="1:8" s="45" customFormat="1" ht="27.75" customHeight="1">
      <c r="A588" s="39" t="s">
        <v>123</v>
      </c>
      <c r="B588" s="35" t="s">
        <v>482</v>
      </c>
      <c r="C588" s="35" t="s">
        <v>244</v>
      </c>
      <c r="D588" s="35" t="s">
        <v>492</v>
      </c>
      <c r="E588" s="35" t="s">
        <v>124</v>
      </c>
      <c r="F588" s="38">
        <v>5.7</v>
      </c>
      <c r="G588" s="38">
        <v>5.9</v>
      </c>
      <c r="H588" s="38">
        <v>6.1</v>
      </c>
    </row>
    <row r="589" spans="1:8" s="42" customFormat="1" ht="14.25" customHeight="1">
      <c r="A589" s="39" t="s">
        <v>486</v>
      </c>
      <c r="B589" s="35" t="s">
        <v>482</v>
      </c>
      <c r="C589" s="35" t="s">
        <v>244</v>
      </c>
      <c r="D589" s="35" t="s">
        <v>492</v>
      </c>
      <c r="E589" s="35" t="s">
        <v>487</v>
      </c>
      <c r="F589" s="38">
        <f>F590</f>
        <v>311.39999999999998</v>
      </c>
      <c r="G589" s="38">
        <f>G590</f>
        <v>322.60000000000002</v>
      </c>
      <c r="H589" s="38">
        <f>H590</f>
        <v>333.9</v>
      </c>
    </row>
    <row r="590" spans="1:8" s="42" customFormat="1" ht="28.5" customHeight="1">
      <c r="A590" s="39" t="s">
        <v>488</v>
      </c>
      <c r="B590" s="35" t="s">
        <v>482</v>
      </c>
      <c r="C590" s="35" t="s">
        <v>244</v>
      </c>
      <c r="D590" s="35" t="s">
        <v>492</v>
      </c>
      <c r="E590" s="35" t="s">
        <v>489</v>
      </c>
      <c r="F590" s="38">
        <v>311.39999999999998</v>
      </c>
      <c r="G590" s="38">
        <v>322.60000000000002</v>
      </c>
      <c r="H590" s="38">
        <v>333.9</v>
      </c>
    </row>
    <row r="591" spans="1:8" s="42" customFormat="1" ht="14.25" hidden="1" customHeight="1">
      <c r="A591" s="39"/>
      <c r="B591" s="35"/>
      <c r="C591" s="35"/>
      <c r="D591" s="35"/>
      <c r="E591" s="35"/>
      <c r="F591" s="38">
        <f>G591/1000</f>
        <v>0</v>
      </c>
      <c r="G591" s="38">
        <f>H591/1000</f>
        <v>0</v>
      </c>
      <c r="H591" s="38">
        <f>I591/1000</f>
        <v>0</v>
      </c>
    </row>
    <row r="592" spans="1:8" s="41" customFormat="1" ht="18.75" customHeight="1">
      <c r="A592" s="39" t="s">
        <v>493</v>
      </c>
      <c r="B592" s="35" t="s">
        <v>482</v>
      </c>
      <c r="C592" s="35" t="s">
        <v>116</v>
      </c>
      <c r="D592" s="35" t="s">
        <v>101</v>
      </c>
      <c r="E592" s="35" t="s">
        <v>102</v>
      </c>
      <c r="F592" s="38">
        <f>F593</f>
        <v>273.39999999999998</v>
      </c>
      <c r="G592" s="38">
        <f>G593</f>
        <v>283.39999999999998</v>
      </c>
      <c r="H592" s="38">
        <f>H593</f>
        <v>283.39999999999998</v>
      </c>
    </row>
    <row r="593" spans="1:8" s="41" customFormat="1" ht="26.25">
      <c r="A593" s="39" t="s">
        <v>340</v>
      </c>
      <c r="B593" s="35" t="s">
        <v>482</v>
      </c>
      <c r="C593" s="35" t="s">
        <v>116</v>
      </c>
      <c r="D593" s="35" t="s">
        <v>341</v>
      </c>
      <c r="E593" s="35" t="s">
        <v>102</v>
      </c>
      <c r="F593" s="38">
        <f>F597+F594</f>
        <v>273.39999999999998</v>
      </c>
      <c r="G593" s="38">
        <f>G597+G594</f>
        <v>283.39999999999998</v>
      </c>
      <c r="H593" s="38">
        <f>H597+H594</f>
        <v>283.39999999999998</v>
      </c>
    </row>
    <row r="594" spans="1:8" s="41" customFormat="1" ht="90" hidden="1">
      <c r="A594" s="39" t="s">
        <v>141</v>
      </c>
      <c r="B594" s="35" t="s">
        <v>482</v>
      </c>
      <c r="C594" s="35" t="s">
        <v>116</v>
      </c>
      <c r="D594" s="35" t="s">
        <v>142</v>
      </c>
      <c r="E594" s="35" t="s">
        <v>102</v>
      </c>
      <c r="F594" s="38">
        <f t="shared" ref="F594:H595" si="106">F595</f>
        <v>0</v>
      </c>
      <c r="G594" s="38">
        <f t="shared" si="106"/>
        <v>0</v>
      </c>
      <c r="H594" s="38">
        <f t="shared" si="106"/>
        <v>0</v>
      </c>
    </row>
    <row r="595" spans="1:8" s="41" customFormat="1" ht="26.25" hidden="1">
      <c r="A595" s="39" t="s">
        <v>121</v>
      </c>
      <c r="B595" s="35" t="s">
        <v>482</v>
      </c>
      <c r="C595" s="35" t="s">
        <v>116</v>
      </c>
      <c r="D595" s="35" t="s">
        <v>142</v>
      </c>
      <c r="E595" s="35" t="s">
        <v>122</v>
      </c>
      <c r="F595" s="38">
        <f t="shared" si="106"/>
        <v>0</v>
      </c>
      <c r="G595" s="38">
        <f t="shared" si="106"/>
        <v>0</v>
      </c>
      <c r="H595" s="38">
        <f t="shared" si="106"/>
        <v>0</v>
      </c>
    </row>
    <row r="596" spans="1:8" s="41" customFormat="1" ht="39" hidden="1">
      <c r="A596" s="39" t="s">
        <v>123</v>
      </c>
      <c r="B596" s="35" t="s">
        <v>482</v>
      </c>
      <c r="C596" s="35" t="s">
        <v>116</v>
      </c>
      <c r="D596" s="35" t="s">
        <v>142</v>
      </c>
      <c r="E596" s="35" t="s">
        <v>124</v>
      </c>
      <c r="F596" s="38">
        <f>4.9-4.9</f>
        <v>0</v>
      </c>
      <c r="G596" s="38">
        <f>4.9-4.9</f>
        <v>0</v>
      </c>
      <c r="H596" s="38">
        <f>4.9-4.9</f>
        <v>0</v>
      </c>
    </row>
    <row r="597" spans="1:8" s="41" customFormat="1" ht="54" customHeight="1">
      <c r="A597" s="39" t="s">
        <v>494</v>
      </c>
      <c r="B597" s="35" t="s">
        <v>482</v>
      </c>
      <c r="C597" s="35" t="s">
        <v>116</v>
      </c>
      <c r="D597" s="35" t="s">
        <v>495</v>
      </c>
      <c r="E597" s="35" t="s">
        <v>102</v>
      </c>
      <c r="F597" s="38">
        <f t="shared" ref="F597:H598" si="107">F598</f>
        <v>273.39999999999998</v>
      </c>
      <c r="G597" s="38">
        <f t="shared" si="107"/>
        <v>283.39999999999998</v>
      </c>
      <c r="H597" s="38">
        <f t="shared" si="107"/>
        <v>283.39999999999998</v>
      </c>
    </row>
    <row r="598" spans="1:8" s="41" customFormat="1" ht="15">
      <c r="A598" s="39" t="s">
        <v>496</v>
      </c>
      <c r="B598" s="35" t="s">
        <v>482</v>
      </c>
      <c r="C598" s="35" t="s">
        <v>116</v>
      </c>
      <c r="D598" s="35" t="s">
        <v>495</v>
      </c>
      <c r="E598" s="35" t="s">
        <v>487</v>
      </c>
      <c r="F598" s="38">
        <f t="shared" si="107"/>
        <v>273.39999999999998</v>
      </c>
      <c r="G598" s="38">
        <f t="shared" si="107"/>
        <v>283.39999999999998</v>
      </c>
      <c r="H598" s="38">
        <f t="shared" si="107"/>
        <v>283.39999999999998</v>
      </c>
    </row>
    <row r="599" spans="1:8" s="41" customFormat="1" ht="26.25">
      <c r="A599" s="39" t="s">
        <v>488</v>
      </c>
      <c r="B599" s="35" t="s">
        <v>482</v>
      </c>
      <c r="C599" s="35" t="s">
        <v>116</v>
      </c>
      <c r="D599" s="35" t="s">
        <v>495</v>
      </c>
      <c r="E599" s="35" t="s">
        <v>489</v>
      </c>
      <c r="F599" s="38">
        <v>273.39999999999998</v>
      </c>
      <c r="G599" s="38">
        <v>283.39999999999998</v>
      </c>
      <c r="H599" s="38">
        <v>283.39999999999998</v>
      </c>
    </row>
    <row r="600" spans="1:8" s="41" customFormat="1" ht="15" hidden="1">
      <c r="A600" s="39" t="s">
        <v>497</v>
      </c>
      <c r="B600" s="35" t="s">
        <v>482</v>
      </c>
      <c r="C600" s="35" t="s">
        <v>155</v>
      </c>
      <c r="D600" s="35" t="s">
        <v>101</v>
      </c>
      <c r="E600" s="35" t="s">
        <v>102</v>
      </c>
      <c r="F600" s="38">
        <f t="shared" ref="F600:H603" si="108">F601</f>
        <v>0</v>
      </c>
      <c r="G600" s="38">
        <f t="shared" si="108"/>
        <v>0</v>
      </c>
      <c r="H600" s="38">
        <f t="shared" si="108"/>
        <v>0</v>
      </c>
    </row>
    <row r="601" spans="1:8" s="41" customFormat="1" ht="26.25" hidden="1">
      <c r="A601" s="39" t="s">
        <v>340</v>
      </c>
      <c r="B601" s="35" t="s">
        <v>482</v>
      </c>
      <c r="C601" s="35" t="s">
        <v>155</v>
      </c>
      <c r="D601" s="35" t="s">
        <v>341</v>
      </c>
      <c r="E601" s="35" t="s">
        <v>102</v>
      </c>
      <c r="F601" s="38">
        <f t="shared" si="108"/>
        <v>0</v>
      </c>
      <c r="G601" s="38">
        <f t="shared" si="108"/>
        <v>0</v>
      </c>
      <c r="H601" s="38">
        <f t="shared" si="108"/>
        <v>0</v>
      </c>
    </row>
    <row r="602" spans="1:8" s="41" customFormat="1" ht="26.25" hidden="1">
      <c r="A602" s="39" t="s">
        <v>498</v>
      </c>
      <c r="B602" s="35" t="s">
        <v>482</v>
      </c>
      <c r="C602" s="35" t="s">
        <v>155</v>
      </c>
      <c r="D602" s="35" t="s">
        <v>499</v>
      </c>
      <c r="E602" s="35" t="s">
        <v>102</v>
      </c>
      <c r="F602" s="38">
        <f t="shared" si="108"/>
        <v>0</v>
      </c>
      <c r="G602" s="38">
        <f t="shared" si="108"/>
        <v>0</v>
      </c>
      <c r="H602" s="38">
        <f t="shared" si="108"/>
        <v>0</v>
      </c>
    </row>
    <row r="603" spans="1:8" s="41" customFormat="1" ht="15" hidden="1">
      <c r="A603" s="39" t="s">
        <v>496</v>
      </c>
      <c r="B603" s="35" t="s">
        <v>482</v>
      </c>
      <c r="C603" s="35" t="s">
        <v>155</v>
      </c>
      <c r="D603" s="35" t="s">
        <v>499</v>
      </c>
      <c r="E603" s="35" t="s">
        <v>487</v>
      </c>
      <c r="F603" s="38">
        <f t="shared" si="108"/>
        <v>0</v>
      </c>
      <c r="G603" s="38">
        <f t="shared" si="108"/>
        <v>0</v>
      </c>
      <c r="H603" s="38">
        <f t="shared" si="108"/>
        <v>0</v>
      </c>
    </row>
    <row r="604" spans="1:8" s="41" customFormat="1" ht="15.75" hidden="1" customHeight="1">
      <c r="A604" s="39" t="s">
        <v>488</v>
      </c>
      <c r="B604" s="35" t="s">
        <v>482</v>
      </c>
      <c r="C604" s="35" t="s">
        <v>155</v>
      </c>
      <c r="D604" s="35" t="s">
        <v>499</v>
      </c>
      <c r="E604" s="35" t="s">
        <v>489</v>
      </c>
      <c r="F604" s="38">
        <v>0</v>
      </c>
      <c r="G604" s="38">
        <v>0</v>
      </c>
      <c r="H604" s="38">
        <v>0</v>
      </c>
    </row>
    <row r="605" spans="1:8" s="41" customFormat="1" ht="15.75" customHeight="1">
      <c r="A605" s="55" t="s">
        <v>500</v>
      </c>
      <c r="B605" s="33" t="s">
        <v>165</v>
      </c>
      <c r="C605" s="33" t="s">
        <v>100</v>
      </c>
      <c r="D605" s="33" t="s">
        <v>101</v>
      </c>
      <c r="E605" s="33" t="s">
        <v>102</v>
      </c>
      <c r="F605" s="34">
        <f t="shared" ref="F605:H606" si="109">F606</f>
        <v>369</v>
      </c>
      <c r="G605" s="34">
        <f t="shared" si="109"/>
        <v>369</v>
      </c>
      <c r="H605" s="34">
        <f t="shared" si="109"/>
        <v>369</v>
      </c>
    </row>
    <row r="606" spans="1:8" s="41" customFormat="1" ht="15.75" customHeight="1">
      <c r="A606" s="39" t="s">
        <v>501</v>
      </c>
      <c r="B606" s="35" t="s">
        <v>165</v>
      </c>
      <c r="C606" s="35" t="s">
        <v>104</v>
      </c>
      <c r="D606" s="35" t="s">
        <v>101</v>
      </c>
      <c r="E606" s="35" t="s">
        <v>102</v>
      </c>
      <c r="F606" s="38">
        <f t="shared" si="109"/>
        <v>369</v>
      </c>
      <c r="G606" s="38">
        <f t="shared" si="109"/>
        <v>369</v>
      </c>
      <c r="H606" s="38">
        <f t="shared" si="109"/>
        <v>369</v>
      </c>
    </row>
    <row r="607" spans="1:8" s="41" customFormat="1" ht="38.25" customHeight="1">
      <c r="A607" s="39" t="s">
        <v>441</v>
      </c>
      <c r="B607" s="35" t="s">
        <v>165</v>
      </c>
      <c r="C607" s="35" t="s">
        <v>104</v>
      </c>
      <c r="D607" s="35" t="s">
        <v>413</v>
      </c>
      <c r="E607" s="35" t="s">
        <v>102</v>
      </c>
      <c r="F607" s="38">
        <f>F608+F612+F622</f>
        <v>369</v>
      </c>
      <c r="G607" s="38">
        <f>G608+G612+G622</f>
        <v>369</v>
      </c>
      <c r="H607" s="38">
        <f>H608+H612+H622</f>
        <v>369</v>
      </c>
    </row>
    <row r="608" spans="1:8" s="41" customFormat="1" ht="39" customHeight="1">
      <c r="A608" s="39" t="s">
        <v>502</v>
      </c>
      <c r="B608" s="35" t="s">
        <v>165</v>
      </c>
      <c r="C608" s="35" t="s">
        <v>104</v>
      </c>
      <c r="D608" s="35" t="s">
        <v>503</v>
      </c>
      <c r="E608" s="35" t="s">
        <v>102</v>
      </c>
      <c r="F608" s="38">
        <f t="shared" ref="F608:H610" si="110">F609</f>
        <v>21</v>
      </c>
      <c r="G608" s="38">
        <f t="shared" si="110"/>
        <v>21</v>
      </c>
      <c r="H608" s="38">
        <f t="shared" si="110"/>
        <v>21</v>
      </c>
    </row>
    <row r="609" spans="1:8" s="41" customFormat="1" ht="15.75" customHeight="1">
      <c r="A609" s="39" t="s">
        <v>180</v>
      </c>
      <c r="B609" s="35" t="s">
        <v>165</v>
      </c>
      <c r="C609" s="35" t="s">
        <v>104</v>
      </c>
      <c r="D609" s="35" t="s">
        <v>504</v>
      </c>
      <c r="E609" s="35" t="s">
        <v>102</v>
      </c>
      <c r="F609" s="38">
        <f t="shared" si="110"/>
        <v>21</v>
      </c>
      <c r="G609" s="38">
        <f t="shared" si="110"/>
        <v>21</v>
      </c>
      <c r="H609" s="38">
        <f t="shared" si="110"/>
        <v>21</v>
      </c>
    </row>
    <row r="610" spans="1:8" s="41" customFormat="1" ht="27.75" customHeight="1">
      <c r="A610" s="39" t="s">
        <v>121</v>
      </c>
      <c r="B610" s="35" t="s">
        <v>165</v>
      </c>
      <c r="C610" s="35" t="s">
        <v>104</v>
      </c>
      <c r="D610" s="35" t="s">
        <v>504</v>
      </c>
      <c r="E610" s="35" t="s">
        <v>122</v>
      </c>
      <c r="F610" s="38">
        <f t="shared" si="110"/>
        <v>21</v>
      </c>
      <c r="G610" s="38">
        <f t="shared" si="110"/>
        <v>21</v>
      </c>
      <c r="H610" s="38">
        <f t="shared" si="110"/>
        <v>21</v>
      </c>
    </row>
    <row r="611" spans="1:8" s="41" customFormat="1" ht="27.75" customHeight="1">
      <c r="A611" s="39" t="s">
        <v>123</v>
      </c>
      <c r="B611" s="35" t="s">
        <v>165</v>
      </c>
      <c r="C611" s="35" t="s">
        <v>104</v>
      </c>
      <c r="D611" s="35" t="s">
        <v>504</v>
      </c>
      <c r="E611" s="35" t="s">
        <v>124</v>
      </c>
      <c r="F611" s="38">
        <v>21</v>
      </c>
      <c r="G611" s="38">
        <v>21</v>
      </c>
      <c r="H611" s="38">
        <v>21</v>
      </c>
    </row>
    <row r="612" spans="1:8" s="41" customFormat="1" ht="81.75" customHeight="1">
      <c r="A612" s="39" t="s">
        <v>442</v>
      </c>
      <c r="B612" s="35" t="s">
        <v>165</v>
      </c>
      <c r="C612" s="35" t="s">
        <v>104</v>
      </c>
      <c r="D612" s="35" t="s">
        <v>415</v>
      </c>
      <c r="E612" s="35" t="s">
        <v>102</v>
      </c>
      <c r="F612" s="38">
        <f>F613</f>
        <v>328</v>
      </c>
      <c r="G612" s="38">
        <f>G613</f>
        <v>328</v>
      </c>
      <c r="H612" s="38">
        <f>H613</f>
        <v>328</v>
      </c>
    </row>
    <row r="613" spans="1:8" s="41" customFormat="1" ht="15.75" customHeight="1">
      <c r="A613" s="39" t="s">
        <v>180</v>
      </c>
      <c r="B613" s="35" t="s">
        <v>165</v>
      </c>
      <c r="C613" s="35" t="s">
        <v>104</v>
      </c>
      <c r="D613" s="35" t="s">
        <v>416</v>
      </c>
      <c r="E613" s="35" t="s">
        <v>102</v>
      </c>
      <c r="F613" s="38">
        <f>F614+F616</f>
        <v>328</v>
      </c>
      <c r="G613" s="38">
        <f>G614+G616</f>
        <v>328</v>
      </c>
      <c r="H613" s="38">
        <f>H614+H616</f>
        <v>328</v>
      </c>
    </row>
    <row r="614" spans="1:8" s="41" customFormat="1" ht="71.25" customHeight="1">
      <c r="A614" s="39" t="s">
        <v>111</v>
      </c>
      <c r="B614" s="35" t="s">
        <v>165</v>
      </c>
      <c r="C614" s="35" t="s">
        <v>104</v>
      </c>
      <c r="D614" s="35" t="s">
        <v>416</v>
      </c>
      <c r="E614" s="35" t="s">
        <v>112</v>
      </c>
      <c r="F614" s="38">
        <f>F615</f>
        <v>187.8</v>
      </c>
      <c r="G614" s="38">
        <f>G615</f>
        <v>187.8</v>
      </c>
      <c r="H614" s="38">
        <f>H615</f>
        <v>187.8</v>
      </c>
    </row>
    <row r="615" spans="1:8" s="41" customFormat="1" ht="15.75" customHeight="1">
      <c r="A615" s="39" t="s">
        <v>240</v>
      </c>
      <c r="B615" s="35" t="s">
        <v>165</v>
      </c>
      <c r="C615" s="35" t="s">
        <v>104</v>
      </c>
      <c r="D615" s="35" t="s">
        <v>416</v>
      </c>
      <c r="E615" s="35" t="s">
        <v>241</v>
      </c>
      <c r="F615" s="38">
        <v>187.8</v>
      </c>
      <c r="G615" s="38">
        <v>187.8</v>
      </c>
      <c r="H615" s="38">
        <v>187.8</v>
      </c>
    </row>
    <row r="616" spans="1:8" s="41" customFormat="1" ht="28.5" customHeight="1">
      <c r="A616" s="39" t="s">
        <v>121</v>
      </c>
      <c r="B616" s="35" t="s">
        <v>165</v>
      </c>
      <c r="C616" s="35" t="s">
        <v>104</v>
      </c>
      <c r="D616" s="35" t="s">
        <v>416</v>
      </c>
      <c r="E616" s="35" t="s">
        <v>122</v>
      </c>
      <c r="F616" s="38">
        <f>F617</f>
        <v>140.19999999999999</v>
      </c>
      <c r="G616" s="38">
        <f>G617</f>
        <v>140.19999999999999</v>
      </c>
      <c r="H616" s="38">
        <f>H617</f>
        <v>140.19999999999999</v>
      </c>
    </row>
    <row r="617" spans="1:8" s="41" customFormat="1" ht="26.25" customHeight="1">
      <c r="A617" s="39" t="s">
        <v>123</v>
      </c>
      <c r="B617" s="35" t="s">
        <v>165</v>
      </c>
      <c r="C617" s="35" t="s">
        <v>104</v>
      </c>
      <c r="D617" s="35" t="s">
        <v>416</v>
      </c>
      <c r="E617" s="35" t="s">
        <v>124</v>
      </c>
      <c r="F617" s="38">
        <v>140.19999999999999</v>
      </c>
      <c r="G617" s="38">
        <v>140.19999999999999</v>
      </c>
      <c r="H617" s="38">
        <v>140.19999999999999</v>
      </c>
    </row>
    <row r="618" spans="1:8" s="41" customFormat="1" ht="24" hidden="1" customHeight="1">
      <c r="A618" s="39" t="s">
        <v>505</v>
      </c>
      <c r="B618" s="35" t="s">
        <v>165</v>
      </c>
      <c r="C618" s="35" t="s">
        <v>104</v>
      </c>
      <c r="D618" s="35" t="s">
        <v>506</v>
      </c>
      <c r="E618" s="35" t="s">
        <v>102</v>
      </c>
      <c r="F618" s="38">
        <f t="shared" ref="F618:H620" si="111">F619</f>
        <v>0</v>
      </c>
      <c r="G618" s="38">
        <f t="shared" si="111"/>
        <v>0</v>
      </c>
      <c r="H618" s="38">
        <f t="shared" si="111"/>
        <v>0</v>
      </c>
    </row>
    <row r="619" spans="1:8" s="41" customFormat="1" ht="13.5" hidden="1" customHeight="1">
      <c r="A619" s="39" t="s">
        <v>180</v>
      </c>
      <c r="B619" s="35" t="s">
        <v>165</v>
      </c>
      <c r="C619" s="35" t="s">
        <v>104</v>
      </c>
      <c r="D619" s="35" t="s">
        <v>507</v>
      </c>
      <c r="E619" s="35" t="s">
        <v>102</v>
      </c>
      <c r="F619" s="38">
        <f t="shared" si="111"/>
        <v>0</v>
      </c>
      <c r="G619" s="38">
        <f t="shared" si="111"/>
        <v>0</v>
      </c>
      <c r="H619" s="38">
        <f t="shared" si="111"/>
        <v>0</v>
      </c>
    </row>
    <row r="620" spans="1:8" s="41" customFormat="1" ht="27" hidden="1" customHeight="1">
      <c r="A620" s="39" t="s">
        <v>121</v>
      </c>
      <c r="B620" s="35" t="s">
        <v>165</v>
      </c>
      <c r="C620" s="35" t="s">
        <v>104</v>
      </c>
      <c r="D620" s="35" t="s">
        <v>507</v>
      </c>
      <c r="E620" s="35" t="s">
        <v>122</v>
      </c>
      <c r="F620" s="38">
        <f t="shared" si="111"/>
        <v>0</v>
      </c>
      <c r="G620" s="38">
        <f t="shared" si="111"/>
        <v>0</v>
      </c>
      <c r="H620" s="38">
        <f t="shared" si="111"/>
        <v>0</v>
      </c>
    </row>
    <row r="621" spans="1:8" s="41" customFormat="1" ht="27.75" hidden="1" customHeight="1">
      <c r="A621" s="39" t="s">
        <v>123</v>
      </c>
      <c r="B621" s="35" t="s">
        <v>165</v>
      </c>
      <c r="C621" s="35" t="s">
        <v>104</v>
      </c>
      <c r="D621" s="35" t="s">
        <v>507</v>
      </c>
      <c r="E621" s="35" t="s">
        <v>124</v>
      </c>
      <c r="F621" s="38"/>
      <c r="G621" s="38"/>
      <c r="H621" s="38"/>
    </row>
    <row r="622" spans="1:8" s="41" customFormat="1" ht="33" customHeight="1">
      <c r="A622" s="39" t="s">
        <v>508</v>
      </c>
      <c r="B622" s="35" t="s">
        <v>165</v>
      </c>
      <c r="C622" s="35" t="s">
        <v>104</v>
      </c>
      <c r="D622" s="35" t="s">
        <v>509</v>
      </c>
      <c r="E622" s="35" t="s">
        <v>102</v>
      </c>
      <c r="F622" s="38">
        <f t="shared" ref="F622:H624" si="112">F623</f>
        <v>20</v>
      </c>
      <c r="G622" s="38">
        <f t="shared" si="112"/>
        <v>20</v>
      </c>
      <c r="H622" s="38">
        <f t="shared" si="112"/>
        <v>20</v>
      </c>
    </row>
    <row r="623" spans="1:8" s="41" customFormat="1" ht="17.25" customHeight="1">
      <c r="A623" s="39" t="s">
        <v>180</v>
      </c>
      <c r="B623" s="35" t="s">
        <v>165</v>
      </c>
      <c r="C623" s="35" t="s">
        <v>104</v>
      </c>
      <c r="D623" s="35" t="s">
        <v>510</v>
      </c>
      <c r="E623" s="35" t="s">
        <v>102</v>
      </c>
      <c r="F623" s="38">
        <f t="shared" si="112"/>
        <v>20</v>
      </c>
      <c r="G623" s="38">
        <f t="shared" si="112"/>
        <v>20</v>
      </c>
      <c r="H623" s="38">
        <f t="shared" si="112"/>
        <v>20</v>
      </c>
    </row>
    <row r="624" spans="1:8" s="41" customFormat="1" ht="26.25" customHeight="1">
      <c r="A624" s="39" t="s">
        <v>121</v>
      </c>
      <c r="B624" s="35" t="s">
        <v>165</v>
      </c>
      <c r="C624" s="35" t="s">
        <v>104</v>
      </c>
      <c r="D624" s="35" t="s">
        <v>510</v>
      </c>
      <c r="E624" s="35" t="s">
        <v>122</v>
      </c>
      <c r="F624" s="38">
        <f t="shared" si="112"/>
        <v>20</v>
      </c>
      <c r="G624" s="38">
        <f t="shared" si="112"/>
        <v>20</v>
      </c>
      <c r="H624" s="38">
        <f t="shared" si="112"/>
        <v>20</v>
      </c>
    </row>
    <row r="625" spans="1:8" s="41" customFormat="1" ht="26.25" customHeight="1">
      <c r="A625" s="39" t="s">
        <v>123</v>
      </c>
      <c r="B625" s="35" t="s">
        <v>165</v>
      </c>
      <c r="C625" s="35" t="s">
        <v>104</v>
      </c>
      <c r="D625" s="35" t="s">
        <v>510</v>
      </c>
      <c r="E625" s="35" t="s">
        <v>124</v>
      </c>
      <c r="F625" s="38">
        <v>20</v>
      </c>
      <c r="G625" s="38">
        <v>20</v>
      </c>
      <c r="H625" s="38">
        <v>20</v>
      </c>
    </row>
    <row r="626" spans="1:8" s="41" customFormat="1" ht="15.75" customHeight="1">
      <c r="A626" s="55" t="s">
        <v>511</v>
      </c>
      <c r="B626" s="33" t="s">
        <v>303</v>
      </c>
      <c r="C626" s="33" t="s">
        <v>100</v>
      </c>
      <c r="D626" s="33" t="s">
        <v>101</v>
      </c>
      <c r="E626" s="33" t="s">
        <v>102</v>
      </c>
      <c r="F626" s="34">
        <f>F627</f>
        <v>1522.1</v>
      </c>
      <c r="G626" s="34">
        <f>G627</f>
        <v>1442.1</v>
      </c>
      <c r="H626" s="34">
        <f>H627</f>
        <v>1442.1</v>
      </c>
    </row>
    <row r="627" spans="1:8" s="41" customFormat="1" ht="17.25" customHeight="1">
      <c r="A627" s="39" t="s">
        <v>512</v>
      </c>
      <c r="B627" s="35" t="s">
        <v>303</v>
      </c>
      <c r="C627" s="35" t="s">
        <v>104</v>
      </c>
      <c r="D627" s="35" t="s">
        <v>101</v>
      </c>
      <c r="E627" s="35" t="s">
        <v>102</v>
      </c>
      <c r="F627" s="38">
        <f>F628+F633</f>
        <v>1522.1</v>
      </c>
      <c r="G627" s="38">
        <f>G628+G633</f>
        <v>1442.1</v>
      </c>
      <c r="H627" s="38">
        <f>H628+H633</f>
        <v>1442.1</v>
      </c>
    </row>
    <row r="628" spans="1:8" s="41" customFormat="1" ht="27" hidden="1" customHeight="1">
      <c r="A628" s="39" t="s">
        <v>390</v>
      </c>
      <c r="B628" s="35" t="s">
        <v>303</v>
      </c>
      <c r="C628" s="35" t="s">
        <v>104</v>
      </c>
      <c r="D628" s="35" t="s">
        <v>391</v>
      </c>
      <c r="E628" s="35" t="s">
        <v>102</v>
      </c>
      <c r="F628" s="38">
        <f t="shared" ref="F628:H631" si="113">F629</f>
        <v>0</v>
      </c>
      <c r="G628" s="38">
        <f t="shared" si="113"/>
        <v>0</v>
      </c>
      <c r="H628" s="38">
        <f t="shared" si="113"/>
        <v>0</v>
      </c>
    </row>
    <row r="629" spans="1:8" s="41" customFormat="1" ht="39" hidden="1" customHeight="1">
      <c r="A629" s="39" t="s">
        <v>513</v>
      </c>
      <c r="B629" s="35" t="s">
        <v>303</v>
      </c>
      <c r="C629" s="35" t="s">
        <v>104</v>
      </c>
      <c r="D629" s="35" t="s">
        <v>514</v>
      </c>
      <c r="E629" s="35" t="s">
        <v>102</v>
      </c>
      <c r="F629" s="38">
        <f t="shared" si="113"/>
        <v>0</v>
      </c>
      <c r="G629" s="38">
        <f t="shared" si="113"/>
        <v>0</v>
      </c>
      <c r="H629" s="38">
        <f t="shared" si="113"/>
        <v>0</v>
      </c>
    </row>
    <row r="630" spans="1:8" s="41" customFormat="1" ht="17.25" hidden="1" customHeight="1">
      <c r="A630" s="39" t="s">
        <v>180</v>
      </c>
      <c r="B630" s="35" t="s">
        <v>303</v>
      </c>
      <c r="C630" s="35" t="s">
        <v>104</v>
      </c>
      <c r="D630" s="35" t="s">
        <v>515</v>
      </c>
      <c r="E630" s="35" t="s">
        <v>102</v>
      </c>
      <c r="F630" s="38">
        <f t="shared" si="113"/>
        <v>0</v>
      </c>
      <c r="G630" s="38">
        <f t="shared" si="113"/>
        <v>0</v>
      </c>
      <c r="H630" s="38">
        <f t="shared" si="113"/>
        <v>0</v>
      </c>
    </row>
    <row r="631" spans="1:8" s="41" customFormat="1" ht="30" hidden="1" customHeight="1">
      <c r="A631" s="39" t="s">
        <v>395</v>
      </c>
      <c r="B631" s="35" t="s">
        <v>303</v>
      </c>
      <c r="C631" s="35" t="s">
        <v>104</v>
      </c>
      <c r="D631" s="35" t="s">
        <v>515</v>
      </c>
      <c r="E631" s="35" t="s">
        <v>396</v>
      </c>
      <c r="F631" s="38">
        <f t="shared" si="113"/>
        <v>0</v>
      </c>
      <c r="G631" s="38">
        <f t="shared" si="113"/>
        <v>0</v>
      </c>
      <c r="H631" s="38">
        <f t="shared" si="113"/>
        <v>0</v>
      </c>
    </row>
    <row r="632" spans="1:8" s="41" customFormat="1" ht="17.25" hidden="1" customHeight="1">
      <c r="A632" s="39" t="s">
        <v>397</v>
      </c>
      <c r="B632" s="35" t="s">
        <v>303</v>
      </c>
      <c r="C632" s="35" t="s">
        <v>104</v>
      </c>
      <c r="D632" s="35" t="s">
        <v>515</v>
      </c>
      <c r="E632" s="35" t="s">
        <v>398</v>
      </c>
      <c r="F632" s="38">
        <f>6-6</f>
        <v>0</v>
      </c>
      <c r="G632" s="38">
        <f>6-6</f>
        <v>0</v>
      </c>
      <c r="H632" s="38">
        <f>6-6</f>
        <v>0</v>
      </c>
    </row>
    <row r="633" spans="1:8" s="41" customFormat="1" ht="84" customHeight="1">
      <c r="A633" s="39" t="s">
        <v>516</v>
      </c>
      <c r="B633" s="35" t="s">
        <v>303</v>
      </c>
      <c r="C633" s="35" t="s">
        <v>104</v>
      </c>
      <c r="D633" s="35" t="s">
        <v>517</v>
      </c>
      <c r="E633" s="35" t="s">
        <v>102</v>
      </c>
      <c r="F633" s="38">
        <f t="shared" ref="F633:H636" si="114">F634</f>
        <v>1522.1</v>
      </c>
      <c r="G633" s="38">
        <f t="shared" si="114"/>
        <v>1442.1</v>
      </c>
      <c r="H633" s="38">
        <f t="shared" si="114"/>
        <v>1442.1</v>
      </c>
    </row>
    <row r="634" spans="1:8" s="41" customFormat="1" ht="42" customHeight="1">
      <c r="A634" s="39" t="s">
        <v>518</v>
      </c>
      <c r="B634" s="35" t="s">
        <v>303</v>
      </c>
      <c r="C634" s="35" t="s">
        <v>104</v>
      </c>
      <c r="D634" s="35" t="s">
        <v>519</v>
      </c>
      <c r="E634" s="35" t="s">
        <v>102</v>
      </c>
      <c r="F634" s="38">
        <f t="shared" si="114"/>
        <v>1522.1</v>
      </c>
      <c r="G634" s="38">
        <f t="shared" si="114"/>
        <v>1442.1</v>
      </c>
      <c r="H634" s="38">
        <f t="shared" si="114"/>
        <v>1442.1</v>
      </c>
    </row>
    <row r="635" spans="1:8" s="41" customFormat="1" ht="41.25" customHeight="1">
      <c r="A635" s="39" t="s">
        <v>403</v>
      </c>
      <c r="B635" s="35" t="s">
        <v>303</v>
      </c>
      <c r="C635" s="35" t="s">
        <v>104</v>
      </c>
      <c r="D635" s="35" t="s">
        <v>520</v>
      </c>
      <c r="E635" s="35" t="s">
        <v>102</v>
      </c>
      <c r="F635" s="38">
        <f t="shared" si="114"/>
        <v>1522.1</v>
      </c>
      <c r="G635" s="38">
        <f t="shared" si="114"/>
        <v>1442.1</v>
      </c>
      <c r="H635" s="38">
        <f t="shared" si="114"/>
        <v>1442.1</v>
      </c>
    </row>
    <row r="636" spans="1:8" s="41" customFormat="1" ht="34.5" customHeight="1">
      <c r="A636" s="39" t="s">
        <v>395</v>
      </c>
      <c r="B636" s="35" t="s">
        <v>303</v>
      </c>
      <c r="C636" s="35" t="s">
        <v>104</v>
      </c>
      <c r="D636" s="35" t="s">
        <v>520</v>
      </c>
      <c r="E636" s="35" t="s">
        <v>396</v>
      </c>
      <c r="F636" s="38">
        <f t="shared" si="114"/>
        <v>1522.1</v>
      </c>
      <c r="G636" s="38">
        <f t="shared" si="114"/>
        <v>1442.1</v>
      </c>
      <c r="H636" s="38">
        <f t="shared" si="114"/>
        <v>1442.1</v>
      </c>
    </row>
    <row r="637" spans="1:8" s="41" customFormat="1" ht="15.75" customHeight="1">
      <c r="A637" s="39" t="s">
        <v>397</v>
      </c>
      <c r="B637" s="35" t="s">
        <v>303</v>
      </c>
      <c r="C637" s="35" t="s">
        <v>104</v>
      </c>
      <c r="D637" s="35" t="s">
        <v>520</v>
      </c>
      <c r="E637" s="35" t="s">
        <v>398</v>
      </c>
      <c r="F637" s="38">
        <f>1336.1+6+100+80</f>
        <v>1522.1</v>
      </c>
      <c r="G637" s="38">
        <f>1336.1+6+100</f>
        <v>1442.1</v>
      </c>
      <c r="H637" s="38">
        <f>1336.1+6+100</f>
        <v>1442.1</v>
      </c>
    </row>
    <row r="638" spans="1:8" s="41" customFormat="1" ht="30.75" hidden="1" customHeight="1">
      <c r="A638" s="61" t="s">
        <v>521</v>
      </c>
      <c r="B638" s="35" t="s">
        <v>303</v>
      </c>
      <c r="C638" s="35" t="s">
        <v>104</v>
      </c>
      <c r="D638" s="35" t="s">
        <v>522</v>
      </c>
      <c r="E638" s="35" t="s">
        <v>102</v>
      </c>
      <c r="F638" s="38">
        <f t="shared" ref="F638:H639" si="115">F639</f>
        <v>0</v>
      </c>
      <c r="G638" s="38">
        <f t="shared" si="115"/>
        <v>0</v>
      </c>
      <c r="H638" s="38">
        <f t="shared" si="115"/>
        <v>0</v>
      </c>
    </row>
    <row r="639" spans="1:8" s="41" customFormat="1" ht="26.25" hidden="1">
      <c r="A639" s="39" t="s">
        <v>523</v>
      </c>
      <c r="B639" s="35" t="s">
        <v>303</v>
      </c>
      <c r="C639" s="35" t="s">
        <v>104</v>
      </c>
      <c r="D639" s="35" t="s">
        <v>522</v>
      </c>
      <c r="E639" s="35" t="s">
        <v>122</v>
      </c>
      <c r="F639" s="38">
        <f t="shared" si="115"/>
        <v>0</v>
      </c>
      <c r="G639" s="38">
        <f t="shared" si="115"/>
        <v>0</v>
      </c>
      <c r="H639" s="38">
        <f t="shared" si="115"/>
        <v>0</v>
      </c>
    </row>
    <row r="640" spans="1:8" s="41" customFormat="1" ht="39" hidden="1">
      <c r="A640" s="39" t="s">
        <v>256</v>
      </c>
      <c r="B640" s="35" t="s">
        <v>303</v>
      </c>
      <c r="C640" s="35" t="s">
        <v>104</v>
      </c>
      <c r="D640" s="35" t="s">
        <v>522</v>
      </c>
      <c r="E640" s="35" t="s">
        <v>124</v>
      </c>
      <c r="F640" s="38">
        <v>0</v>
      </c>
      <c r="G640" s="38">
        <v>0</v>
      </c>
      <c r="H640" s="38">
        <v>0</v>
      </c>
    </row>
    <row r="641" spans="1:8" s="41" customFormat="1" ht="39" hidden="1">
      <c r="A641" s="39" t="s">
        <v>524</v>
      </c>
      <c r="B641" s="35" t="s">
        <v>159</v>
      </c>
      <c r="C641" s="35" t="s">
        <v>104</v>
      </c>
      <c r="D641" s="35" t="s">
        <v>525</v>
      </c>
      <c r="E641" s="35" t="s">
        <v>102</v>
      </c>
      <c r="F641" s="38">
        <f t="shared" ref="F641:H642" si="116">F642</f>
        <v>0</v>
      </c>
      <c r="G641" s="38">
        <f t="shared" si="116"/>
        <v>0</v>
      </c>
      <c r="H641" s="38">
        <f t="shared" si="116"/>
        <v>0</v>
      </c>
    </row>
    <row r="642" spans="1:8" s="41" customFormat="1" ht="26.25" hidden="1">
      <c r="A642" s="39" t="s">
        <v>523</v>
      </c>
      <c r="B642" s="35" t="s">
        <v>159</v>
      </c>
      <c r="C642" s="35" t="s">
        <v>104</v>
      </c>
      <c r="D642" s="35" t="s">
        <v>525</v>
      </c>
      <c r="E642" s="35" t="s">
        <v>122</v>
      </c>
      <c r="F642" s="38">
        <f t="shared" si="116"/>
        <v>0</v>
      </c>
      <c r="G642" s="38">
        <f t="shared" si="116"/>
        <v>0</v>
      </c>
      <c r="H642" s="38">
        <f t="shared" si="116"/>
        <v>0</v>
      </c>
    </row>
    <row r="643" spans="1:8" s="41" customFormat="1" ht="39" hidden="1">
      <c r="A643" s="39" t="s">
        <v>256</v>
      </c>
      <c r="B643" s="35" t="s">
        <v>159</v>
      </c>
      <c r="C643" s="35" t="s">
        <v>104</v>
      </c>
      <c r="D643" s="35" t="s">
        <v>525</v>
      </c>
      <c r="E643" s="35" t="s">
        <v>124</v>
      </c>
      <c r="F643" s="38">
        <v>0</v>
      </c>
      <c r="G643" s="38">
        <v>0</v>
      </c>
      <c r="H643" s="38">
        <v>0</v>
      </c>
    </row>
    <row r="644" spans="1:8" ht="39" hidden="1">
      <c r="A644" s="39" t="s">
        <v>526</v>
      </c>
      <c r="B644" s="35" t="s">
        <v>159</v>
      </c>
      <c r="C644" s="35" t="s">
        <v>104</v>
      </c>
      <c r="D644" s="35" t="s">
        <v>527</v>
      </c>
      <c r="E644" s="35" t="s">
        <v>102</v>
      </c>
      <c r="F644" s="38">
        <f t="shared" ref="F644:H646" si="117">F645</f>
        <v>0</v>
      </c>
      <c r="G644" s="38">
        <f t="shared" si="117"/>
        <v>0</v>
      </c>
      <c r="H644" s="38">
        <f t="shared" si="117"/>
        <v>0</v>
      </c>
    </row>
    <row r="645" spans="1:8" ht="26.25" hidden="1">
      <c r="A645" s="39" t="s">
        <v>528</v>
      </c>
      <c r="B645" s="35" t="s">
        <v>159</v>
      </c>
      <c r="C645" s="35" t="s">
        <v>104</v>
      </c>
      <c r="D645" s="35" t="s">
        <v>527</v>
      </c>
      <c r="E645" s="35" t="s">
        <v>102</v>
      </c>
      <c r="F645" s="38">
        <f t="shared" si="117"/>
        <v>0</v>
      </c>
      <c r="G645" s="38">
        <f t="shared" si="117"/>
        <v>0</v>
      </c>
      <c r="H645" s="38">
        <f t="shared" si="117"/>
        <v>0</v>
      </c>
    </row>
    <row r="646" spans="1:8" ht="64.5" hidden="1">
      <c r="A646" s="39" t="s">
        <v>111</v>
      </c>
      <c r="B646" s="35" t="s">
        <v>159</v>
      </c>
      <c r="C646" s="35" t="s">
        <v>104</v>
      </c>
      <c r="D646" s="35" t="s">
        <v>527</v>
      </c>
      <c r="E646" s="35" t="s">
        <v>112</v>
      </c>
      <c r="F646" s="38">
        <f t="shared" si="117"/>
        <v>0</v>
      </c>
      <c r="G646" s="38">
        <f t="shared" si="117"/>
        <v>0</v>
      </c>
      <c r="H646" s="38">
        <f t="shared" si="117"/>
        <v>0</v>
      </c>
    </row>
    <row r="647" spans="1:8" ht="26.25" hidden="1">
      <c r="A647" s="39" t="s">
        <v>529</v>
      </c>
      <c r="B647" s="35" t="s">
        <v>159</v>
      </c>
      <c r="C647" s="35" t="s">
        <v>104</v>
      </c>
      <c r="D647" s="35" t="s">
        <v>527</v>
      </c>
      <c r="E647" s="35" t="s">
        <v>241</v>
      </c>
      <c r="F647" s="38">
        <f>30-30</f>
        <v>0</v>
      </c>
      <c r="G647" s="38">
        <f>30-30</f>
        <v>0</v>
      </c>
      <c r="H647" s="38">
        <f>30-30</f>
        <v>0</v>
      </c>
    </row>
    <row r="648" spans="1:8" ht="64.5" hidden="1">
      <c r="A648" s="39" t="s">
        <v>530</v>
      </c>
      <c r="B648" s="35" t="s">
        <v>159</v>
      </c>
      <c r="C648" s="35" t="s">
        <v>104</v>
      </c>
      <c r="D648" s="35" t="s">
        <v>439</v>
      </c>
      <c r="E648" s="35" t="s">
        <v>102</v>
      </c>
      <c r="F648" s="38">
        <f t="shared" ref="F648:H649" si="118">F649</f>
        <v>0</v>
      </c>
      <c r="G648" s="38">
        <f t="shared" si="118"/>
        <v>0</v>
      </c>
      <c r="H648" s="38">
        <f t="shared" si="118"/>
        <v>0</v>
      </c>
    </row>
    <row r="649" spans="1:8" ht="26.25" hidden="1">
      <c r="A649" s="39" t="s">
        <v>523</v>
      </c>
      <c r="B649" s="35" t="s">
        <v>159</v>
      </c>
      <c r="C649" s="35" t="s">
        <v>104</v>
      </c>
      <c r="D649" s="35" t="s">
        <v>439</v>
      </c>
      <c r="E649" s="35" t="s">
        <v>122</v>
      </c>
      <c r="F649" s="38">
        <f t="shared" si="118"/>
        <v>0</v>
      </c>
      <c r="G649" s="38">
        <f t="shared" si="118"/>
        <v>0</v>
      </c>
      <c r="H649" s="38">
        <f t="shared" si="118"/>
        <v>0</v>
      </c>
    </row>
    <row r="650" spans="1:8" ht="39" hidden="1">
      <c r="A650" s="39" t="s">
        <v>256</v>
      </c>
      <c r="B650" s="35" t="s">
        <v>159</v>
      </c>
      <c r="C650" s="35" t="s">
        <v>104</v>
      </c>
      <c r="D650" s="35" t="s">
        <v>439</v>
      </c>
      <c r="E650" s="35" t="s">
        <v>124</v>
      </c>
      <c r="F650" s="38">
        <v>0</v>
      </c>
      <c r="G650" s="38">
        <v>0</v>
      </c>
      <c r="H650" s="38">
        <v>0</v>
      </c>
    </row>
    <row r="651" spans="1:8" ht="25.5" hidden="1">
      <c r="A651" s="55" t="s">
        <v>531</v>
      </c>
      <c r="B651" s="33" t="s">
        <v>175</v>
      </c>
      <c r="C651" s="33" t="s">
        <v>100</v>
      </c>
      <c r="D651" s="33" t="s">
        <v>101</v>
      </c>
      <c r="E651" s="33" t="s">
        <v>102</v>
      </c>
      <c r="F651" s="34">
        <f t="shared" ref="F651:H654" si="119">F652</f>
        <v>0</v>
      </c>
      <c r="G651" s="34">
        <f t="shared" si="119"/>
        <v>0</v>
      </c>
      <c r="H651" s="34">
        <f t="shared" si="119"/>
        <v>0</v>
      </c>
    </row>
    <row r="652" spans="1:8" ht="18" hidden="1" customHeight="1">
      <c r="A652" s="39" t="s">
        <v>532</v>
      </c>
      <c r="B652" s="35" t="s">
        <v>175</v>
      </c>
      <c r="C652" s="35" t="s">
        <v>99</v>
      </c>
      <c r="D652" s="35" t="s">
        <v>101</v>
      </c>
      <c r="E652" s="35" t="s">
        <v>102</v>
      </c>
      <c r="F652" s="38">
        <f t="shared" si="119"/>
        <v>0</v>
      </c>
      <c r="G652" s="38">
        <f t="shared" si="119"/>
        <v>0</v>
      </c>
      <c r="H652" s="38">
        <f t="shared" si="119"/>
        <v>0</v>
      </c>
    </row>
    <row r="653" spans="1:8" ht="14.25" hidden="1" customHeight="1">
      <c r="A653" s="39" t="s">
        <v>533</v>
      </c>
      <c r="B653" s="35" t="s">
        <v>175</v>
      </c>
      <c r="C653" s="35" t="s">
        <v>99</v>
      </c>
      <c r="D653" s="35" t="s">
        <v>534</v>
      </c>
      <c r="E653" s="35" t="s">
        <v>102</v>
      </c>
      <c r="F653" s="38">
        <f t="shared" si="119"/>
        <v>0</v>
      </c>
      <c r="G653" s="38">
        <f t="shared" si="119"/>
        <v>0</v>
      </c>
      <c r="H653" s="38">
        <f t="shared" si="119"/>
        <v>0</v>
      </c>
    </row>
    <row r="654" spans="1:8" ht="26.25" hidden="1">
      <c r="A654" s="39" t="s">
        <v>535</v>
      </c>
      <c r="B654" s="35" t="s">
        <v>175</v>
      </c>
      <c r="C654" s="35" t="s">
        <v>99</v>
      </c>
      <c r="D654" s="35" t="s">
        <v>536</v>
      </c>
      <c r="E654" s="35" t="s">
        <v>102</v>
      </c>
      <c r="F654" s="38">
        <f t="shared" si="119"/>
        <v>0</v>
      </c>
      <c r="G654" s="38">
        <f t="shared" si="119"/>
        <v>0</v>
      </c>
      <c r="H654" s="38">
        <f t="shared" si="119"/>
        <v>0</v>
      </c>
    </row>
    <row r="655" spans="1:8" ht="15" hidden="1">
      <c r="A655" s="39" t="s">
        <v>537</v>
      </c>
      <c r="B655" s="35" t="s">
        <v>175</v>
      </c>
      <c r="C655" s="35" t="s">
        <v>99</v>
      </c>
      <c r="D655" s="35" t="s">
        <v>536</v>
      </c>
      <c r="E655" s="35" t="s">
        <v>538</v>
      </c>
      <c r="F655" s="38"/>
      <c r="G655" s="38"/>
      <c r="H655" s="38"/>
    </row>
    <row r="656" spans="1:8" s="47" customFormat="1" ht="15.75">
      <c r="A656" s="55" t="s">
        <v>539</v>
      </c>
      <c r="B656" s="46"/>
      <c r="C656" s="46"/>
      <c r="D656" s="46"/>
      <c r="E656" s="46"/>
      <c r="F656" s="34">
        <f>F10+F180+F187+F227+F298+F437+F543+F578+F605+F626</f>
        <v>86929.1</v>
      </c>
      <c r="G656" s="34">
        <f>G10+G180+G187+G227+G298+G437+G543+G578+G605+G626</f>
        <v>88887.5</v>
      </c>
      <c r="H656" s="34">
        <f>H10+H180+H187+H227+H298+H437+H543+H578+H605+H626</f>
        <v>91397.4</v>
      </c>
    </row>
    <row r="657" spans="1:8">
      <c r="A657" s="48"/>
      <c r="B657" s="49"/>
      <c r="C657" s="49"/>
      <c r="D657" s="49"/>
      <c r="E657" s="49"/>
      <c r="F657" s="49"/>
      <c r="G657" s="50"/>
      <c r="H657" s="50"/>
    </row>
    <row r="658" spans="1:8">
      <c r="A658" s="48"/>
      <c r="B658" s="49"/>
      <c r="C658" s="49"/>
      <c r="D658" s="49"/>
      <c r="E658" s="49"/>
      <c r="F658" s="51"/>
      <c r="G658" s="50"/>
      <c r="H658" s="50"/>
    </row>
    <row r="659" spans="1:8">
      <c r="A659" s="48"/>
      <c r="B659" s="49"/>
      <c r="C659" s="49"/>
      <c r="D659" s="49"/>
      <c r="E659" s="49"/>
      <c r="F659" s="49"/>
      <c r="G659" s="50"/>
      <c r="H659" s="50"/>
    </row>
    <row r="660" spans="1:8">
      <c r="A660" s="48"/>
      <c r="B660" s="49"/>
      <c r="C660" s="49"/>
      <c r="D660" s="49"/>
      <c r="E660" s="49"/>
      <c r="F660" s="49"/>
      <c r="G660" s="50"/>
      <c r="H660" s="50"/>
    </row>
    <row r="661" spans="1:8">
      <c r="A661" s="48"/>
      <c r="B661" s="49"/>
      <c r="C661" s="49"/>
      <c r="D661" s="49"/>
      <c r="E661" s="49"/>
      <c r="F661" s="49"/>
      <c r="G661" s="50"/>
      <c r="H661" s="50"/>
    </row>
    <row r="662" spans="1:8">
      <c r="A662" s="48"/>
      <c r="B662" s="49"/>
      <c r="C662" s="49"/>
      <c r="D662" s="49"/>
      <c r="E662" s="49"/>
      <c r="F662" s="49"/>
      <c r="G662" s="50"/>
      <c r="H662" s="50"/>
    </row>
    <row r="663" spans="1:8">
      <c r="A663" s="48"/>
      <c r="B663" s="49"/>
      <c r="C663" s="49"/>
      <c r="D663" s="49"/>
      <c r="E663" s="49"/>
      <c r="F663" s="49"/>
      <c r="G663" s="50"/>
      <c r="H663" s="50"/>
    </row>
    <row r="664" spans="1:8">
      <c r="A664" s="48"/>
      <c r="B664" s="49"/>
      <c r="C664" s="49"/>
      <c r="D664" s="49"/>
      <c r="E664" s="49"/>
      <c r="F664" s="49"/>
      <c r="G664" s="50"/>
      <c r="H664" s="50"/>
    </row>
    <row r="665" spans="1:8">
      <c r="A665" s="48"/>
      <c r="B665" s="49"/>
      <c r="C665" s="49"/>
      <c r="D665" s="49"/>
      <c r="E665" s="49"/>
      <c r="F665" s="49"/>
      <c r="G665" s="50"/>
      <c r="H665" s="50"/>
    </row>
    <row r="666" spans="1:8">
      <c r="A666" s="48"/>
      <c r="B666" s="49"/>
      <c r="C666" s="49"/>
      <c r="D666" s="49"/>
      <c r="E666" s="49"/>
      <c r="F666" s="49"/>
      <c r="G666" s="50"/>
      <c r="H666" s="50"/>
    </row>
    <row r="667" spans="1:8">
      <c r="A667" s="48"/>
      <c r="B667" s="49"/>
      <c r="C667" s="49"/>
      <c r="D667" s="49"/>
      <c r="E667" s="49"/>
      <c r="F667" s="49"/>
      <c r="G667" s="50"/>
      <c r="H667" s="50"/>
    </row>
    <row r="668" spans="1:8">
      <c r="A668" s="48"/>
      <c r="B668" s="49"/>
      <c r="C668" s="49"/>
      <c r="D668" s="49"/>
      <c r="E668" s="49"/>
      <c r="F668" s="49"/>
      <c r="G668" s="50"/>
      <c r="H668" s="50"/>
    </row>
    <row r="669" spans="1:8">
      <c r="A669" s="48"/>
      <c r="B669" s="49"/>
      <c r="C669" s="49"/>
      <c r="D669" s="49"/>
      <c r="E669" s="49"/>
      <c r="F669" s="49"/>
      <c r="G669" s="50"/>
      <c r="H669" s="50"/>
    </row>
    <row r="670" spans="1:8">
      <c r="A670" s="48"/>
      <c r="B670" s="49"/>
      <c r="C670" s="49"/>
      <c r="D670" s="49"/>
      <c r="E670" s="49"/>
      <c r="F670" s="49"/>
      <c r="G670" s="50"/>
      <c r="H670" s="50"/>
    </row>
    <row r="671" spans="1:8">
      <c r="A671" s="48"/>
      <c r="B671" s="49"/>
      <c r="C671" s="49"/>
      <c r="D671" s="49"/>
      <c r="E671" s="49"/>
      <c r="F671" s="49"/>
      <c r="G671" s="50"/>
      <c r="H671" s="50"/>
    </row>
    <row r="672" spans="1:8">
      <c r="A672" s="48"/>
      <c r="B672" s="49"/>
      <c r="C672" s="49"/>
      <c r="D672" s="49"/>
      <c r="E672" s="49"/>
      <c r="F672" s="49"/>
      <c r="G672" s="50"/>
      <c r="H672" s="50"/>
    </row>
    <row r="673" spans="1:8">
      <c r="A673" s="48"/>
      <c r="B673" s="49"/>
      <c r="C673" s="49"/>
      <c r="D673" s="49"/>
      <c r="E673" s="49"/>
      <c r="F673" s="49"/>
      <c r="G673" s="50"/>
      <c r="H673" s="50"/>
    </row>
    <row r="674" spans="1:8">
      <c r="A674" s="48"/>
      <c r="B674" s="49"/>
      <c r="C674" s="49"/>
      <c r="D674" s="49"/>
      <c r="E674" s="49"/>
      <c r="F674" s="49"/>
      <c r="G674" s="50"/>
      <c r="H674" s="50"/>
    </row>
    <row r="675" spans="1:8">
      <c r="A675" s="48"/>
      <c r="B675" s="49"/>
      <c r="C675" s="49"/>
      <c r="D675" s="49"/>
      <c r="E675" s="49"/>
      <c r="F675" s="49"/>
      <c r="G675" s="50"/>
      <c r="H675" s="50"/>
    </row>
    <row r="676" spans="1:8">
      <c r="A676" s="48"/>
      <c r="B676" s="49"/>
      <c r="C676" s="49"/>
      <c r="D676" s="49"/>
      <c r="E676" s="49"/>
      <c r="F676" s="49"/>
      <c r="G676" s="50"/>
      <c r="H676" s="50"/>
    </row>
    <row r="677" spans="1:8">
      <c r="A677" s="48"/>
      <c r="B677" s="49"/>
      <c r="C677" s="49"/>
      <c r="D677" s="49"/>
      <c r="E677" s="49"/>
      <c r="F677" s="49"/>
      <c r="G677" s="50"/>
      <c r="H677" s="50"/>
    </row>
    <row r="678" spans="1:8">
      <c r="A678" s="48"/>
      <c r="B678" s="49"/>
      <c r="C678" s="49"/>
      <c r="D678" s="49"/>
      <c r="E678" s="49"/>
      <c r="F678" s="49"/>
      <c r="G678" s="50"/>
      <c r="H678" s="50"/>
    </row>
    <row r="679" spans="1:8">
      <c r="A679" s="48"/>
      <c r="B679" s="49"/>
      <c r="C679" s="49"/>
      <c r="D679" s="49"/>
      <c r="E679" s="49"/>
      <c r="F679" s="49"/>
      <c r="G679" s="50"/>
      <c r="H679" s="50"/>
    </row>
    <row r="680" spans="1:8">
      <c r="A680" s="48"/>
      <c r="B680" s="49"/>
      <c r="C680" s="49"/>
      <c r="D680" s="49"/>
      <c r="E680" s="49"/>
      <c r="F680" s="49"/>
      <c r="G680" s="50"/>
      <c r="H680" s="50"/>
    </row>
    <row r="681" spans="1:8">
      <c r="A681" s="48"/>
      <c r="B681" s="49"/>
      <c r="C681" s="49"/>
      <c r="D681" s="49"/>
      <c r="E681" s="49"/>
      <c r="F681" s="49"/>
      <c r="G681" s="50"/>
      <c r="H681" s="50"/>
    </row>
    <row r="682" spans="1:8">
      <c r="A682" s="48"/>
      <c r="B682" s="49"/>
      <c r="C682" s="49"/>
      <c r="D682" s="49"/>
      <c r="E682" s="49"/>
      <c r="F682" s="49"/>
      <c r="G682" s="50"/>
      <c r="H682" s="50"/>
    </row>
    <row r="683" spans="1:8">
      <c r="A683" s="48"/>
      <c r="B683" s="49"/>
      <c r="C683" s="49"/>
      <c r="D683" s="49"/>
      <c r="E683" s="49"/>
      <c r="F683" s="49"/>
      <c r="G683" s="50"/>
      <c r="H683" s="50"/>
    </row>
    <row r="684" spans="1:8">
      <c r="A684" s="48"/>
      <c r="B684" s="49"/>
      <c r="C684" s="49"/>
      <c r="D684" s="49"/>
      <c r="E684" s="49"/>
      <c r="F684" s="49"/>
      <c r="G684" s="50"/>
      <c r="H684" s="50"/>
    </row>
    <row r="685" spans="1:8">
      <c r="A685" s="48"/>
      <c r="B685" s="49"/>
      <c r="C685" s="49"/>
      <c r="D685" s="49"/>
      <c r="E685" s="49"/>
      <c r="F685" s="49"/>
      <c r="G685" s="50"/>
      <c r="H685" s="50"/>
    </row>
    <row r="686" spans="1:8">
      <c r="A686" s="48"/>
      <c r="B686" s="49"/>
      <c r="C686" s="49"/>
      <c r="D686" s="49"/>
      <c r="E686" s="49"/>
      <c r="F686" s="49"/>
      <c r="G686" s="50"/>
      <c r="H686" s="50"/>
    </row>
    <row r="687" spans="1:8">
      <c r="A687" s="48"/>
      <c r="B687" s="49"/>
      <c r="C687" s="49"/>
      <c r="D687" s="49"/>
      <c r="E687" s="49"/>
      <c r="F687" s="49"/>
      <c r="G687" s="50"/>
      <c r="H687" s="50"/>
    </row>
    <row r="688" spans="1:8">
      <c r="A688" s="48"/>
      <c r="B688" s="49"/>
      <c r="C688" s="49"/>
      <c r="D688" s="49"/>
      <c r="E688" s="49"/>
      <c r="F688" s="49"/>
      <c r="G688" s="50"/>
      <c r="H688" s="50"/>
    </row>
    <row r="689" spans="1:8">
      <c r="A689" s="48"/>
      <c r="B689" s="49"/>
      <c r="C689" s="49"/>
      <c r="D689" s="49"/>
      <c r="E689" s="49"/>
      <c r="F689" s="49"/>
      <c r="G689" s="50"/>
      <c r="H689" s="50"/>
    </row>
    <row r="690" spans="1:8">
      <c r="A690" s="48"/>
      <c r="B690" s="49"/>
      <c r="C690" s="49"/>
      <c r="D690" s="49"/>
      <c r="E690" s="49"/>
      <c r="F690" s="49"/>
      <c r="G690" s="50"/>
      <c r="H690" s="50"/>
    </row>
    <row r="691" spans="1:8">
      <c r="A691" s="48"/>
      <c r="B691" s="49"/>
      <c r="C691" s="49"/>
      <c r="D691" s="49"/>
      <c r="E691" s="49"/>
      <c r="F691" s="49"/>
      <c r="G691" s="50"/>
      <c r="H691" s="50"/>
    </row>
    <row r="692" spans="1:8">
      <c r="A692" s="48"/>
      <c r="B692" s="49"/>
      <c r="C692" s="49"/>
      <c r="D692" s="49"/>
      <c r="E692" s="49"/>
      <c r="F692" s="49"/>
      <c r="G692" s="50"/>
      <c r="H692" s="50"/>
    </row>
    <row r="693" spans="1:8">
      <c r="A693" s="48"/>
      <c r="B693" s="49"/>
      <c r="C693" s="49"/>
      <c r="D693" s="49"/>
      <c r="E693" s="49"/>
      <c r="F693" s="49"/>
      <c r="G693" s="50"/>
      <c r="H693" s="50"/>
    </row>
    <row r="694" spans="1:8">
      <c r="A694" s="48"/>
      <c r="B694" s="49"/>
      <c r="C694" s="49"/>
      <c r="D694" s="49"/>
      <c r="E694" s="49"/>
      <c r="F694" s="49"/>
      <c r="G694" s="50"/>
      <c r="H694" s="50"/>
    </row>
    <row r="695" spans="1:8">
      <c r="A695" s="48"/>
      <c r="B695" s="49"/>
      <c r="C695" s="49"/>
      <c r="D695" s="49"/>
      <c r="E695" s="49"/>
      <c r="F695" s="49"/>
      <c r="G695" s="50"/>
      <c r="H695" s="50"/>
    </row>
    <row r="696" spans="1:8">
      <c r="A696" s="48"/>
      <c r="B696" s="49"/>
      <c r="C696" s="49"/>
      <c r="D696" s="49"/>
      <c r="E696" s="49"/>
      <c r="F696" s="49"/>
      <c r="G696" s="50"/>
      <c r="H696" s="50"/>
    </row>
    <row r="697" spans="1:8">
      <c r="A697" s="48"/>
      <c r="B697" s="49"/>
      <c r="C697" s="49"/>
      <c r="D697" s="49"/>
      <c r="E697" s="49"/>
      <c r="F697" s="49"/>
      <c r="G697" s="50"/>
      <c r="H697" s="50"/>
    </row>
    <row r="698" spans="1:8">
      <c r="A698" s="48"/>
      <c r="B698" s="49"/>
      <c r="C698" s="49"/>
      <c r="D698" s="49"/>
      <c r="E698" s="49"/>
      <c r="F698" s="49"/>
      <c r="G698" s="50"/>
      <c r="H698" s="50"/>
    </row>
    <row r="699" spans="1:8">
      <c r="A699" s="48"/>
      <c r="B699" s="49"/>
      <c r="C699" s="49"/>
      <c r="D699" s="49"/>
      <c r="E699" s="49"/>
      <c r="F699" s="49"/>
      <c r="G699" s="50"/>
      <c r="H699" s="50"/>
    </row>
    <row r="700" spans="1:8">
      <c r="A700" s="48"/>
      <c r="B700" s="49"/>
      <c r="C700" s="49"/>
      <c r="D700" s="49"/>
      <c r="E700" s="49"/>
      <c r="F700" s="49"/>
      <c r="G700" s="50"/>
      <c r="H700" s="50"/>
    </row>
    <row r="701" spans="1:8">
      <c r="A701" s="48"/>
      <c r="B701" s="49"/>
      <c r="C701" s="49"/>
      <c r="D701" s="49"/>
      <c r="E701" s="49"/>
      <c r="F701" s="49"/>
      <c r="G701" s="50"/>
      <c r="H701" s="50"/>
    </row>
    <row r="702" spans="1:8">
      <c r="A702" s="48"/>
      <c r="B702" s="49"/>
      <c r="C702" s="49"/>
      <c r="D702" s="49"/>
      <c r="E702" s="49"/>
      <c r="F702" s="49"/>
      <c r="G702" s="50"/>
      <c r="H702" s="50"/>
    </row>
    <row r="703" spans="1:8">
      <c r="A703" s="48"/>
      <c r="B703" s="49"/>
      <c r="C703" s="49"/>
      <c r="D703" s="49"/>
      <c r="E703" s="49"/>
      <c r="F703" s="49"/>
      <c r="G703" s="50"/>
      <c r="H703" s="50"/>
    </row>
    <row r="704" spans="1:8">
      <c r="A704" s="48"/>
      <c r="B704" s="49"/>
      <c r="C704" s="49"/>
      <c r="D704" s="49"/>
      <c r="E704" s="49"/>
      <c r="F704" s="49"/>
      <c r="G704" s="50"/>
      <c r="H704" s="50"/>
    </row>
    <row r="705" spans="1:8">
      <c r="A705" s="48"/>
      <c r="B705" s="49"/>
      <c r="C705" s="49"/>
      <c r="D705" s="49"/>
      <c r="E705" s="49"/>
      <c r="F705" s="49"/>
      <c r="G705" s="50"/>
      <c r="H705" s="50"/>
    </row>
    <row r="706" spans="1:8">
      <c r="A706" s="48"/>
      <c r="B706" s="49"/>
      <c r="C706" s="49"/>
      <c r="D706" s="49"/>
      <c r="E706" s="49"/>
      <c r="F706" s="49"/>
      <c r="G706" s="50"/>
      <c r="H706" s="50"/>
    </row>
    <row r="707" spans="1:8">
      <c r="A707" s="48"/>
      <c r="B707" s="49"/>
      <c r="C707" s="49"/>
      <c r="D707" s="49"/>
      <c r="E707" s="49"/>
      <c r="F707" s="49"/>
      <c r="G707" s="50"/>
      <c r="H707" s="50"/>
    </row>
    <row r="708" spans="1:8">
      <c r="A708" s="48"/>
      <c r="B708" s="49"/>
      <c r="C708" s="49"/>
      <c r="D708" s="49"/>
      <c r="E708" s="49"/>
      <c r="F708" s="49"/>
      <c r="G708" s="50"/>
      <c r="H708" s="50"/>
    </row>
    <row r="709" spans="1:8">
      <c r="A709" s="48"/>
      <c r="B709" s="49"/>
      <c r="C709" s="49"/>
      <c r="D709" s="49"/>
      <c r="E709" s="49"/>
      <c r="F709" s="49"/>
      <c r="G709" s="50"/>
      <c r="H709" s="50"/>
    </row>
    <row r="710" spans="1:8">
      <c r="A710" s="48"/>
      <c r="B710" s="49"/>
      <c r="C710" s="49"/>
      <c r="D710" s="49"/>
      <c r="E710" s="49"/>
      <c r="F710" s="49"/>
      <c r="G710" s="50"/>
      <c r="H710" s="50"/>
    </row>
    <row r="711" spans="1:8">
      <c r="A711" s="48"/>
      <c r="B711" s="49"/>
      <c r="C711" s="49"/>
      <c r="D711" s="49"/>
      <c r="E711" s="49"/>
      <c r="F711" s="49"/>
      <c r="G711" s="50"/>
      <c r="H711" s="50"/>
    </row>
    <row r="712" spans="1:8">
      <c r="A712" s="48"/>
      <c r="B712" s="49"/>
      <c r="C712" s="49"/>
      <c r="D712" s="49"/>
      <c r="E712" s="49"/>
      <c r="F712" s="49"/>
      <c r="G712" s="50"/>
      <c r="H712" s="50"/>
    </row>
    <row r="713" spans="1:8">
      <c r="A713" s="48"/>
      <c r="B713" s="49"/>
      <c r="C713" s="49"/>
      <c r="D713" s="49"/>
      <c r="E713" s="49"/>
      <c r="F713" s="49"/>
      <c r="G713" s="50"/>
      <c r="H713" s="50"/>
    </row>
    <row r="714" spans="1:8">
      <c r="A714" s="48"/>
      <c r="B714" s="49"/>
      <c r="C714" s="49"/>
      <c r="D714" s="49"/>
      <c r="E714" s="49"/>
      <c r="F714" s="49"/>
      <c r="G714" s="50"/>
      <c r="H714" s="50"/>
    </row>
    <row r="715" spans="1:8">
      <c r="A715" s="48"/>
      <c r="B715" s="49"/>
      <c r="C715" s="49"/>
      <c r="D715" s="49"/>
      <c r="E715" s="49"/>
      <c r="F715" s="49"/>
      <c r="G715" s="50"/>
      <c r="H715" s="50"/>
    </row>
    <row r="716" spans="1:8">
      <c r="A716" s="48"/>
      <c r="B716" s="49"/>
      <c r="C716" s="49"/>
      <c r="D716" s="49"/>
      <c r="E716" s="49"/>
      <c r="F716" s="49"/>
      <c r="G716" s="50"/>
      <c r="H716" s="50"/>
    </row>
    <row r="717" spans="1:8">
      <c r="A717" s="48"/>
      <c r="B717" s="49"/>
      <c r="C717" s="49"/>
      <c r="D717" s="49"/>
      <c r="E717" s="49"/>
      <c r="F717" s="49"/>
      <c r="G717" s="50"/>
      <c r="H717" s="50"/>
    </row>
    <row r="718" spans="1:8">
      <c r="A718" s="48"/>
      <c r="B718" s="49"/>
      <c r="C718" s="49"/>
      <c r="D718" s="49"/>
      <c r="E718" s="49"/>
      <c r="F718" s="49"/>
      <c r="G718" s="50"/>
      <c r="H718" s="50"/>
    </row>
    <row r="719" spans="1:8">
      <c r="A719" s="48"/>
      <c r="B719" s="49"/>
      <c r="C719" s="49"/>
      <c r="D719" s="49"/>
      <c r="E719" s="49"/>
      <c r="F719" s="49"/>
      <c r="G719" s="50"/>
      <c r="H719" s="50"/>
    </row>
    <row r="720" spans="1:8">
      <c r="A720" s="48"/>
      <c r="B720" s="49"/>
      <c r="C720" s="49"/>
      <c r="D720" s="49"/>
      <c r="E720" s="49"/>
      <c r="F720" s="49"/>
      <c r="G720" s="50"/>
      <c r="H720" s="50"/>
    </row>
    <row r="721" spans="1:8">
      <c r="A721" s="48"/>
      <c r="B721" s="49"/>
      <c r="C721" s="49"/>
      <c r="D721" s="49"/>
      <c r="E721" s="49"/>
      <c r="F721" s="49"/>
      <c r="G721" s="50"/>
      <c r="H721" s="50"/>
    </row>
    <row r="722" spans="1:8">
      <c r="A722" s="48"/>
      <c r="B722" s="49"/>
      <c r="C722" s="49"/>
      <c r="D722" s="49"/>
      <c r="E722" s="49"/>
      <c r="F722" s="49"/>
      <c r="G722" s="50"/>
      <c r="H722" s="50"/>
    </row>
    <row r="723" spans="1:8">
      <c r="A723" s="48"/>
      <c r="B723" s="49"/>
      <c r="C723" s="49"/>
      <c r="D723" s="49"/>
      <c r="E723" s="49"/>
      <c r="F723" s="49"/>
      <c r="G723" s="50"/>
      <c r="H723" s="50"/>
    </row>
    <row r="724" spans="1:8">
      <c r="A724" s="48"/>
      <c r="B724" s="49"/>
      <c r="C724" s="49"/>
      <c r="D724" s="49"/>
      <c r="E724" s="49"/>
      <c r="F724" s="49"/>
      <c r="G724" s="50"/>
      <c r="H724" s="50"/>
    </row>
    <row r="725" spans="1:8">
      <c r="A725" s="48"/>
      <c r="B725" s="49"/>
      <c r="C725" s="49"/>
      <c r="D725" s="49"/>
      <c r="E725" s="49"/>
      <c r="F725" s="49"/>
      <c r="G725" s="50"/>
      <c r="H725" s="50"/>
    </row>
    <row r="726" spans="1:8">
      <c r="A726" s="48"/>
      <c r="B726" s="49"/>
      <c r="C726" s="49"/>
      <c r="D726" s="49"/>
      <c r="E726" s="49"/>
      <c r="F726" s="49"/>
      <c r="G726" s="50"/>
      <c r="H726" s="50"/>
    </row>
    <row r="727" spans="1:8">
      <c r="A727" s="48"/>
      <c r="B727" s="49"/>
      <c r="C727" s="49"/>
      <c r="D727" s="49"/>
      <c r="E727" s="49"/>
      <c r="F727" s="49"/>
      <c r="G727" s="50"/>
      <c r="H727" s="50"/>
    </row>
    <row r="728" spans="1:8">
      <c r="A728" s="48"/>
      <c r="B728" s="49"/>
      <c r="C728" s="49"/>
      <c r="D728" s="49"/>
      <c r="E728" s="49"/>
      <c r="F728" s="49"/>
      <c r="G728" s="50"/>
      <c r="H728" s="50"/>
    </row>
    <row r="729" spans="1:8">
      <c r="A729" s="48"/>
      <c r="B729" s="49"/>
      <c r="C729" s="49"/>
      <c r="D729" s="49"/>
      <c r="E729" s="49"/>
      <c r="F729" s="49"/>
      <c r="G729" s="50"/>
      <c r="H729" s="50"/>
    </row>
    <row r="730" spans="1:8">
      <c r="A730" s="48"/>
      <c r="B730" s="49"/>
      <c r="C730" s="49"/>
      <c r="D730" s="49"/>
      <c r="E730" s="49"/>
      <c r="F730" s="49"/>
      <c r="G730" s="50"/>
      <c r="H730" s="50"/>
    </row>
    <row r="731" spans="1:8">
      <c r="A731" s="48"/>
      <c r="B731" s="49"/>
      <c r="C731" s="49"/>
      <c r="D731" s="49"/>
      <c r="E731" s="49"/>
      <c r="F731" s="49"/>
      <c r="G731" s="50"/>
      <c r="H731" s="50"/>
    </row>
    <row r="732" spans="1:8">
      <c r="A732" s="48"/>
      <c r="B732" s="49"/>
      <c r="C732" s="49"/>
      <c r="D732" s="49"/>
      <c r="E732" s="49"/>
      <c r="F732" s="49"/>
      <c r="G732" s="50"/>
      <c r="H732" s="50"/>
    </row>
    <row r="733" spans="1:8">
      <c r="A733" s="48"/>
      <c r="B733" s="49"/>
      <c r="C733" s="49"/>
      <c r="D733" s="49"/>
      <c r="E733" s="49"/>
      <c r="F733" s="49"/>
      <c r="G733" s="50"/>
      <c r="H733" s="50"/>
    </row>
    <row r="734" spans="1:8">
      <c r="A734" s="48"/>
      <c r="B734" s="49"/>
      <c r="C734" s="49"/>
      <c r="D734" s="49"/>
      <c r="E734" s="49"/>
      <c r="F734" s="49"/>
      <c r="G734" s="50"/>
      <c r="H734" s="50"/>
    </row>
    <row r="735" spans="1:8">
      <c r="A735" s="48"/>
      <c r="B735" s="49"/>
      <c r="C735" s="49"/>
      <c r="D735" s="49"/>
      <c r="E735" s="49"/>
      <c r="F735" s="49"/>
      <c r="G735" s="50"/>
      <c r="H735" s="50"/>
    </row>
    <row r="736" spans="1:8">
      <c r="A736" s="48"/>
      <c r="B736" s="49"/>
      <c r="C736" s="49"/>
      <c r="D736" s="49"/>
      <c r="E736" s="49"/>
      <c r="F736" s="49"/>
      <c r="G736" s="50"/>
      <c r="H736" s="50"/>
    </row>
    <row r="737" spans="1:8">
      <c r="A737" s="48"/>
      <c r="B737" s="49"/>
      <c r="C737" s="49"/>
      <c r="D737" s="49"/>
      <c r="E737" s="49"/>
      <c r="F737" s="49"/>
      <c r="G737" s="50"/>
      <c r="H737" s="50"/>
    </row>
    <row r="738" spans="1:8">
      <c r="A738" s="48"/>
      <c r="B738" s="49"/>
      <c r="C738" s="49"/>
      <c r="D738" s="49"/>
      <c r="E738" s="49"/>
      <c r="F738" s="49"/>
      <c r="G738" s="50"/>
      <c r="H738" s="50"/>
    </row>
    <row r="739" spans="1:8">
      <c r="A739" s="48"/>
      <c r="B739" s="49"/>
      <c r="C739" s="49"/>
      <c r="D739" s="49"/>
      <c r="E739" s="49"/>
      <c r="F739" s="49"/>
      <c r="G739" s="50"/>
      <c r="H739" s="50"/>
    </row>
    <row r="740" spans="1:8">
      <c r="A740" s="48"/>
      <c r="B740" s="49"/>
      <c r="C740" s="49"/>
      <c r="D740" s="49"/>
      <c r="E740" s="49"/>
      <c r="F740" s="49"/>
      <c r="G740" s="50"/>
      <c r="H740" s="50"/>
    </row>
    <row r="741" spans="1:8">
      <c r="A741" s="48"/>
      <c r="B741" s="49"/>
      <c r="C741" s="49"/>
      <c r="D741" s="49"/>
      <c r="E741" s="49"/>
      <c r="F741" s="49"/>
      <c r="G741" s="50"/>
      <c r="H741" s="50"/>
    </row>
    <row r="742" spans="1:8">
      <c r="A742" s="48"/>
      <c r="B742" s="49"/>
      <c r="C742" s="49"/>
      <c r="D742" s="49"/>
      <c r="E742" s="49"/>
      <c r="F742" s="49"/>
      <c r="G742" s="50"/>
      <c r="H742" s="50"/>
    </row>
    <row r="743" spans="1:8">
      <c r="A743" s="48"/>
      <c r="B743" s="49"/>
      <c r="C743" s="49"/>
      <c r="D743" s="49"/>
      <c r="E743" s="49"/>
      <c r="F743" s="49"/>
      <c r="G743" s="50"/>
      <c r="H743" s="50"/>
    </row>
    <row r="744" spans="1:8">
      <c r="A744" s="48"/>
      <c r="B744" s="49"/>
      <c r="C744" s="49"/>
      <c r="D744" s="49"/>
      <c r="E744" s="49"/>
      <c r="F744" s="49"/>
      <c r="G744" s="50"/>
      <c r="H744" s="50"/>
    </row>
    <row r="745" spans="1:8">
      <c r="A745" s="48"/>
      <c r="B745" s="49"/>
      <c r="C745" s="49"/>
      <c r="D745" s="49"/>
      <c r="E745" s="49"/>
      <c r="F745" s="49"/>
      <c r="G745" s="50"/>
      <c r="H745" s="50"/>
    </row>
    <row r="746" spans="1:8">
      <c r="A746" s="48"/>
      <c r="B746" s="49"/>
      <c r="C746" s="49"/>
      <c r="D746" s="49"/>
      <c r="E746" s="49"/>
      <c r="F746" s="49"/>
      <c r="G746" s="50"/>
      <c r="H746" s="50"/>
    </row>
    <row r="747" spans="1:8">
      <c r="A747" s="48"/>
      <c r="B747" s="49"/>
      <c r="C747" s="49"/>
      <c r="D747" s="49"/>
      <c r="E747" s="49"/>
      <c r="F747" s="49"/>
      <c r="G747" s="50"/>
      <c r="H747" s="50"/>
    </row>
  </sheetData>
  <mergeCells count="13">
    <mergeCell ref="F7:F8"/>
    <mergeCell ref="G7:G8"/>
    <mergeCell ref="H7:H8"/>
    <mergeCell ref="A1:H1"/>
    <mergeCell ref="A2:H2"/>
    <mergeCell ref="A3:H3"/>
    <mergeCell ref="A4:H4"/>
    <mergeCell ref="A5:H5"/>
    <mergeCell ref="A7:A8"/>
    <mergeCell ref="B7:B8"/>
    <mergeCell ref="C7:C8"/>
    <mergeCell ref="D7:D8"/>
    <mergeCell ref="E7:E8"/>
  </mergeCells>
  <pageMargins left="0.19685039370078741" right="0.19685039370078741" top="0.51181102362204722" bottom="0.39370078740157483" header="0.51181102362204722" footer="0.51181102362204722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IP748"/>
  <sheetViews>
    <sheetView tabSelected="1" view="pageBreakPreview" topLeftCell="A566" zoomScaleSheetLayoutView="100" workbookViewId="0">
      <selection activeCell="I571" sqref="I571"/>
    </sheetView>
  </sheetViews>
  <sheetFormatPr defaultRowHeight="12.75"/>
  <cols>
    <col min="1" max="1" width="49.42578125" style="52" customWidth="1"/>
    <col min="2" max="2" width="6.42578125" style="41" customWidth="1"/>
    <col min="3" max="3" width="6.5703125" style="41" customWidth="1"/>
    <col min="4" max="4" width="7.42578125" style="41" customWidth="1"/>
    <col min="5" max="5" width="12.7109375" style="41" customWidth="1"/>
    <col min="6" max="6" width="10" style="41" customWidth="1"/>
    <col min="7" max="7" width="13.42578125" style="41" customWidth="1"/>
    <col min="8" max="9" width="13.5703125" style="41" customWidth="1"/>
    <col min="10" max="10" width="18.28515625" style="25" customWidth="1"/>
    <col min="11" max="256" width="9.140625" style="25"/>
    <col min="257" max="257" width="50.42578125" style="25" customWidth="1"/>
    <col min="258" max="258" width="6.42578125" style="25" customWidth="1"/>
    <col min="259" max="259" width="6.5703125" style="25" customWidth="1"/>
    <col min="260" max="260" width="7.42578125" style="25" customWidth="1"/>
    <col min="261" max="261" width="12.7109375" style="25" customWidth="1"/>
    <col min="262" max="262" width="10" style="25" customWidth="1"/>
    <col min="263" max="263" width="14.7109375" style="25" customWidth="1"/>
    <col min="264" max="265" width="13.5703125" style="25" customWidth="1"/>
    <col min="266" max="266" width="18.28515625" style="25" customWidth="1"/>
    <col min="267" max="512" width="9.140625" style="25"/>
    <col min="513" max="513" width="50.42578125" style="25" customWidth="1"/>
    <col min="514" max="514" width="6.42578125" style="25" customWidth="1"/>
    <col min="515" max="515" width="6.5703125" style="25" customWidth="1"/>
    <col min="516" max="516" width="7.42578125" style="25" customWidth="1"/>
    <col min="517" max="517" width="12.7109375" style="25" customWidth="1"/>
    <col min="518" max="518" width="10" style="25" customWidth="1"/>
    <col min="519" max="519" width="14.7109375" style="25" customWidth="1"/>
    <col min="520" max="521" width="13.5703125" style="25" customWidth="1"/>
    <col min="522" max="522" width="18.28515625" style="25" customWidth="1"/>
    <col min="523" max="768" width="9.140625" style="25"/>
    <col min="769" max="769" width="50.42578125" style="25" customWidth="1"/>
    <col min="770" max="770" width="6.42578125" style="25" customWidth="1"/>
    <col min="771" max="771" width="6.5703125" style="25" customWidth="1"/>
    <col min="772" max="772" width="7.42578125" style="25" customWidth="1"/>
    <col min="773" max="773" width="12.7109375" style="25" customWidth="1"/>
    <col min="774" max="774" width="10" style="25" customWidth="1"/>
    <col min="775" max="775" width="14.7109375" style="25" customWidth="1"/>
    <col min="776" max="777" width="13.5703125" style="25" customWidth="1"/>
    <col min="778" max="778" width="18.28515625" style="25" customWidth="1"/>
    <col min="779" max="1024" width="9.140625" style="25"/>
    <col min="1025" max="1025" width="50.42578125" style="25" customWidth="1"/>
    <col min="1026" max="1026" width="6.42578125" style="25" customWidth="1"/>
    <col min="1027" max="1027" width="6.5703125" style="25" customWidth="1"/>
    <col min="1028" max="1028" width="7.42578125" style="25" customWidth="1"/>
    <col min="1029" max="1029" width="12.7109375" style="25" customWidth="1"/>
    <col min="1030" max="1030" width="10" style="25" customWidth="1"/>
    <col min="1031" max="1031" width="14.7109375" style="25" customWidth="1"/>
    <col min="1032" max="1033" width="13.5703125" style="25" customWidth="1"/>
    <col min="1034" max="1034" width="18.28515625" style="25" customWidth="1"/>
    <col min="1035" max="1280" width="9.140625" style="25"/>
    <col min="1281" max="1281" width="50.42578125" style="25" customWidth="1"/>
    <col min="1282" max="1282" width="6.42578125" style="25" customWidth="1"/>
    <col min="1283" max="1283" width="6.5703125" style="25" customWidth="1"/>
    <col min="1284" max="1284" width="7.42578125" style="25" customWidth="1"/>
    <col min="1285" max="1285" width="12.7109375" style="25" customWidth="1"/>
    <col min="1286" max="1286" width="10" style="25" customWidth="1"/>
    <col min="1287" max="1287" width="14.7109375" style="25" customWidth="1"/>
    <col min="1288" max="1289" width="13.5703125" style="25" customWidth="1"/>
    <col min="1290" max="1290" width="18.28515625" style="25" customWidth="1"/>
    <col min="1291" max="1536" width="9.140625" style="25"/>
    <col min="1537" max="1537" width="50.42578125" style="25" customWidth="1"/>
    <col min="1538" max="1538" width="6.42578125" style="25" customWidth="1"/>
    <col min="1539" max="1539" width="6.5703125" style="25" customWidth="1"/>
    <col min="1540" max="1540" width="7.42578125" style="25" customWidth="1"/>
    <col min="1541" max="1541" width="12.7109375" style="25" customWidth="1"/>
    <col min="1542" max="1542" width="10" style="25" customWidth="1"/>
    <col min="1543" max="1543" width="14.7109375" style="25" customWidth="1"/>
    <col min="1544" max="1545" width="13.5703125" style="25" customWidth="1"/>
    <col min="1546" max="1546" width="18.28515625" style="25" customWidth="1"/>
    <col min="1547" max="1792" width="9.140625" style="25"/>
    <col min="1793" max="1793" width="50.42578125" style="25" customWidth="1"/>
    <col min="1794" max="1794" width="6.42578125" style="25" customWidth="1"/>
    <col min="1795" max="1795" width="6.5703125" style="25" customWidth="1"/>
    <col min="1796" max="1796" width="7.42578125" style="25" customWidth="1"/>
    <col min="1797" max="1797" width="12.7109375" style="25" customWidth="1"/>
    <col min="1798" max="1798" width="10" style="25" customWidth="1"/>
    <col min="1799" max="1799" width="14.7109375" style="25" customWidth="1"/>
    <col min="1800" max="1801" width="13.5703125" style="25" customWidth="1"/>
    <col min="1802" max="1802" width="18.28515625" style="25" customWidth="1"/>
    <col min="1803" max="2048" width="9.140625" style="25"/>
    <col min="2049" max="2049" width="50.42578125" style="25" customWidth="1"/>
    <col min="2050" max="2050" width="6.42578125" style="25" customWidth="1"/>
    <col min="2051" max="2051" width="6.5703125" style="25" customWidth="1"/>
    <col min="2052" max="2052" width="7.42578125" style="25" customWidth="1"/>
    <col min="2053" max="2053" width="12.7109375" style="25" customWidth="1"/>
    <col min="2054" max="2054" width="10" style="25" customWidth="1"/>
    <col min="2055" max="2055" width="14.7109375" style="25" customWidth="1"/>
    <col min="2056" max="2057" width="13.5703125" style="25" customWidth="1"/>
    <col min="2058" max="2058" width="18.28515625" style="25" customWidth="1"/>
    <col min="2059" max="2304" width="9.140625" style="25"/>
    <col min="2305" max="2305" width="50.42578125" style="25" customWidth="1"/>
    <col min="2306" max="2306" width="6.42578125" style="25" customWidth="1"/>
    <col min="2307" max="2307" width="6.5703125" style="25" customWidth="1"/>
    <col min="2308" max="2308" width="7.42578125" style="25" customWidth="1"/>
    <col min="2309" max="2309" width="12.7109375" style="25" customWidth="1"/>
    <col min="2310" max="2310" width="10" style="25" customWidth="1"/>
    <col min="2311" max="2311" width="14.7109375" style="25" customWidth="1"/>
    <col min="2312" max="2313" width="13.5703125" style="25" customWidth="1"/>
    <col min="2314" max="2314" width="18.28515625" style="25" customWidth="1"/>
    <col min="2315" max="2560" width="9.140625" style="25"/>
    <col min="2561" max="2561" width="50.42578125" style="25" customWidth="1"/>
    <col min="2562" max="2562" width="6.42578125" style="25" customWidth="1"/>
    <col min="2563" max="2563" width="6.5703125" style="25" customWidth="1"/>
    <col min="2564" max="2564" width="7.42578125" style="25" customWidth="1"/>
    <col min="2565" max="2565" width="12.7109375" style="25" customWidth="1"/>
    <col min="2566" max="2566" width="10" style="25" customWidth="1"/>
    <col min="2567" max="2567" width="14.7109375" style="25" customWidth="1"/>
    <col min="2568" max="2569" width="13.5703125" style="25" customWidth="1"/>
    <col min="2570" max="2570" width="18.28515625" style="25" customWidth="1"/>
    <col min="2571" max="2816" width="9.140625" style="25"/>
    <col min="2817" max="2817" width="50.42578125" style="25" customWidth="1"/>
    <col min="2818" max="2818" width="6.42578125" style="25" customWidth="1"/>
    <col min="2819" max="2819" width="6.5703125" style="25" customWidth="1"/>
    <col min="2820" max="2820" width="7.42578125" style="25" customWidth="1"/>
    <col min="2821" max="2821" width="12.7109375" style="25" customWidth="1"/>
    <col min="2822" max="2822" width="10" style="25" customWidth="1"/>
    <col min="2823" max="2823" width="14.7109375" style="25" customWidth="1"/>
    <col min="2824" max="2825" width="13.5703125" style="25" customWidth="1"/>
    <col min="2826" max="2826" width="18.28515625" style="25" customWidth="1"/>
    <col min="2827" max="3072" width="9.140625" style="25"/>
    <col min="3073" max="3073" width="50.42578125" style="25" customWidth="1"/>
    <col min="3074" max="3074" width="6.42578125" style="25" customWidth="1"/>
    <col min="3075" max="3075" width="6.5703125" style="25" customWidth="1"/>
    <col min="3076" max="3076" width="7.42578125" style="25" customWidth="1"/>
    <col min="3077" max="3077" width="12.7109375" style="25" customWidth="1"/>
    <col min="3078" max="3078" width="10" style="25" customWidth="1"/>
    <col min="3079" max="3079" width="14.7109375" style="25" customWidth="1"/>
    <col min="3080" max="3081" width="13.5703125" style="25" customWidth="1"/>
    <col min="3082" max="3082" width="18.28515625" style="25" customWidth="1"/>
    <col min="3083" max="3328" width="9.140625" style="25"/>
    <col min="3329" max="3329" width="50.42578125" style="25" customWidth="1"/>
    <col min="3330" max="3330" width="6.42578125" style="25" customWidth="1"/>
    <col min="3331" max="3331" width="6.5703125" style="25" customWidth="1"/>
    <col min="3332" max="3332" width="7.42578125" style="25" customWidth="1"/>
    <col min="3333" max="3333" width="12.7109375" style="25" customWidth="1"/>
    <col min="3334" max="3334" width="10" style="25" customWidth="1"/>
    <col min="3335" max="3335" width="14.7109375" style="25" customWidth="1"/>
    <col min="3336" max="3337" width="13.5703125" style="25" customWidth="1"/>
    <col min="3338" max="3338" width="18.28515625" style="25" customWidth="1"/>
    <col min="3339" max="3584" width="9.140625" style="25"/>
    <col min="3585" max="3585" width="50.42578125" style="25" customWidth="1"/>
    <col min="3586" max="3586" width="6.42578125" style="25" customWidth="1"/>
    <col min="3587" max="3587" width="6.5703125" style="25" customWidth="1"/>
    <col min="3588" max="3588" width="7.42578125" style="25" customWidth="1"/>
    <col min="3589" max="3589" width="12.7109375" style="25" customWidth="1"/>
    <col min="3590" max="3590" width="10" style="25" customWidth="1"/>
    <col min="3591" max="3591" width="14.7109375" style="25" customWidth="1"/>
    <col min="3592" max="3593" width="13.5703125" style="25" customWidth="1"/>
    <col min="3594" max="3594" width="18.28515625" style="25" customWidth="1"/>
    <col min="3595" max="3840" width="9.140625" style="25"/>
    <col min="3841" max="3841" width="50.42578125" style="25" customWidth="1"/>
    <col min="3842" max="3842" width="6.42578125" style="25" customWidth="1"/>
    <col min="3843" max="3843" width="6.5703125" style="25" customWidth="1"/>
    <col min="3844" max="3844" width="7.42578125" style="25" customWidth="1"/>
    <col min="3845" max="3845" width="12.7109375" style="25" customWidth="1"/>
    <col min="3846" max="3846" width="10" style="25" customWidth="1"/>
    <col min="3847" max="3847" width="14.7109375" style="25" customWidth="1"/>
    <col min="3848" max="3849" width="13.5703125" style="25" customWidth="1"/>
    <col min="3850" max="3850" width="18.28515625" style="25" customWidth="1"/>
    <col min="3851" max="4096" width="9.140625" style="25"/>
    <col min="4097" max="4097" width="50.42578125" style="25" customWidth="1"/>
    <col min="4098" max="4098" width="6.42578125" style="25" customWidth="1"/>
    <col min="4099" max="4099" width="6.5703125" style="25" customWidth="1"/>
    <col min="4100" max="4100" width="7.42578125" style="25" customWidth="1"/>
    <col min="4101" max="4101" width="12.7109375" style="25" customWidth="1"/>
    <col min="4102" max="4102" width="10" style="25" customWidth="1"/>
    <col min="4103" max="4103" width="14.7109375" style="25" customWidth="1"/>
    <col min="4104" max="4105" width="13.5703125" style="25" customWidth="1"/>
    <col min="4106" max="4106" width="18.28515625" style="25" customWidth="1"/>
    <col min="4107" max="4352" width="9.140625" style="25"/>
    <col min="4353" max="4353" width="50.42578125" style="25" customWidth="1"/>
    <col min="4354" max="4354" width="6.42578125" style="25" customWidth="1"/>
    <col min="4355" max="4355" width="6.5703125" style="25" customWidth="1"/>
    <col min="4356" max="4356" width="7.42578125" style="25" customWidth="1"/>
    <col min="4357" max="4357" width="12.7109375" style="25" customWidth="1"/>
    <col min="4358" max="4358" width="10" style="25" customWidth="1"/>
    <col min="4359" max="4359" width="14.7109375" style="25" customWidth="1"/>
    <col min="4360" max="4361" width="13.5703125" style="25" customWidth="1"/>
    <col min="4362" max="4362" width="18.28515625" style="25" customWidth="1"/>
    <col min="4363" max="4608" width="9.140625" style="25"/>
    <col min="4609" max="4609" width="50.42578125" style="25" customWidth="1"/>
    <col min="4610" max="4610" width="6.42578125" style="25" customWidth="1"/>
    <col min="4611" max="4611" width="6.5703125" style="25" customWidth="1"/>
    <col min="4612" max="4612" width="7.42578125" style="25" customWidth="1"/>
    <col min="4613" max="4613" width="12.7109375" style="25" customWidth="1"/>
    <col min="4614" max="4614" width="10" style="25" customWidth="1"/>
    <col min="4615" max="4615" width="14.7109375" style="25" customWidth="1"/>
    <col min="4616" max="4617" width="13.5703125" style="25" customWidth="1"/>
    <col min="4618" max="4618" width="18.28515625" style="25" customWidth="1"/>
    <col min="4619" max="4864" width="9.140625" style="25"/>
    <col min="4865" max="4865" width="50.42578125" style="25" customWidth="1"/>
    <col min="4866" max="4866" width="6.42578125" style="25" customWidth="1"/>
    <col min="4867" max="4867" width="6.5703125" style="25" customWidth="1"/>
    <col min="4868" max="4868" width="7.42578125" style="25" customWidth="1"/>
    <col min="4869" max="4869" width="12.7109375" style="25" customWidth="1"/>
    <col min="4870" max="4870" width="10" style="25" customWidth="1"/>
    <col min="4871" max="4871" width="14.7109375" style="25" customWidth="1"/>
    <col min="4872" max="4873" width="13.5703125" style="25" customWidth="1"/>
    <col min="4874" max="4874" width="18.28515625" style="25" customWidth="1"/>
    <col min="4875" max="5120" width="9.140625" style="25"/>
    <col min="5121" max="5121" width="50.42578125" style="25" customWidth="1"/>
    <col min="5122" max="5122" width="6.42578125" style="25" customWidth="1"/>
    <col min="5123" max="5123" width="6.5703125" style="25" customWidth="1"/>
    <col min="5124" max="5124" width="7.42578125" style="25" customWidth="1"/>
    <col min="5125" max="5125" width="12.7109375" style="25" customWidth="1"/>
    <col min="5126" max="5126" width="10" style="25" customWidth="1"/>
    <col min="5127" max="5127" width="14.7109375" style="25" customWidth="1"/>
    <col min="5128" max="5129" width="13.5703125" style="25" customWidth="1"/>
    <col min="5130" max="5130" width="18.28515625" style="25" customWidth="1"/>
    <col min="5131" max="5376" width="9.140625" style="25"/>
    <col min="5377" max="5377" width="50.42578125" style="25" customWidth="1"/>
    <col min="5378" max="5378" width="6.42578125" style="25" customWidth="1"/>
    <col min="5379" max="5379" width="6.5703125" style="25" customWidth="1"/>
    <col min="5380" max="5380" width="7.42578125" style="25" customWidth="1"/>
    <col min="5381" max="5381" width="12.7109375" style="25" customWidth="1"/>
    <col min="5382" max="5382" width="10" style="25" customWidth="1"/>
    <col min="5383" max="5383" width="14.7109375" style="25" customWidth="1"/>
    <col min="5384" max="5385" width="13.5703125" style="25" customWidth="1"/>
    <col min="5386" max="5386" width="18.28515625" style="25" customWidth="1"/>
    <col min="5387" max="5632" width="9.140625" style="25"/>
    <col min="5633" max="5633" width="50.42578125" style="25" customWidth="1"/>
    <col min="5634" max="5634" width="6.42578125" style="25" customWidth="1"/>
    <col min="5635" max="5635" width="6.5703125" style="25" customWidth="1"/>
    <col min="5636" max="5636" width="7.42578125" style="25" customWidth="1"/>
    <col min="5637" max="5637" width="12.7109375" style="25" customWidth="1"/>
    <col min="5638" max="5638" width="10" style="25" customWidth="1"/>
    <col min="5639" max="5639" width="14.7109375" style="25" customWidth="1"/>
    <col min="5640" max="5641" width="13.5703125" style="25" customWidth="1"/>
    <col min="5642" max="5642" width="18.28515625" style="25" customWidth="1"/>
    <col min="5643" max="5888" width="9.140625" style="25"/>
    <col min="5889" max="5889" width="50.42578125" style="25" customWidth="1"/>
    <col min="5890" max="5890" width="6.42578125" style="25" customWidth="1"/>
    <col min="5891" max="5891" width="6.5703125" style="25" customWidth="1"/>
    <col min="5892" max="5892" width="7.42578125" style="25" customWidth="1"/>
    <col min="5893" max="5893" width="12.7109375" style="25" customWidth="1"/>
    <col min="5894" max="5894" width="10" style="25" customWidth="1"/>
    <col min="5895" max="5895" width="14.7109375" style="25" customWidth="1"/>
    <col min="5896" max="5897" width="13.5703125" style="25" customWidth="1"/>
    <col min="5898" max="5898" width="18.28515625" style="25" customWidth="1"/>
    <col min="5899" max="6144" width="9.140625" style="25"/>
    <col min="6145" max="6145" width="50.42578125" style="25" customWidth="1"/>
    <col min="6146" max="6146" width="6.42578125" style="25" customWidth="1"/>
    <col min="6147" max="6147" width="6.5703125" style="25" customWidth="1"/>
    <col min="6148" max="6148" width="7.42578125" style="25" customWidth="1"/>
    <col min="6149" max="6149" width="12.7109375" style="25" customWidth="1"/>
    <col min="6150" max="6150" width="10" style="25" customWidth="1"/>
    <col min="6151" max="6151" width="14.7109375" style="25" customWidth="1"/>
    <col min="6152" max="6153" width="13.5703125" style="25" customWidth="1"/>
    <col min="6154" max="6154" width="18.28515625" style="25" customWidth="1"/>
    <col min="6155" max="6400" width="9.140625" style="25"/>
    <col min="6401" max="6401" width="50.42578125" style="25" customWidth="1"/>
    <col min="6402" max="6402" width="6.42578125" style="25" customWidth="1"/>
    <col min="6403" max="6403" width="6.5703125" style="25" customWidth="1"/>
    <col min="6404" max="6404" width="7.42578125" style="25" customWidth="1"/>
    <col min="6405" max="6405" width="12.7109375" style="25" customWidth="1"/>
    <col min="6406" max="6406" width="10" style="25" customWidth="1"/>
    <col min="6407" max="6407" width="14.7109375" style="25" customWidth="1"/>
    <col min="6408" max="6409" width="13.5703125" style="25" customWidth="1"/>
    <col min="6410" max="6410" width="18.28515625" style="25" customWidth="1"/>
    <col min="6411" max="6656" width="9.140625" style="25"/>
    <col min="6657" max="6657" width="50.42578125" style="25" customWidth="1"/>
    <col min="6658" max="6658" width="6.42578125" style="25" customWidth="1"/>
    <col min="6659" max="6659" width="6.5703125" style="25" customWidth="1"/>
    <col min="6660" max="6660" width="7.42578125" style="25" customWidth="1"/>
    <col min="6661" max="6661" width="12.7109375" style="25" customWidth="1"/>
    <col min="6662" max="6662" width="10" style="25" customWidth="1"/>
    <col min="6663" max="6663" width="14.7109375" style="25" customWidth="1"/>
    <col min="6664" max="6665" width="13.5703125" style="25" customWidth="1"/>
    <col min="6666" max="6666" width="18.28515625" style="25" customWidth="1"/>
    <col min="6667" max="6912" width="9.140625" style="25"/>
    <col min="6913" max="6913" width="50.42578125" style="25" customWidth="1"/>
    <col min="6914" max="6914" width="6.42578125" style="25" customWidth="1"/>
    <col min="6915" max="6915" width="6.5703125" style="25" customWidth="1"/>
    <col min="6916" max="6916" width="7.42578125" style="25" customWidth="1"/>
    <col min="6917" max="6917" width="12.7109375" style="25" customWidth="1"/>
    <col min="6918" max="6918" width="10" style="25" customWidth="1"/>
    <col min="6919" max="6919" width="14.7109375" style="25" customWidth="1"/>
    <col min="6920" max="6921" width="13.5703125" style="25" customWidth="1"/>
    <col min="6922" max="6922" width="18.28515625" style="25" customWidth="1"/>
    <col min="6923" max="7168" width="9.140625" style="25"/>
    <col min="7169" max="7169" width="50.42578125" style="25" customWidth="1"/>
    <col min="7170" max="7170" width="6.42578125" style="25" customWidth="1"/>
    <col min="7171" max="7171" width="6.5703125" style="25" customWidth="1"/>
    <col min="7172" max="7172" width="7.42578125" style="25" customWidth="1"/>
    <col min="7173" max="7173" width="12.7109375" style="25" customWidth="1"/>
    <col min="7174" max="7174" width="10" style="25" customWidth="1"/>
    <col min="7175" max="7175" width="14.7109375" style="25" customWidth="1"/>
    <col min="7176" max="7177" width="13.5703125" style="25" customWidth="1"/>
    <col min="7178" max="7178" width="18.28515625" style="25" customWidth="1"/>
    <col min="7179" max="7424" width="9.140625" style="25"/>
    <col min="7425" max="7425" width="50.42578125" style="25" customWidth="1"/>
    <col min="7426" max="7426" width="6.42578125" style="25" customWidth="1"/>
    <col min="7427" max="7427" width="6.5703125" style="25" customWidth="1"/>
    <col min="7428" max="7428" width="7.42578125" style="25" customWidth="1"/>
    <col min="7429" max="7429" width="12.7109375" style="25" customWidth="1"/>
    <col min="7430" max="7430" width="10" style="25" customWidth="1"/>
    <col min="7431" max="7431" width="14.7109375" style="25" customWidth="1"/>
    <col min="7432" max="7433" width="13.5703125" style="25" customWidth="1"/>
    <col min="7434" max="7434" width="18.28515625" style="25" customWidth="1"/>
    <col min="7435" max="7680" width="9.140625" style="25"/>
    <col min="7681" max="7681" width="50.42578125" style="25" customWidth="1"/>
    <col min="7682" max="7682" width="6.42578125" style="25" customWidth="1"/>
    <col min="7683" max="7683" width="6.5703125" style="25" customWidth="1"/>
    <col min="7684" max="7684" width="7.42578125" style="25" customWidth="1"/>
    <col min="7685" max="7685" width="12.7109375" style="25" customWidth="1"/>
    <col min="7686" max="7686" width="10" style="25" customWidth="1"/>
    <col min="7687" max="7687" width="14.7109375" style="25" customWidth="1"/>
    <col min="7688" max="7689" width="13.5703125" style="25" customWidth="1"/>
    <col min="7690" max="7690" width="18.28515625" style="25" customWidth="1"/>
    <col min="7691" max="7936" width="9.140625" style="25"/>
    <col min="7937" max="7937" width="50.42578125" style="25" customWidth="1"/>
    <col min="7938" max="7938" width="6.42578125" style="25" customWidth="1"/>
    <col min="7939" max="7939" width="6.5703125" style="25" customWidth="1"/>
    <col min="7940" max="7940" width="7.42578125" style="25" customWidth="1"/>
    <col min="7941" max="7941" width="12.7109375" style="25" customWidth="1"/>
    <col min="7942" max="7942" width="10" style="25" customWidth="1"/>
    <col min="7943" max="7943" width="14.7109375" style="25" customWidth="1"/>
    <col min="7944" max="7945" width="13.5703125" style="25" customWidth="1"/>
    <col min="7946" max="7946" width="18.28515625" style="25" customWidth="1"/>
    <col min="7947" max="8192" width="9.140625" style="25"/>
    <col min="8193" max="8193" width="50.42578125" style="25" customWidth="1"/>
    <col min="8194" max="8194" width="6.42578125" style="25" customWidth="1"/>
    <col min="8195" max="8195" width="6.5703125" style="25" customWidth="1"/>
    <col min="8196" max="8196" width="7.42578125" style="25" customWidth="1"/>
    <col min="8197" max="8197" width="12.7109375" style="25" customWidth="1"/>
    <col min="8198" max="8198" width="10" style="25" customWidth="1"/>
    <col min="8199" max="8199" width="14.7109375" style="25" customWidth="1"/>
    <col min="8200" max="8201" width="13.5703125" style="25" customWidth="1"/>
    <col min="8202" max="8202" width="18.28515625" style="25" customWidth="1"/>
    <col min="8203" max="8448" width="9.140625" style="25"/>
    <col min="8449" max="8449" width="50.42578125" style="25" customWidth="1"/>
    <col min="8450" max="8450" width="6.42578125" style="25" customWidth="1"/>
    <col min="8451" max="8451" width="6.5703125" style="25" customWidth="1"/>
    <col min="8452" max="8452" width="7.42578125" style="25" customWidth="1"/>
    <col min="8453" max="8453" width="12.7109375" style="25" customWidth="1"/>
    <col min="8454" max="8454" width="10" style="25" customWidth="1"/>
    <col min="8455" max="8455" width="14.7109375" style="25" customWidth="1"/>
    <col min="8456" max="8457" width="13.5703125" style="25" customWidth="1"/>
    <col min="8458" max="8458" width="18.28515625" style="25" customWidth="1"/>
    <col min="8459" max="8704" width="9.140625" style="25"/>
    <col min="8705" max="8705" width="50.42578125" style="25" customWidth="1"/>
    <col min="8706" max="8706" width="6.42578125" style="25" customWidth="1"/>
    <col min="8707" max="8707" width="6.5703125" style="25" customWidth="1"/>
    <col min="8708" max="8708" width="7.42578125" style="25" customWidth="1"/>
    <col min="8709" max="8709" width="12.7109375" style="25" customWidth="1"/>
    <col min="8710" max="8710" width="10" style="25" customWidth="1"/>
    <col min="8711" max="8711" width="14.7109375" style="25" customWidth="1"/>
    <col min="8712" max="8713" width="13.5703125" style="25" customWidth="1"/>
    <col min="8714" max="8714" width="18.28515625" style="25" customWidth="1"/>
    <col min="8715" max="8960" width="9.140625" style="25"/>
    <col min="8961" max="8961" width="50.42578125" style="25" customWidth="1"/>
    <col min="8962" max="8962" width="6.42578125" style="25" customWidth="1"/>
    <col min="8963" max="8963" width="6.5703125" style="25" customWidth="1"/>
    <col min="8964" max="8964" width="7.42578125" style="25" customWidth="1"/>
    <col min="8965" max="8965" width="12.7109375" style="25" customWidth="1"/>
    <col min="8966" max="8966" width="10" style="25" customWidth="1"/>
    <col min="8967" max="8967" width="14.7109375" style="25" customWidth="1"/>
    <col min="8968" max="8969" width="13.5703125" style="25" customWidth="1"/>
    <col min="8970" max="8970" width="18.28515625" style="25" customWidth="1"/>
    <col min="8971" max="9216" width="9.140625" style="25"/>
    <col min="9217" max="9217" width="50.42578125" style="25" customWidth="1"/>
    <col min="9218" max="9218" width="6.42578125" style="25" customWidth="1"/>
    <col min="9219" max="9219" width="6.5703125" style="25" customWidth="1"/>
    <col min="9220" max="9220" width="7.42578125" style="25" customWidth="1"/>
    <col min="9221" max="9221" width="12.7109375" style="25" customWidth="1"/>
    <col min="9222" max="9222" width="10" style="25" customWidth="1"/>
    <col min="9223" max="9223" width="14.7109375" style="25" customWidth="1"/>
    <col min="9224" max="9225" width="13.5703125" style="25" customWidth="1"/>
    <col min="9226" max="9226" width="18.28515625" style="25" customWidth="1"/>
    <col min="9227" max="9472" width="9.140625" style="25"/>
    <col min="9473" max="9473" width="50.42578125" style="25" customWidth="1"/>
    <col min="9474" max="9474" width="6.42578125" style="25" customWidth="1"/>
    <col min="9475" max="9475" width="6.5703125" style="25" customWidth="1"/>
    <col min="9476" max="9476" width="7.42578125" style="25" customWidth="1"/>
    <col min="9477" max="9477" width="12.7109375" style="25" customWidth="1"/>
    <col min="9478" max="9478" width="10" style="25" customWidth="1"/>
    <col min="9479" max="9479" width="14.7109375" style="25" customWidth="1"/>
    <col min="9480" max="9481" width="13.5703125" style="25" customWidth="1"/>
    <col min="9482" max="9482" width="18.28515625" style="25" customWidth="1"/>
    <col min="9483" max="9728" width="9.140625" style="25"/>
    <col min="9729" max="9729" width="50.42578125" style="25" customWidth="1"/>
    <col min="9730" max="9730" width="6.42578125" style="25" customWidth="1"/>
    <col min="9731" max="9731" width="6.5703125" style="25" customWidth="1"/>
    <col min="9732" max="9732" width="7.42578125" style="25" customWidth="1"/>
    <col min="9733" max="9733" width="12.7109375" style="25" customWidth="1"/>
    <col min="9734" max="9734" width="10" style="25" customWidth="1"/>
    <col min="9735" max="9735" width="14.7109375" style="25" customWidth="1"/>
    <col min="9736" max="9737" width="13.5703125" style="25" customWidth="1"/>
    <col min="9738" max="9738" width="18.28515625" style="25" customWidth="1"/>
    <col min="9739" max="9984" width="9.140625" style="25"/>
    <col min="9985" max="9985" width="50.42578125" style="25" customWidth="1"/>
    <col min="9986" max="9986" width="6.42578125" style="25" customWidth="1"/>
    <col min="9987" max="9987" width="6.5703125" style="25" customWidth="1"/>
    <col min="9988" max="9988" width="7.42578125" style="25" customWidth="1"/>
    <col min="9989" max="9989" width="12.7109375" style="25" customWidth="1"/>
    <col min="9990" max="9990" width="10" style="25" customWidth="1"/>
    <col min="9991" max="9991" width="14.7109375" style="25" customWidth="1"/>
    <col min="9992" max="9993" width="13.5703125" style="25" customWidth="1"/>
    <col min="9994" max="9994" width="18.28515625" style="25" customWidth="1"/>
    <col min="9995" max="10240" width="9.140625" style="25"/>
    <col min="10241" max="10241" width="50.42578125" style="25" customWidth="1"/>
    <col min="10242" max="10242" width="6.42578125" style="25" customWidth="1"/>
    <col min="10243" max="10243" width="6.5703125" style="25" customWidth="1"/>
    <col min="10244" max="10244" width="7.42578125" style="25" customWidth="1"/>
    <col min="10245" max="10245" width="12.7109375" style="25" customWidth="1"/>
    <col min="10246" max="10246" width="10" style="25" customWidth="1"/>
    <col min="10247" max="10247" width="14.7109375" style="25" customWidth="1"/>
    <col min="10248" max="10249" width="13.5703125" style="25" customWidth="1"/>
    <col min="10250" max="10250" width="18.28515625" style="25" customWidth="1"/>
    <col min="10251" max="10496" width="9.140625" style="25"/>
    <col min="10497" max="10497" width="50.42578125" style="25" customWidth="1"/>
    <col min="10498" max="10498" width="6.42578125" style="25" customWidth="1"/>
    <col min="10499" max="10499" width="6.5703125" style="25" customWidth="1"/>
    <col min="10500" max="10500" width="7.42578125" style="25" customWidth="1"/>
    <col min="10501" max="10501" width="12.7109375" style="25" customWidth="1"/>
    <col min="10502" max="10502" width="10" style="25" customWidth="1"/>
    <col min="10503" max="10503" width="14.7109375" style="25" customWidth="1"/>
    <col min="10504" max="10505" width="13.5703125" style="25" customWidth="1"/>
    <col min="10506" max="10506" width="18.28515625" style="25" customWidth="1"/>
    <col min="10507" max="10752" width="9.140625" style="25"/>
    <col min="10753" max="10753" width="50.42578125" style="25" customWidth="1"/>
    <col min="10754" max="10754" width="6.42578125" style="25" customWidth="1"/>
    <col min="10755" max="10755" width="6.5703125" style="25" customWidth="1"/>
    <col min="10756" max="10756" width="7.42578125" style="25" customWidth="1"/>
    <col min="10757" max="10757" width="12.7109375" style="25" customWidth="1"/>
    <col min="10758" max="10758" width="10" style="25" customWidth="1"/>
    <col min="10759" max="10759" width="14.7109375" style="25" customWidth="1"/>
    <col min="10760" max="10761" width="13.5703125" style="25" customWidth="1"/>
    <col min="10762" max="10762" width="18.28515625" style="25" customWidth="1"/>
    <col min="10763" max="11008" width="9.140625" style="25"/>
    <col min="11009" max="11009" width="50.42578125" style="25" customWidth="1"/>
    <col min="11010" max="11010" width="6.42578125" style="25" customWidth="1"/>
    <col min="11011" max="11011" width="6.5703125" style="25" customWidth="1"/>
    <col min="11012" max="11012" width="7.42578125" style="25" customWidth="1"/>
    <col min="11013" max="11013" width="12.7109375" style="25" customWidth="1"/>
    <col min="11014" max="11014" width="10" style="25" customWidth="1"/>
    <col min="11015" max="11015" width="14.7109375" style="25" customWidth="1"/>
    <col min="11016" max="11017" width="13.5703125" style="25" customWidth="1"/>
    <col min="11018" max="11018" width="18.28515625" style="25" customWidth="1"/>
    <col min="11019" max="11264" width="9.140625" style="25"/>
    <col min="11265" max="11265" width="50.42578125" style="25" customWidth="1"/>
    <col min="11266" max="11266" width="6.42578125" style="25" customWidth="1"/>
    <col min="11267" max="11267" width="6.5703125" style="25" customWidth="1"/>
    <col min="11268" max="11268" width="7.42578125" style="25" customWidth="1"/>
    <col min="11269" max="11269" width="12.7109375" style="25" customWidth="1"/>
    <col min="11270" max="11270" width="10" style="25" customWidth="1"/>
    <col min="11271" max="11271" width="14.7109375" style="25" customWidth="1"/>
    <col min="11272" max="11273" width="13.5703125" style="25" customWidth="1"/>
    <col min="11274" max="11274" width="18.28515625" style="25" customWidth="1"/>
    <col min="11275" max="11520" width="9.140625" style="25"/>
    <col min="11521" max="11521" width="50.42578125" style="25" customWidth="1"/>
    <col min="11522" max="11522" width="6.42578125" style="25" customWidth="1"/>
    <col min="11523" max="11523" width="6.5703125" style="25" customWidth="1"/>
    <col min="11524" max="11524" width="7.42578125" style="25" customWidth="1"/>
    <col min="11525" max="11525" width="12.7109375" style="25" customWidth="1"/>
    <col min="11526" max="11526" width="10" style="25" customWidth="1"/>
    <col min="11527" max="11527" width="14.7109375" style="25" customWidth="1"/>
    <col min="11528" max="11529" width="13.5703125" style="25" customWidth="1"/>
    <col min="11530" max="11530" width="18.28515625" style="25" customWidth="1"/>
    <col min="11531" max="11776" width="9.140625" style="25"/>
    <col min="11777" max="11777" width="50.42578125" style="25" customWidth="1"/>
    <col min="11778" max="11778" width="6.42578125" style="25" customWidth="1"/>
    <col min="11779" max="11779" width="6.5703125" style="25" customWidth="1"/>
    <col min="11780" max="11780" width="7.42578125" style="25" customWidth="1"/>
    <col min="11781" max="11781" width="12.7109375" style="25" customWidth="1"/>
    <col min="11782" max="11782" width="10" style="25" customWidth="1"/>
    <col min="11783" max="11783" width="14.7109375" style="25" customWidth="1"/>
    <col min="11784" max="11785" width="13.5703125" style="25" customWidth="1"/>
    <col min="11786" max="11786" width="18.28515625" style="25" customWidth="1"/>
    <col min="11787" max="12032" width="9.140625" style="25"/>
    <col min="12033" max="12033" width="50.42578125" style="25" customWidth="1"/>
    <col min="12034" max="12034" width="6.42578125" style="25" customWidth="1"/>
    <col min="12035" max="12035" width="6.5703125" style="25" customWidth="1"/>
    <col min="12036" max="12036" width="7.42578125" style="25" customWidth="1"/>
    <col min="12037" max="12037" width="12.7109375" style="25" customWidth="1"/>
    <col min="12038" max="12038" width="10" style="25" customWidth="1"/>
    <col min="12039" max="12039" width="14.7109375" style="25" customWidth="1"/>
    <col min="12040" max="12041" width="13.5703125" style="25" customWidth="1"/>
    <col min="12042" max="12042" width="18.28515625" style="25" customWidth="1"/>
    <col min="12043" max="12288" width="9.140625" style="25"/>
    <col min="12289" max="12289" width="50.42578125" style="25" customWidth="1"/>
    <col min="12290" max="12290" width="6.42578125" style="25" customWidth="1"/>
    <col min="12291" max="12291" width="6.5703125" style="25" customWidth="1"/>
    <col min="12292" max="12292" width="7.42578125" style="25" customWidth="1"/>
    <col min="12293" max="12293" width="12.7109375" style="25" customWidth="1"/>
    <col min="12294" max="12294" width="10" style="25" customWidth="1"/>
    <col min="12295" max="12295" width="14.7109375" style="25" customWidth="1"/>
    <col min="12296" max="12297" width="13.5703125" style="25" customWidth="1"/>
    <col min="12298" max="12298" width="18.28515625" style="25" customWidth="1"/>
    <col min="12299" max="12544" width="9.140625" style="25"/>
    <col min="12545" max="12545" width="50.42578125" style="25" customWidth="1"/>
    <col min="12546" max="12546" width="6.42578125" style="25" customWidth="1"/>
    <col min="12547" max="12547" width="6.5703125" style="25" customWidth="1"/>
    <col min="12548" max="12548" width="7.42578125" style="25" customWidth="1"/>
    <col min="12549" max="12549" width="12.7109375" style="25" customWidth="1"/>
    <col min="12550" max="12550" width="10" style="25" customWidth="1"/>
    <col min="12551" max="12551" width="14.7109375" style="25" customWidth="1"/>
    <col min="12552" max="12553" width="13.5703125" style="25" customWidth="1"/>
    <col min="12554" max="12554" width="18.28515625" style="25" customWidth="1"/>
    <col min="12555" max="12800" width="9.140625" style="25"/>
    <col min="12801" max="12801" width="50.42578125" style="25" customWidth="1"/>
    <col min="12802" max="12802" width="6.42578125" style="25" customWidth="1"/>
    <col min="12803" max="12803" width="6.5703125" style="25" customWidth="1"/>
    <col min="12804" max="12804" width="7.42578125" style="25" customWidth="1"/>
    <col min="12805" max="12805" width="12.7109375" style="25" customWidth="1"/>
    <col min="12806" max="12806" width="10" style="25" customWidth="1"/>
    <col min="12807" max="12807" width="14.7109375" style="25" customWidth="1"/>
    <col min="12808" max="12809" width="13.5703125" style="25" customWidth="1"/>
    <col min="12810" max="12810" width="18.28515625" style="25" customWidth="1"/>
    <col min="12811" max="13056" width="9.140625" style="25"/>
    <col min="13057" max="13057" width="50.42578125" style="25" customWidth="1"/>
    <col min="13058" max="13058" width="6.42578125" style="25" customWidth="1"/>
    <col min="13059" max="13059" width="6.5703125" style="25" customWidth="1"/>
    <col min="13060" max="13060" width="7.42578125" style="25" customWidth="1"/>
    <col min="13061" max="13061" width="12.7109375" style="25" customWidth="1"/>
    <col min="13062" max="13062" width="10" style="25" customWidth="1"/>
    <col min="13063" max="13063" width="14.7109375" style="25" customWidth="1"/>
    <col min="13064" max="13065" width="13.5703125" style="25" customWidth="1"/>
    <col min="13066" max="13066" width="18.28515625" style="25" customWidth="1"/>
    <col min="13067" max="13312" width="9.140625" style="25"/>
    <col min="13313" max="13313" width="50.42578125" style="25" customWidth="1"/>
    <col min="13314" max="13314" width="6.42578125" style="25" customWidth="1"/>
    <col min="13315" max="13315" width="6.5703125" style="25" customWidth="1"/>
    <col min="13316" max="13316" width="7.42578125" style="25" customWidth="1"/>
    <col min="13317" max="13317" width="12.7109375" style="25" customWidth="1"/>
    <col min="13318" max="13318" width="10" style="25" customWidth="1"/>
    <col min="13319" max="13319" width="14.7109375" style="25" customWidth="1"/>
    <col min="13320" max="13321" width="13.5703125" style="25" customWidth="1"/>
    <col min="13322" max="13322" width="18.28515625" style="25" customWidth="1"/>
    <col min="13323" max="13568" width="9.140625" style="25"/>
    <col min="13569" max="13569" width="50.42578125" style="25" customWidth="1"/>
    <col min="13570" max="13570" width="6.42578125" style="25" customWidth="1"/>
    <col min="13571" max="13571" width="6.5703125" style="25" customWidth="1"/>
    <col min="13572" max="13572" width="7.42578125" style="25" customWidth="1"/>
    <col min="13573" max="13573" width="12.7109375" style="25" customWidth="1"/>
    <col min="13574" max="13574" width="10" style="25" customWidth="1"/>
    <col min="13575" max="13575" width="14.7109375" style="25" customWidth="1"/>
    <col min="13576" max="13577" width="13.5703125" style="25" customWidth="1"/>
    <col min="13578" max="13578" width="18.28515625" style="25" customWidth="1"/>
    <col min="13579" max="13824" width="9.140625" style="25"/>
    <col min="13825" max="13825" width="50.42578125" style="25" customWidth="1"/>
    <col min="13826" max="13826" width="6.42578125" style="25" customWidth="1"/>
    <col min="13827" max="13827" width="6.5703125" style="25" customWidth="1"/>
    <col min="13828" max="13828" width="7.42578125" style="25" customWidth="1"/>
    <col min="13829" max="13829" width="12.7109375" style="25" customWidth="1"/>
    <col min="13830" max="13830" width="10" style="25" customWidth="1"/>
    <col min="13831" max="13831" width="14.7109375" style="25" customWidth="1"/>
    <col min="13832" max="13833" width="13.5703125" style="25" customWidth="1"/>
    <col min="13834" max="13834" width="18.28515625" style="25" customWidth="1"/>
    <col min="13835" max="14080" width="9.140625" style="25"/>
    <col min="14081" max="14081" width="50.42578125" style="25" customWidth="1"/>
    <col min="14082" max="14082" width="6.42578125" style="25" customWidth="1"/>
    <col min="14083" max="14083" width="6.5703125" style="25" customWidth="1"/>
    <col min="14084" max="14084" width="7.42578125" style="25" customWidth="1"/>
    <col min="14085" max="14085" width="12.7109375" style="25" customWidth="1"/>
    <col min="14086" max="14086" width="10" style="25" customWidth="1"/>
    <col min="14087" max="14087" width="14.7109375" style="25" customWidth="1"/>
    <col min="14088" max="14089" width="13.5703125" style="25" customWidth="1"/>
    <col min="14090" max="14090" width="18.28515625" style="25" customWidth="1"/>
    <col min="14091" max="14336" width="9.140625" style="25"/>
    <col min="14337" max="14337" width="50.42578125" style="25" customWidth="1"/>
    <col min="14338" max="14338" width="6.42578125" style="25" customWidth="1"/>
    <col min="14339" max="14339" width="6.5703125" style="25" customWidth="1"/>
    <col min="14340" max="14340" width="7.42578125" style="25" customWidth="1"/>
    <col min="14341" max="14341" width="12.7109375" style="25" customWidth="1"/>
    <col min="14342" max="14342" width="10" style="25" customWidth="1"/>
    <col min="14343" max="14343" width="14.7109375" style="25" customWidth="1"/>
    <col min="14344" max="14345" width="13.5703125" style="25" customWidth="1"/>
    <col min="14346" max="14346" width="18.28515625" style="25" customWidth="1"/>
    <col min="14347" max="14592" width="9.140625" style="25"/>
    <col min="14593" max="14593" width="50.42578125" style="25" customWidth="1"/>
    <col min="14594" max="14594" width="6.42578125" style="25" customWidth="1"/>
    <col min="14595" max="14595" width="6.5703125" style="25" customWidth="1"/>
    <col min="14596" max="14596" width="7.42578125" style="25" customWidth="1"/>
    <col min="14597" max="14597" width="12.7109375" style="25" customWidth="1"/>
    <col min="14598" max="14598" width="10" style="25" customWidth="1"/>
    <col min="14599" max="14599" width="14.7109375" style="25" customWidth="1"/>
    <col min="14600" max="14601" width="13.5703125" style="25" customWidth="1"/>
    <col min="14602" max="14602" width="18.28515625" style="25" customWidth="1"/>
    <col min="14603" max="14848" width="9.140625" style="25"/>
    <col min="14849" max="14849" width="50.42578125" style="25" customWidth="1"/>
    <col min="14850" max="14850" width="6.42578125" style="25" customWidth="1"/>
    <col min="14851" max="14851" width="6.5703125" style="25" customWidth="1"/>
    <col min="14852" max="14852" width="7.42578125" style="25" customWidth="1"/>
    <col min="14853" max="14853" width="12.7109375" style="25" customWidth="1"/>
    <col min="14854" max="14854" width="10" style="25" customWidth="1"/>
    <col min="14855" max="14855" width="14.7109375" style="25" customWidth="1"/>
    <col min="14856" max="14857" width="13.5703125" style="25" customWidth="1"/>
    <col min="14858" max="14858" width="18.28515625" style="25" customWidth="1"/>
    <col min="14859" max="15104" width="9.140625" style="25"/>
    <col min="15105" max="15105" width="50.42578125" style="25" customWidth="1"/>
    <col min="15106" max="15106" width="6.42578125" style="25" customWidth="1"/>
    <col min="15107" max="15107" width="6.5703125" style="25" customWidth="1"/>
    <col min="15108" max="15108" width="7.42578125" style="25" customWidth="1"/>
    <col min="15109" max="15109" width="12.7109375" style="25" customWidth="1"/>
    <col min="15110" max="15110" width="10" style="25" customWidth="1"/>
    <col min="15111" max="15111" width="14.7109375" style="25" customWidth="1"/>
    <col min="15112" max="15113" width="13.5703125" style="25" customWidth="1"/>
    <col min="15114" max="15114" width="18.28515625" style="25" customWidth="1"/>
    <col min="15115" max="15360" width="9.140625" style="25"/>
    <col min="15361" max="15361" width="50.42578125" style="25" customWidth="1"/>
    <col min="15362" max="15362" width="6.42578125" style="25" customWidth="1"/>
    <col min="15363" max="15363" width="6.5703125" style="25" customWidth="1"/>
    <col min="15364" max="15364" width="7.42578125" style="25" customWidth="1"/>
    <col min="15365" max="15365" width="12.7109375" style="25" customWidth="1"/>
    <col min="15366" max="15366" width="10" style="25" customWidth="1"/>
    <col min="15367" max="15367" width="14.7109375" style="25" customWidth="1"/>
    <col min="15368" max="15369" width="13.5703125" style="25" customWidth="1"/>
    <col min="15370" max="15370" width="18.28515625" style="25" customWidth="1"/>
    <col min="15371" max="15616" width="9.140625" style="25"/>
    <col min="15617" max="15617" width="50.42578125" style="25" customWidth="1"/>
    <col min="15618" max="15618" width="6.42578125" style="25" customWidth="1"/>
    <col min="15619" max="15619" width="6.5703125" style="25" customWidth="1"/>
    <col min="15620" max="15620" width="7.42578125" style="25" customWidth="1"/>
    <col min="15621" max="15621" width="12.7109375" style="25" customWidth="1"/>
    <col min="15622" max="15622" width="10" style="25" customWidth="1"/>
    <col min="15623" max="15623" width="14.7109375" style="25" customWidth="1"/>
    <col min="15624" max="15625" width="13.5703125" style="25" customWidth="1"/>
    <col min="15626" max="15626" width="18.28515625" style="25" customWidth="1"/>
    <col min="15627" max="15872" width="9.140625" style="25"/>
    <col min="15873" max="15873" width="50.42578125" style="25" customWidth="1"/>
    <col min="15874" max="15874" width="6.42578125" style="25" customWidth="1"/>
    <col min="15875" max="15875" width="6.5703125" style="25" customWidth="1"/>
    <col min="15876" max="15876" width="7.42578125" style="25" customWidth="1"/>
    <col min="15877" max="15877" width="12.7109375" style="25" customWidth="1"/>
    <col min="15878" max="15878" width="10" style="25" customWidth="1"/>
    <col min="15879" max="15879" width="14.7109375" style="25" customWidth="1"/>
    <col min="15880" max="15881" width="13.5703125" style="25" customWidth="1"/>
    <col min="15882" max="15882" width="18.28515625" style="25" customWidth="1"/>
    <col min="15883" max="16128" width="9.140625" style="25"/>
    <col min="16129" max="16129" width="50.42578125" style="25" customWidth="1"/>
    <col min="16130" max="16130" width="6.42578125" style="25" customWidth="1"/>
    <col min="16131" max="16131" width="6.5703125" style="25" customWidth="1"/>
    <col min="16132" max="16132" width="7.42578125" style="25" customWidth="1"/>
    <col min="16133" max="16133" width="12.7109375" style="25" customWidth="1"/>
    <col min="16134" max="16134" width="10" style="25" customWidth="1"/>
    <col min="16135" max="16135" width="14.7109375" style="25" customWidth="1"/>
    <col min="16136" max="16137" width="13.5703125" style="25" customWidth="1"/>
    <col min="16138" max="16138" width="18.28515625" style="25" customWidth="1"/>
    <col min="16139" max="16384" width="9.140625" style="25"/>
  </cols>
  <sheetData>
    <row r="1" spans="1:12" ht="15.75">
      <c r="I1" s="116" t="s">
        <v>570</v>
      </c>
    </row>
    <row r="2" spans="1:12" ht="12.75" customHeight="1">
      <c r="A2" s="129" t="s">
        <v>87</v>
      </c>
      <c r="B2" s="129"/>
      <c r="C2" s="129"/>
      <c r="D2" s="129"/>
      <c r="E2" s="129"/>
      <c r="F2" s="129"/>
      <c r="G2" s="129"/>
      <c r="H2" s="129"/>
      <c r="I2" s="129"/>
    </row>
    <row r="3" spans="1:12" ht="12.75" customHeight="1">
      <c r="A3" s="129" t="s">
        <v>710</v>
      </c>
      <c r="B3" s="129"/>
      <c r="C3" s="129"/>
      <c r="D3" s="129"/>
      <c r="E3" s="129"/>
      <c r="F3" s="129"/>
      <c r="G3" s="129"/>
      <c r="H3" s="129"/>
      <c r="I3" s="129"/>
    </row>
    <row r="4" spans="1:12" ht="34.5" customHeight="1">
      <c r="A4" s="54"/>
      <c r="B4" s="54"/>
      <c r="C4" s="130"/>
      <c r="D4" s="130"/>
      <c r="E4" s="130"/>
      <c r="F4" s="130"/>
      <c r="G4" s="130"/>
      <c r="H4" s="130"/>
      <c r="I4" s="130"/>
    </row>
    <row r="5" spans="1:12" ht="51.75" customHeight="1">
      <c r="A5" s="145" t="s">
        <v>540</v>
      </c>
      <c r="B5" s="145"/>
      <c r="C5" s="145"/>
      <c r="D5" s="145"/>
      <c r="E5" s="145"/>
      <c r="F5" s="145"/>
      <c r="G5" s="145"/>
      <c r="H5" s="145"/>
      <c r="I5" s="145"/>
    </row>
    <row r="6" spans="1:12">
      <c r="I6" s="41" t="s">
        <v>88</v>
      </c>
    </row>
    <row r="7" spans="1:12" s="28" customFormat="1" ht="16.5" customHeight="1">
      <c r="A7" s="146" t="s">
        <v>89</v>
      </c>
      <c r="B7" s="147" t="s">
        <v>541</v>
      </c>
      <c r="C7" s="147" t="s">
        <v>90</v>
      </c>
      <c r="D7" s="147" t="s">
        <v>91</v>
      </c>
      <c r="E7" s="147" t="s">
        <v>92</v>
      </c>
      <c r="F7" s="147" t="s">
        <v>93</v>
      </c>
      <c r="G7" s="143" t="s">
        <v>94</v>
      </c>
      <c r="H7" s="143" t="s">
        <v>95</v>
      </c>
      <c r="I7" s="143" t="s">
        <v>96</v>
      </c>
    </row>
    <row r="8" spans="1:12" s="28" customFormat="1" ht="39.75" customHeight="1">
      <c r="A8" s="146"/>
      <c r="B8" s="144"/>
      <c r="C8" s="144"/>
      <c r="D8" s="144"/>
      <c r="E8" s="144"/>
      <c r="F8" s="144"/>
      <c r="G8" s="144"/>
      <c r="H8" s="144"/>
      <c r="I8" s="144"/>
    </row>
    <row r="9" spans="1:12" s="32" customFormat="1" ht="12" customHeight="1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30" t="s">
        <v>542</v>
      </c>
      <c r="H9" s="31">
        <v>8</v>
      </c>
      <c r="I9" s="31">
        <v>9</v>
      </c>
    </row>
    <row r="10" spans="1:12" s="56" customFormat="1" ht="30" customHeight="1">
      <c r="A10" s="55" t="s">
        <v>543</v>
      </c>
      <c r="B10" s="33" t="s">
        <v>544</v>
      </c>
      <c r="C10" s="33" t="s">
        <v>100</v>
      </c>
      <c r="D10" s="33" t="s">
        <v>100</v>
      </c>
      <c r="E10" s="33" t="s">
        <v>101</v>
      </c>
      <c r="F10" s="33" t="s">
        <v>102</v>
      </c>
      <c r="G10" s="34">
        <f>G11+G23</f>
        <v>2480.1</v>
      </c>
      <c r="H10" s="34">
        <f>H11+H23</f>
        <v>2568.6999999999998</v>
      </c>
      <c r="I10" s="34">
        <f>I11+I23</f>
        <v>2660.7</v>
      </c>
    </row>
    <row r="11" spans="1:12" ht="18" customHeight="1">
      <c r="A11" s="39" t="s">
        <v>98</v>
      </c>
      <c r="B11" s="35" t="s">
        <v>544</v>
      </c>
      <c r="C11" s="35" t="s">
        <v>99</v>
      </c>
      <c r="D11" s="35" t="s">
        <v>100</v>
      </c>
      <c r="E11" s="35" t="s">
        <v>101</v>
      </c>
      <c r="F11" s="35" t="s">
        <v>102</v>
      </c>
      <c r="G11" s="38">
        <f>G12+G29</f>
        <v>2480.1</v>
      </c>
      <c r="H11" s="38">
        <f>H12+H29</f>
        <v>2568.6999999999998</v>
      </c>
      <c r="I11" s="38">
        <f>I12+I29</f>
        <v>2660.7</v>
      </c>
      <c r="J11" s="57"/>
      <c r="K11" s="57"/>
      <c r="L11" s="57"/>
    </row>
    <row r="12" spans="1:12" ht="26.25">
      <c r="A12" s="39" t="s">
        <v>154</v>
      </c>
      <c r="B12" s="35" t="s">
        <v>544</v>
      </c>
      <c r="C12" s="35" t="s">
        <v>99</v>
      </c>
      <c r="D12" s="35" t="s">
        <v>155</v>
      </c>
      <c r="E12" s="35" t="s">
        <v>101</v>
      </c>
      <c r="F12" s="35" t="s">
        <v>102</v>
      </c>
      <c r="G12" s="38">
        <f>G16</f>
        <v>2381.1</v>
      </c>
      <c r="H12" s="38">
        <f>H16</f>
        <v>2469.6999999999998</v>
      </c>
      <c r="I12" s="38">
        <f>I16</f>
        <v>2561.6999999999998</v>
      </c>
    </row>
    <row r="13" spans="1:12" ht="39" hidden="1">
      <c r="A13" s="39" t="s">
        <v>521</v>
      </c>
      <c r="B13" s="35" t="s">
        <v>544</v>
      </c>
      <c r="C13" s="35" t="s">
        <v>99</v>
      </c>
      <c r="D13" s="35" t="s">
        <v>155</v>
      </c>
      <c r="E13" s="35" t="s">
        <v>522</v>
      </c>
      <c r="F13" s="35" t="s">
        <v>102</v>
      </c>
      <c r="G13" s="38" t="e">
        <f>#REF!/1000</f>
        <v>#REF!</v>
      </c>
      <c r="H13" s="38" t="e">
        <f>#REF!/1000</f>
        <v>#REF!</v>
      </c>
      <c r="I13" s="38" t="e">
        <f>#REF!/1000</f>
        <v>#REF!</v>
      </c>
    </row>
    <row r="14" spans="1:12" ht="27.75" hidden="1" customHeight="1">
      <c r="A14" s="39" t="s">
        <v>150</v>
      </c>
      <c r="B14" s="35" t="s">
        <v>544</v>
      </c>
      <c r="C14" s="35" t="s">
        <v>99</v>
      </c>
      <c r="D14" s="35" t="s">
        <v>155</v>
      </c>
      <c r="E14" s="35" t="s">
        <v>522</v>
      </c>
      <c r="F14" s="35" t="s">
        <v>122</v>
      </c>
      <c r="G14" s="38" t="e">
        <f>#REF!/1000</f>
        <v>#REF!</v>
      </c>
      <c r="H14" s="38" t="e">
        <f>#REF!/1000</f>
        <v>#REF!</v>
      </c>
      <c r="I14" s="38" t="e">
        <f>#REF!/1000</f>
        <v>#REF!</v>
      </c>
    </row>
    <row r="15" spans="1:12" ht="26.25" hidden="1">
      <c r="A15" s="39" t="s">
        <v>123</v>
      </c>
      <c r="B15" s="35" t="s">
        <v>544</v>
      </c>
      <c r="C15" s="35" t="s">
        <v>99</v>
      </c>
      <c r="D15" s="35" t="s">
        <v>155</v>
      </c>
      <c r="E15" s="35" t="s">
        <v>522</v>
      </c>
      <c r="F15" s="35" t="s">
        <v>124</v>
      </c>
      <c r="G15" s="38" t="e">
        <f>#REF!/1000</f>
        <v>#REF!</v>
      </c>
      <c r="H15" s="38" t="e">
        <f>#REF!/1000</f>
        <v>#REF!</v>
      </c>
      <c r="I15" s="38" t="e">
        <f>#REF!/1000</f>
        <v>#REF!</v>
      </c>
    </row>
    <row r="16" spans="1:12" ht="26.25">
      <c r="A16" s="39" t="s">
        <v>105</v>
      </c>
      <c r="B16" s="35" t="s">
        <v>544</v>
      </c>
      <c r="C16" s="35" t="s">
        <v>99</v>
      </c>
      <c r="D16" s="35" t="s">
        <v>155</v>
      </c>
      <c r="E16" s="35" t="s">
        <v>106</v>
      </c>
      <c r="F16" s="35" t="s">
        <v>102</v>
      </c>
      <c r="G16" s="38">
        <f t="shared" ref="G16:I17" si="0">G17</f>
        <v>2381.1</v>
      </c>
      <c r="H16" s="38">
        <f t="shared" si="0"/>
        <v>2469.6999999999998</v>
      </c>
      <c r="I16" s="38">
        <f t="shared" si="0"/>
        <v>2561.6999999999998</v>
      </c>
      <c r="J16" s="57"/>
    </row>
    <row r="17" spans="1:9" ht="27" customHeight="1">
      <c r="A17" s="39" t="s">
        <v>107</v>
      </c>
      <c r="B17" s="35" t="s">
        <v>544</v>
      </c>
      <c r="C17" s="35" t="s">
        <v>99</v>
      </c>
      <c r="D17" s="35" t="s">
        <v>155</v>
      </c>
      <c r="E17" s="35" t="s">
        <v>108</v>
      </c>
      <c r="F17" s="35" t="s">
        <v>102</v>
      </c>
      <c r="G17" s="38">
        <f t="shared" si="0"/>
        <v>2381.1</v>
      </c>
      <c r="H17" s="38">
        <f t="shared" si="0"/>
        <v>2469.6999999999998</v>
      </c>
      <c r="I17" s="38">
        <f t="shared" si="0"/>
        <v>2561.6999999999998</v>
      </c>
    </row>
    <row r="18" spans="1:9" ht="15">
      <c r="A18" s="39" t="s">
        <v>119</v>
      </c>
      <c r="B18" s="35" t="s">
        <v>544</v>
      </c>
      <c r="C18" s="35" t="s">
        <v>99</v>
      </c>
      <c r="D18" s="35" t="s">
        <v>155</v>
      </c>
      <c r="E18" s="35" t="s">
        <v>120</v>
      </c>
      <c r="F18" s="35" t="s">
        <v>102</v>
      </c>
      <c r="G18" s="38">
        <f>G19+G21</f>
        <v>2381.1</v>
      </c>
      <c r="H18" s="38">
        <f>H19+H21</f>
        <v>2469.6999999999998</v>
      </c>
      <c r="I18" s="38">
        <f>I19+I21</f>
        <v>2561.6999999999998</v>
      </c>
    </row>
    <row r="19" spans="1:9" ht="64.5">
      <c r="A19" s="39" t="s">
        <v>111</v>
      </c>
      <c r="B19" s="35" t="s">
        <v>544</v>
      </c>
      <c r="C19" s="35" t="s">
        <v>99</v>
      </c>
      <c r="D19" s="35" t="s">
        <v>155</v>
      </c>
      <c r="E19" s="35" t="s">
        <v>120</v>
      </c>
      <c r="F19" s="35" t="s">
        <v>112</v>
      </c>
      <c r="G19" s="38">
        <f>G20</f>
        <v>2379.1</v>
      </c>
      <c r="H19" s="38">
        <f>H20</f>
        <v>2467.6999999999998</v>
      </c>
      <c r="I19" s="38">
        <f>I20</f>
        <v>2559.6999999999998</v>
      </c>
    </row>
    <row r="20" spans="1:9" ht="27.75" customHeight="1">
      <c r="A20" s="39" t="s">
        <v>113</v>
      </c>
      <c r="B20" s="35" t="s">
        <v>544</v>
      </c>
      <c r="C20" s="35" t="s">
        <v>99</v>
      </c>
      <c r="D20" s="35" t="s">
        <v>155</v>
      </c>
      <c r="E20" s="35" t="s">
        <v>120</v>
      </c>
      <c r="F20" s="35" t="s">
        <v>114</v>
      </c>
      <c r="G20" s="38">
        <v>2379.1</v>
      </c>
      <c r="H20" s="38">
        <f>2420+47.7</f>
        <v>2467.6999999999998</v>
      </c>
      <c r="I20" s="38">
        <f>2512+47.7</f>
        <v>2559.6999999999998</v>
      </c>
    </row>
    <row r="21" spans="1:9" ht="15.75" customHeight="1">
      <c r="A21" s="39" t="s">
        <v>125</v>
      </c>
      <c r="B21" s="35" t="s">
        <v>544</v>
      </c>
      <c r="C21" s="35" t="s">
        <v>99</v>
      </c>
      <c r="D21" s="35" t="s">
        <v>155</v>
      </c>
      <c r="E21" s="35" t="s">
        <v>120</v>
      </c>
      <c r="F21" s="35" t="s">
        <v>126</v>
      </c>
      <c r="G21" s="38">
        <f>G22</f>
        <v>2</v>
      </c>
      <c r="H21" s="38">
        <f>H22</f>
        <v>2</v>
      </c>
      <c r="I21" s="38">
        <f>I22</f>
        <v>2</v>
      </c>
    </row>
    <row r="22" spans="1:9" ht="13.5" customHeight="1">
      <c r="A22" s="58" t="s">
        <v>127</v>
      </c>
      <c r="B22" s="35" t="s">
        <v>544</v>
      </c>
      <c r="C22" s="35" t="s">
        <v>99</v>
      </c>
      <c r="D22" s="35" t="s">
        <v>155</v>
      </c>
      <c r="E22" s="35" t="s">
        <v>120</v>
      </c>
      <c r="F22" s="35" t="s">
        <v>128</v>
      </c>
      <c r="G22" s="38">
        <v>2</v>
      </c>
      <c r="H22" s="38">
        <v>2</v>
      </c>
      <c r="I22" s="38">
        <v>2</v>
      </c>
    </row>
    <row r="23" spans="1:9" ht="14.25" hidden="1" customHeight="1">
      <c r="A23" s="39" t="s">
        <v>388</v>
      </c>
      <c r="B23" s="35" t="s">
        <v>544</v>
      </c>
      <c r="C23" s="35" t="s">
        <v>159</v>
      </c>
      <c r="D23" s="35" t="s">
        <v>100</v>
      </c>
      <c r="E23" s="35" t="s">
        <v>101</v>
      </c>
      <c r="F23" s="35" t="s">
        <v>102</v>
      </c>
      <c r="G23" s="38">
        <f>G24</f>
        <v>0</v>
      </c>
    </row>
    <row r="24" spans="1:9" ht="24.75" hidden="1" customHeight="1">
      <c r="A24" s="39" t="s">
        <v>444</v>
      </c>
      <c r="B24" s="35" t="s">
        <v>544</v>
      </c>
      <c r="C24" s="35" t="s">
        <v>159</v>
      </c>
      <c r="D24" s="35" t="s">
        <v>146</v>
      </c>
      <c r="E24" s="35" t="s">
        <v>101</v>
      </c>
      <c r="F24" s="35" t="s">
        <v>102</v>
      </c>
      <c r="G24" s="38">
        <f>G25</f>
        <v>0</v>
      </c>
    </row>
    <row r="25" spans="1:9" ht="26.25" hidden="1" customHeight="1">
      <c r="A25" s="39" t="s">
        <v>545</v>
      </c>
      <c r="B25" s="35" t="s">
        <v>544</v>
      </c>
      <c r="C25" s="35" t="s">
        <v>159</v>
      </c>
      <c r="D25" s="35" t="s">
        <v>146</v>
      </c>
      <c r="E25" s="35" t="s">
        <v>183</v>
      </c>
      <c r="F25" s="35" t="s">
        <v>102</v>
      </c>
      <c r="G25" s="38">
        <f>G26</f>
        <v>0</v>
      </c>
    </row>
    <row r="26" spans="1:9" ht="75.75" hidden="1" customHeight="1">
      <c r="A26" s="39" t="s">
        <v>187</v>
      </c>
      <c r="B26" s="35" t="s">
        <v>544</v>
      </c>
      <c r="C26" s="35" t="s">
        <v>159</v>
      </c>
      <c r="D26" s="35" t="s">
        <v>146</v>
      </c>
      <c r="E26" s="35" t="s">
        <v>188</v>
      </c>
      <c r="F26" s="35" t="s">
        <v>102</v>
      </c>
      <c r="G26" s="38">
        <f>G27</f>
        <v>0</v>
      </c>
    </row>
    <row r="27" spans="1:9" ht="30" hidden="1" customHeight="1">
      <c r="A27" s="39" t="s">
        <v>121</v>
      </c>
      <c r="B27" s="35" t="s">
        <v>544</v>
      </c>
      <c r="C27" s="35" t="s">
        <v>159</v>
      </c>
      <c r="D27" s="35" t="s">
        <v>146</v>
      </c>
      <c r="E27" s="35" t="s">
        <v>189</v>
      </c>
      <c r="F27" s="35" t="s">
        <v>122</v>
      </c>
      <c r="G27" s="38">
        <f>G28</f>
        <v>0</v>
      </c>
    </row>
    <row r="28" spans="1:9" ht="27" hidden="1" customHeight="1">
      <c r="A28" s="39" t="s">
        <v>123</v>
      </c>
      <c r="B28" s="35" t="s">
        <v>544</v>
      </c>
      <c r="C28" s="35" t="s">
        <v>159</v>
      </c>
      <c r="D28" s="35" t="s">
        <v>146</v>
      </c>
      <c r="E28" s="35" t="s">
        <v>189</v>
      </c>
      <c r="F28" s="35" t="s">
        <v>124</v>
      </c>
      <c r="G28" s="38">
        <f>30-30</f>
        <v>0</v>
      </c>
    </row>
    <row r="29" spans="1:9" ht="15">
      <c r="A29" s="39" t="s">
        <v>164</v>
      </c>
      <c r="B29" s="35" t="s">
        <v>544</v>
      </c>
      <c r="C29" s="35" t="s">
        <v>99</v>
      </c>
      <c r="D29" s="35" t="s">
        <v>165</v>
      </c>
      <c r="E29" s="35" t="s">
        <v>101</v>
      </c>
      <c r="F29" s="35" t="s">
        <v>102</v>
      </c>
      <c r="G29" s="38">
        <f>G30</f>
        <v>99</v>
      </c>
      <c r="H29" s="38">
        <f t="shared" ref="H29:I33" si="1">H30</f>
        <v>99</v>
      </c>
      <c r="I29" s="38">
        <f t="shared" si="1"/>
        <v>99</v>
      </c>
    </row>
    <row r="30" spans="1:9" ht="15">
      <c r="A30" s="39" t="s">
        <v>166</v>
      </c>
      <c r="B30" s="35" t="s">
        <v>544</v>
      </c>
      <c r="C30" s="35" t="s">
        <v>99</v>
      </c>
      <c r="D30" s="35" t="s">
        <v>165</v>
      </c>
      <c r="E30" s="35" t="s">
        <v>167</v>
      </c>
      <c r="F30" s="35" t="s">
        <v>102</v>
      </c>
      <c r="G30" s="38">
        <f>G31</f>
        <v>99</v>
      </c>
      <c r="H30" s="38">
        <f t="shared" si="1"/>
        <v>99</v>
      </c>
      <c r="I30" s="38">
        <f t="shared" si="1"/>
        <v>99</v>
      </c>
    </row>
    <row r="31" spans="1:9" ht="15">
      <c r="A31" s="39" t="s">
        <v>168</v>
      </c>
      <c r="B31" s="35" t="s">
        <v>544</v>
      </c>
      <c r="C31" s="35" t="s">
        <v>99</v>
      </c>
      <c r="D31" s="35" t="s">
        <v>165</v>
      </c>
      <c r="E31" s="35" t="s">
        <v>169</v>
      </c>
      <c r="F31" s="35" t="s">
        <v>102</v>
      </c>
      <c r="G31" s="38">
        <f>G32</f>
        <v>99</v>
      </c>
      <c r="H31" s="38">
        <f t="shared" si="1"/>
        <v>99</v>
      </c>
      <c r="I31" s="38">
        <f t="shared" si="1"/>
        <v>99</v>
      </c>
    </row>
    <row r="32" spans="1:9" ht="26.25">
      <c r="A32" s="39" t="s">
        <v>170</v>
      </c>
      <c r="B32" s="35" t="s">
        <v>544</v>
      </c>
      <c r="C32" s="35" t="s">
        <v>99</v>
      </c>
      <c r="D32" s="35" t="s">
        <v>165</v>
      </c>
      <c r="E32" s="35" t="s">
        <v>171</v>
      </c>
      <c r="F32" s="35" t="s">
        <v>102</v>
      </c>
      <c r="G32" s="38">
        <f>G33</f>
        <v>99</v>
      </c>
      <c r="H32" s="38">
        <f t="shared" si="1"/>
        <v>99</v>
      </c>
      <c r="I32" s="38">
        <f t="shared" si="1"/>
        <v>99</v>
      </c>
    </row>
    <row r="33" spans="1:9" ht="15">
      <c r="A33" s="39" t="s">
        <v>125</v>
      </c>
      <c r="B33" s="35" t="s">
        <v>544</v>
      </c>
      <c r="C33" s="35" t="s">
        <v>99</v>
      </c>
      <c r="D33" s="35" t="s">
        <v>165</v>
      </c>
      <c r="E33" s="35" t="s">
        <v>171</v>
      </c>
      <c r="F33" s="35" t="s">
        <v>126</v>
      </c>
      <c r="G33" s="38">
        <f>G34</f>
        <v>99</v>
      </c>
      <c r="H33" s="38">
        <f t="shared" si="1"/>
        <v>99</v>
      </c>
      <c r="I33" s="38">
        <f t="shared" si="1"/>
        <v>99</v>
      </c>
    </row>
    <row r="34" spans="1:9" ht="15">
      <c r="A34" s="39" t="s">
        <v>172</v>
      </c>
      <c r="B34" s="35" t="s">
        <v>544</v>
      </c>
      <c r="C34" s="35" t="s">
        <v>99</v>
      </c>
      <c r="D34" s="35" t="s">
        <v>165</v>
      </c>
      <c r="E34" s="35" t="s">
        <v>171</v>
      </c>
      <c r="F34" s="35" t="s">
        <v>173</v>
      </c>
      <c r="G34" s="38">
        <v>99</v>
      </c>
      <c r="H34" s="38">
        <v>99</v>
      </c>
      <c r="I34" s="38">
        <v>99</v>
      </c>
    </row>
    <row r="35" spans="1:9" ht="15" hidden="1">
      <c r="A35" s="39" t="s">
        <v>531</v>
      </c>
      <c r="B35" s="35" t="s">
        <v>544</v>
      </c>
      <c r="C35" s="35" t="s">
        <v>175</v>
      </c>
      <c r="D35" s="35" t="s">
        <v>100</v>
      </c>
      <c r="E35" s="35" t="s">
        <v>101</v>
      </c>
      <c r="F35" s="35" t="s">
        <v>102</v>
      </c>
      <c r="G35" s="38">
        <f>G36</f>
        <v>0</v>
      </c>
    </row>
    <row r="36" spans="1:9" ht="16.5" hidden="1" customHeight="1">
      <c r="A36" s="39" t="s">
        <v>532</v>
      </c>
      <c r="B36" s="35" t="s">
        <v>544</v>
      </c>
      <c r="C36" s="35" t="s">
        <v>175</v>
      </c>
      <c r="D36" s="35" t="s">
        <v>99</v>
      </c>
      <c r="E36" s="35" t="s">
        <v>101</v>
      </c>
      <c r="F36" s="35" t="s">
        <v>102</v>
      </c>
      <c r="G36" s="38">
        <f>G37</f>
        <v>0</v>
      </c>
    </row>
    <row r="37" spans="1:9" ht="16.5" hidden="1" customHeight="1">
      <c r="A37" s="39" t="s">
        <v>533</v>
      </c>
      <c r="B37" s="35" t="s">
        <v>544</v>
      </c>
      <c r="C37" s="35" t="s">
        <v>175</v>
      </c>
      <c r="D37" s="35" t="s">
        <v>99</v>
      </c>
      <c r="E37" s="35" t="s">
        <v>534</v>
      </c>
      <c r="F37" s="35" t="s">
        <v>102</v>
      </c>
      <c r="G37" s="38">
        <f>G38</f>
        <v>0</v>
      </c>
    </row>
    <row r="38" spans="1:9" ht="26.25" hidden="1">
      <c r="A38" s="39" t="s">
        <v>535</v>
      </c>
      <c r="B38" s="35" t="s">
        <v>544</v>
      </c>
      <c r="C38" s="35" t="s">
        <v>175</v>
      </c>
      <c r="D38" s="35" t="s">
        <v>99</v>
      </c>
      <c r="E38" s="35" t="s">
        <v>536</v>
      </c>
      <c r="F38" s="35" t="s">
        <v>102</v>
      </c>
      <c r="G38" s="38">
        <f>G39</f>
        <v>0</v>
      </c>
    </row>
    <row r="39" spans="1:9" ht="15" hidden="1">
      <c r="A39" s="39" t="s">
        <v>537</v>
      </c>
      <c r="B39" s="35" t="s">
        <v>544</v>
      </c>
      <c r="C39" s="35" t="s">
        <v>175</v>
      </c>
      <c r="D39" s="35" t="s">
        <v>99</v>
      </c>
      <c r="E39" s="35" t="s">
        <v>536</v>
      </c>
      <c r="F39" s="35" t="s">
        <v>538</v>
      </c>
      <c r="G39" s="38"/>
    </row>
    <row r="40" spans="1:9" s="56" customFormat="1" ht="25.5">
      <c r="A40" s="55" t="s">
        <v>546</v>
      </c>
      <c r="B40" s="33" t="s">
        <v>547</v>
      </c>
      <c r="C40" s="33" t="s">
        <v>100</v>
      </c>
      <c r="D40" s="33" t="s">
        <v>100</v>
      </c>
      <c r="E40" s="33" t="s">
        <v>101</v>
      </c>
      <c r="F40" s="33" t="s">
        <v>102</v>
      </c>
      <c r="G40" s="34">
        <f>G41</f>
        <v>577.70000000000005</v>
      </c>
      <c r="H40" s="34">
        <f>H41</f>
        <v>578.79999999999995</v>
      </c>
      <c r="I40" s="34">
        <f>I41</f>
        <v>580</v>
      </c>
    </row>
    <row r="41" spans="1:9" ht="18" customHeight="1">
      <c r="A41" s="39" t="s">
        <v>98</v>
      </c>
      <c r="B41" s="35" t="s">
        <v>547</v>
      </c>
      <c r="C41" s="35" t="s">
        <v>99</v>
      </c>
      <c r="D41" s="35" t="s">
        <v>100</v>
      </c>
      <c r="E41" s="35" t="s">
        <v>101</v>
      </c>
      <c r="F41" s="35" t="s">
        <v>102</v>
      </c>
      <c r="G41" s="38">
        <f>G48</f>
        <v>577.70000000000005</v>
      </c>
      <c r="H41" s="38">
        <f>H48</f>
        <v>578.79999999999995</v>
      </c>
      <c r="I41" s="38">
        <f>I48</f>
        <v>580</v>
      </c>
    </row>
    <row r="42" spans="1:9" ht="28.5" hidden="1" customHeight="1">
      <c r="A42" s="39" t="s">
        <v>548</v>
      </c>
      <c r="B42" s="35" t="s">
        <v>547</v>
      </c>
      <c r="C42" s="35" t="s">
        <v>99</v>
      </c>
      <c r="D42" s="35" t="s">
        <v>104</v>
      </c>
      <c r="E42" s="35" t="s">
        <v>101</v>
      </c>
      <c r="F42" s="35" t="s">
        <v>102</v>
      </c>
      <c r="G42" s="38">
        <f>G43</f>
        <v>0</v>
      </c>
      <c r="H42" s="38">
        <f t="shared" ref="H42:I46" si="2">H43</f>
        <v>0</v>
      </c>
      <c r="I42" s="38">
        <f t="shared" si="2"/>
        <v>0</v>
      </c>
    </row>
    <row r="43" spans="1:9" ht="26.25" hidden="1" customHeight="1">
      <c r="A43" s="39" t="s">
        <v>105</v>
      </c>
      <c r="B43" s="35" t="s">
        <v>547</v>
      </c>
      <c r="C43" s="35" t="s">
        <v>99</v>
      </c>
      <c r="D43" s="35" t="s">
        <v>104</v>
      </c>
      <c r="E43" s="35" t="s">
        <v>106</v>
      </c>
      <c r="F43" s="35" t="s">
        <v>102</v>
      </c>
      <c r="G43" s="38">
        <f>G44</f>
        <v>0</v>
      </c>
      <c r="H43" s="38">
        <f t="shared" si="2"/>
        <v>0</v>
      </c>
      <c r="I43" s="38">
        <f t="shared" si="2"/>
        <v>0</v>
      </c>
    </row>
    <row r="44" spans="1:9" ht="18" hidden="1" customHeight="1">
      <c r="A44" s="39" t="s">
        <v>107</v>
      </c>
      <c r="B44" s="35" t="s">
        <v>547</v>
      </c>
      <c r="C44" s="35" t="s">
        <v>99</v>
      </c>
      <c r="D44" s="35" t="s">
        <v>104</v>
      </c>
      <c r="E44" s="35" t="s">
        <v>108</v>
      </c>
      <c r="F44" s="35" t="s">
        <v>102</v>
      </c>
      <c r="G44" s="38">
        <f>G45</f>
        <v>0</v>
      </c>
      <c r="H44" s="38">
        <f t="shared" si="2"/>
        <v>0</v>
      </c>
      <c r="I44" s="38">
        <f t="shared" si="2"/>
        <v>0</v>
      </c>
    </row>
    <row r="45" spans="1:9" ht="18" hidden="1" customHeight="1">
      <c r="A45" s="39" t="s">
        <v>109</v>
      </c>
      <c r="B45" s="35" t="s">
        <v>547</v>
      </c>
      <c r="C45" s="35" t="s">
        <v>99</v>
      </c>
      <c r="D45" s="35" t="s">
        <v>104</v>
      </c>
      <c r="E45" s="35" t="s">
        <v>110</v>
      </c>
      <c r="F45" s="35" t="s">
        <v>102</v>
      </c>
      <c r="G45" s="38">
        <f>G46</f>
        <v>0</v>
      </c>
      <c r="H45" s="38">
        <f t="shared" si="2"/>
        <v>0</v>
      </c>
      <c r="I45" s="38">
        <f t="shared" si="2"/>
        <v>0</v>
      </c>
    </row>
    <row r="46" spans="1:9" ht="55.5" hidden="1" customHeight="1">
      <c r="A46" s="39" t="s">
        <v>111</v>
      </c>
      <c r="B46" s="35" t="s">
        <v>547</v>
      </c>
      <c r="C46" s="35" t="s">
        <v>99</v>
      </c>
      <c r="D46" s="35" t="s">
        <v>104</v>
      </c>
      <c r="E46" s="35" t="s">
        <v>110</v>
      </c>
      <c r="F46" s="35" t="s">
        <v>112</v>
      </c>
      <c r="G46" s="38">
        <f>G47</f>
        <v>0</v>
      </c>
      <c r="H46" s="38">
        <f t="shared" si="2"/>
        <v>0</v>
      </c>
      <c r="I46" s="38">
        <f t="shared" si="2"/>
        <v>0</v>
      </c>
    </row>
    <row r="47" spans="1:9" ht="29.25" hidden="1" customHeight="1">
      <c r="A47" s="39" t="s">
        <v>113</v>
      </c>
      <c r="B47" s="35" t="s">
        <v>547</v>
      </c>
      <c r="C47" s="35" t="s">
        <v>99</v>
      </c>
      <c r="D47" s="35" t="s">
        <v>104</v>
      </c>
      <c r="E47" s="35" t="s">
        <v>110</v>
      </c>
      <c r="F47" s="35" t="s">
        <v>114</v>
      </c>
      <c r="G47" s="38">
        <v>0</v>
      </c>
      <c r="H47" s="38">
        <v>0</v>
      </c>
      <c r="I47" s="38">
        <v>0</v>
      </c>
    </row>
    <row r="48" spans="1:9" ht="26.25">
      <c r="A48" s="39" t="s">
        <v>154</v>
      </c>
      <c r="B48" s="35" t="s">
        <v>547</v>
      </c>
      <c r="C48" s="35" t="s">
        <v>99</v>
      </c>
      <c r="D48" s="35" t="s">
        <v>155</v>
      </c>
      <c r="E48" s="35" t="s">
        <v>101</v>
      </c>
      <c r="F48" s="35" t="s">
        <v>102</v>
      </c>
      <c r="G48" s="38">
        <f>G49</f>
        <v>577.70000000000005</v>
      </c>
      <c r="H48" s="38">
        <f t="shared" ref="H48:I52" si="3">H49</f>
        <v>578.79999999999995</v>
      </c>
      <c r="I48" s="38">
        <f t="shared" si="3"/>
        <v>580</v>
      </c>
    </row>
    <row r="49" spans="1:9" ht="26.25">
      <c r="A49" s="39" t="s">
        <v>105</v>
      </c>
      <c r="B49" s="35" t="s">
        <v>547</v>
      </c>
      <c r="C49" s="35" t="s">
        <v>99</v>
      </c>
      <c r="D49" s="35" t="s">
        <v>155</v>
      </c>
      <c r="E49" s="35" t="s">
        <v>106</v>
      </c>
      <c r="F49" s="35" t="s">
        <v>102</v>
      </c>
      <c r="G49" s="38">
        <f>G50</f>
        <v>577.70000000000005</v>
      </c>
      <c r="H49" s="38">
        <f t="shared" si="3"/>
        <v>578.79999999999995</v>
      </c>
      <c r="I49" s="38">
        <f t="shared" si="3"/>
        <v>580</v>
      </c>
    </row>
    <row r="50" spans="1:9" ht="26.25">
      <c r="A50" s="39" t="s">
        <v>107</v>
      </c>
      <c r="B50" s="35" t="s">
        <v>547</v>
      </c>
      <c r="C50" s="35" t="s">
        <v>99</v>
      </c>
      <c r="D50" s="35" t="s">
        <v>155</v>
      </c>
      <c r="E50" s="35" t="s">
        <v>108</v>
      </c>
      <c r="F50" s="35" t="s">
        <v>102</v>
      </c>
      <c r="G50" s="38">
        <f>G51</f>
        <v>577.70000000000005</v>
      </c>
      <c r="H50" s="38">
        <f t="shared" si="3"/>
        <v>578.79999999999995</v>
      </c>
      <c r="I50" s="38">
        <f t="shared" si="3"/>
        <v>580</v>
      </c>
    </row>
    <row r="51" spans="1:9" ht="26.25">
      <c r="A51" s="39" t="s">
        <v>156</v>
      </c>
      <c r="B51" s="35" t="s">
        <v>547</v>
      </c>
      <c r="C51" s="35" t="s">
        <v>99</v>
      </c>
      <c r="D51" s="35" t="s">
        <v>155</v>
      </c>
      <c r="E51" s="35" t="s">
        <v>157</v>
      </c>
      <c r="F51" s="35" t="s">
        <v>102</v>
      </c>
      <c r="G51" s="38">
        <f>G52</f>
        <v>577.70000000000005</v>
      </c>
      <c r="H51" s="38">
        <f t="shared" si="3"/>
        <v>578.79999999999995</v>
      </c>
      <c r="I51" s="38">
        <f t="shared" si="3"/>
        <v>580</v>
      </c>
    </row>
    <row r="52" spans="1:9" ht="64.5">
      <c r="A52" s="39" t="s">
        <v>111</v>
      </c>
      <c r="B52" s="35" t="s">
        <v>547</v>
      </c>
      <c r="C52" s="35" t="s">
        <v>99</v>
      </c>
      <c r="D52" s="35" t="s">
        <v>155</v>
      </c>
      <c r="E52" s="35" t="s">
        <v>157</v>
      </c>
      <c r="F52" s="35" t="s">
        <v>112</v>
      </c>
      <c r="G52" s="38">
        <f>G53</f>
        <v>577.70000000000005</v>
      </c>
      <c r="H52" s="38">
        <f t="shared" si="3"/>
        <v>578.79999999999995</v>
      </c>
      <c r="I52" s="38">
        <f t="shared" si="3"/>
        <v>580</v>
      </c>
    </row>
    <row r="53" spans="1:9" ht="26.25">
      <c r="A53" s="39" t="s">
        <v>113</v>
      </c>
      <c r="B53" s="35" t="s">
        <v>547</v>
      </c>
      <c r="C53" s="35" t="s">
        <v>99</v>
      </c>
      <c r="D53" s="35" t="s">
        <v>155</v>
      </c>
      <c r="E53" s="35" t="s">
        <v>157</v>
      </c>
      <c r="F53" s="35" t="s">
        <v>114</v>
      </c>
      <c r="G53" s="38">
        <v>577.70000000000005</v>
      </c>
      <c r="H53" s="38">
        <v>578.79999999999995</v>
      </c>
      <c r="I53" s="38">
        <v>580</v>
      </c>
    </row>
    <row r="54" spans="1:9" s="56" customFormat="1" ht="25.5">
      <c r="A54" s="55" t="s">
        <v>549</v>
      </c>
      <c r="B54" s="33" t="s">
        <v>550</v>
      </c>
      <c r="C54" s="33" t="s">
        <v>100</v>
      </c>
      <c r="D54" s="33" t="s">
        <v>100</v>
      </c>
      <c r="E54" s="33" t="s">
        <v>101</v>
      </c>
      <c r="F54" s="33" t="s">
        <v>102</v>
      </c>
      <c r="G54" s="34">
        <f>G55+G200+G207+G249+G315+G421+G476+G503</f>
        <v>75124.700000000012</v>
      </c>
      <c r="H54" s="34">
        <f>H55+H200+H207+H249+H315+H421+H476+H503</f>
        <v>76993.399999999994</v>
      </c>
      <c r="I54" s="34">
        <f>I55+I200+I207+I249+I315+I421+I476+I503</f>
        <v>79410.099999999991</v>
      </c>
    </row>
    <row r="55" spans="1:9" s="27" customFormat="1" ht="15">
      <c r="A55" s="39" t="s">
        <v>98</v>
      </c>
      <c r="B55" s="35" t="s">
        <v>550</v>
      </c>
      <c r="C55" s="35" t="s">
        <v>99</v>
      </c>
      <c r="D55" s="35" t="s">
        <v>100</v>
      </c>
      <c r="E55" s="35" t="s">
        <v>101</v>
      </c>
      <c r="F55" s="35" t="s">
        <v>102</v>
      </c>
      <c r="G55" s="38">
        <f>G59+G62+G126+G115</f>
        <v>18216.7</v>
      </c>
      <c r="H55" s="38">
        <f>H59+H62+H126+H115</f>
        <v>18601.599999999999</v>
      </c>
      <c r="I55" s="38">
        <f>I59+I62+I126+I115</f>
        <v>19009.599999999999</v>
      </c>
    </row>
    <row r="56" spans="1:9" ht="15" hidden="1">
      <c r="A56" s="39" t="s">
        <v>551</v>
      </c>
      <c r="B56" s="35" t="s">
        <v>550</v>
      </c>
      <c r="C56" s="35" t="s">
        <v>99</v>
      </c>
      <c r="D56" s="35" t="s">
        <v>116</v>
      </c>
      <c r="E56" s="35" t="s">
        <v>101</v>
      </c>
      <c r="F56" s="35" t="s">
        <v>102</v>
      </c>
      <c r="G56" s="38">
        <f>G57</f>
        <v>0</v>
      </c>
    </row>
    <row r="57" spans="1:9" ht="26.25" hidden="1">
      <c r="A57" s="39" t="s">
        <v>105</v>
      </c>
      <c r="B57" s="35" t="s">
        <v>550</v>
      </c>
      <c r="C57" s="35" t="s">
        <v>99</v>
      </c>
      <c r="D57" s="35" t="s">
        <v>116</v>
      </c>
      <c r="E57" s="35" t="s">
        <v>106</v>
      </c>
      <c r="F57" s="35" t="s">
        <v>102</v>
      </c>
      <c r="G57" s="38">
        <f>G58</f>
        <v>0</v>
      </c>
    </row>
    <row r="58" spans="1:9" ht="26.25" hidden="1">
      <c r="A58" s="39" t="s">
        <v>107</v>
      </c>
      <c r="B58" s="35" t="s">
        <v>550</v>
      </c>
      <c r="C58" s="35" t="s">
        <v>99</v>
      </c>
      <c r="D58" s="35" t="s">
        <v>116</v>
      </c>
      <c r="E58" s="35" t="s">
        <v>108</v>
      </c>
      <c r="F58" s="35" t="s">
        <v>102</v>
      </c>
      <c r="G58" s="38"/>
    </row>
    <row r="59" spans="1:9" ht="29.25" customHeight="1">
      <c r="A59" s="39" t="s">
        <v>109</v>
      </c>
      <c r="B59" s="35" t="s">
        <v>550</v>
      </c>
      <c r="C59" s="35" t="s">
        <v>99</v>
      </c>
      <c r="D59" s="35" t="s">
        <v>104</v>
      </c>
      <c r="E59" s="35" t="s">
        <v>110</v>
      </c>
      <c r="F59" s="35" t="s">
        <v>102</v>
      </c>
      <c r="G59" s="38">
        <f t="shared" ref="G59:I60" si="4">G60</f>
        <v>1507</v>
      </c>
      <c r="H59" s="38">
        <f t="shared" si="4"/>
        <v>1564.3</v>
      </c>
      <c r="I59" s="38">
        <f t="shared" si="4"/>
        <v>1623.8</v>
      </c>
    </row>
    <row r="60" spans="1:9" ht="71.25" customHeight="1">
      <c r="A60" s="39" t="s">
        <v>111</v>
      </c>
      <c r="B60" s="35" t="s">
        <v>550</v>
      </c>
      <c r="C60" s="35" t="s">
        <v>99</v>
      </c>
      <c r="D60" s="35" t="s">
        <v>104</v>
      </c>
      <c r="E60" s="35" t="s">
        <v>110</v>
      </c>
      <c r="F60" s="35" t="s">
        <v>112</v>
      </c>
      <c r="G60" s="38">
        <f t="shared" si="4"/>
        <v>1507</v>
      </c>
      <c r="H60" s="38">
        <f t="shared" si="4"/>
        <v>1564.3</v>
      </c>
      <c r="I60" s="38">
        <f t="shared" si="4"/>
        <v>1623.8</v>
      </c>
    </row>
    <row r="61" spans="1:9" ht="26.25" customHeight="1">
      <c r="A61" s="39" t="s">
        <v>113</v>
      </c>
      <c r="B61" s="35" t="s">
        <v>550</v>
      </c>
      <c r="C61" s="35" t="s">
        <v>99</v>
      </c>
      <c r="D61" s="35" t="s">
        <v>104</v>
      </c>
      <c r="E61" s="35" t="s">
        <v>110</v>
      </c>
      <c r="F61" s="35" t="s">
        <v>114</v>
      </c>
      <c r="G61" s="38">
        <v>1507</v>
      </c>
      <c r="H61" s="38">
        <v>1564.3</v>
      </c>
      <c r="I61" s="38">
        <v>1623.8</v>
      </c>
    </row>
    <row r="62" spans="1:9" ht="19.5" customHeight="1">
      <c r="A62" s="39" t="s">
        <v>551</v>
      </c>
      <c r="B62" s="35" t="s">
        <v>550</v>
      </c>
      <c r="C62" s="35" t="s">
        <v>99</v>
      </c>
      <c r="D62" s="35" t="s">
        <v>116</v>
      </c>
      <c r="E62" s="35" t="s">
        <v>101</v>
      </c>
      <c r="F62" s="35" t="s">
        <v>102</v>
      </c>
      <c r="G62" s="38">
        <f t="shared" ref="G62:I63" si="5">G63</f>
        <v>9695.6</v>
      </c>
      <c r="H62" s="38">
        <f t="shared" si="5"/>
        <v>10023.200000000001</v>
      </c>
      <c r="I62" s="38">
        <f t="shared" si="5"/>
        <v>10371.700000000001</v>
      </c>
    </row>
    <row r="63" spans="1:9" ht="29.25" customHeight="1">
      <c r="A63" s="39" t="s">
        <v>105</v>
      </c>
      <c r="B63" s="35" t="s">
        <v>550</v>
      </c>
      <c r="C63" s="35" t="s">
        <v>99</v>
      </c>
      <c r="D63" s="35" t="s">
        <v>116</v>
      </c>
      <c r="E63" s="35" t="s">
        <v>106</v>
      </c>
      <c r="F63" s="35" t="s">
        <v>102</v>
      </c>
      <c r="G63" s="38">
        <f t="shared" si="5"/>
        <v>9695.6</v>
      </c>
      <c r="H63" s="38">
        <f t="shared" si="5"/>
        <v>10023.200000000001</v>
      </c>
      <c r="I63" s="38">
        <f t="shared" si="5"/>
        <v>10371.700000000001</v>
      </c>
    </row>
    <row r="64" spans="1:9" ht="28.5" customHeight="1">
      <c r="A64" s="39" t="s">
        <v>107</v>
      </c>
      <c r="B64" s="35" t="s">
        <v>550</v>
      </c>
      <c r="C64" s="35" t="s">
        <v>99</v>
      </c>
      <c r="D64" s="35" t="s">
        <v>116</v>
      </c>
      <c r="E64" s="35" t="s">
        <v>108</v>
      </c>
      <c r="F64" s="35" t="s">
        <v>102</v>
      </c>
      <c r="G64" s="38">
        <f>G65+G72+G77+G82+G87+G92+G97+G103+G112+G100</f>
        <v>9695.6</v>
      </c>
      <c r="H64" s="38">
        <f>H65+H72+H77+H82+H87+H92+H97+H103+H112+H100</f>
        <v>10023.200000000001</v>
      </c>
      <c r="I64" s="38">
        <f>I65+I72+I77+I82+I87+I92+I97+I103+I112+I100</f>
        <v>10371.700000000001</v>
      </c>
    </row>
    <row r="65" spans="1:10" ht="18.75" customHeight="1">
      <c r="A65" s="39" t="s">
        <v>119</v>
      </c>
      <c r="B65" s="35" t="s">
        <v>550</v>
      </c>
      <c r="C65" s="35" t="s">
        <v>99</v>
      </c>
      <c r="D65" s="35" t="s">
        <v>116</v>
      </c>
      <c r="E65" s="35" t="s">
        <v>120</v>
      </c>
      <c r="F65" s="35" t="s">
        <v>102</v>
      </c>
      <c r="G65" s="38">
        <f>G66+G68+G70</f>
        <v>8072.7</v>
      </c>
      <c r="H65" s="38">
        <f>H66+H68+H70</f>
        <v>8350.3000000000011</v>
      </c>
      <c r="I65" s="38">
        <f>I66+I68+I70</f>
        <v>8645.7000000000007</v>
      </c>
    </row>
    <row r="66" spans="1:10" ht="66" customHeight="1">
      <c r="A66" s="39" t="s">
        <v>111</v>
      </c>
      <c r="B66" s="35" t="s">
        <v>550</v>
      </c>
      <c r="C66" s="35" t="s">
        <v>99</v>
      </c>
      <c r="D66" s="35" t="s">
        <v>116</v>
      </c>
      <c r="E66" s="35" t="s">
        <v>120</v>
      </c>
      <c r="F66" s="35" t="s">
        <v>112</v>
      </c>
      <c r="G66" s="38">
        <f>G67</f>
        <v>8028</v>
      </c>
      <c r="H66" s="38">
        <f>H67</f>
        <v>8305.6</v>
      </c>
      <c r="I66" s="38">
        <f>I67</f>
        <v>8601</v>
      </c>
    </row>
    <row r="67" spans="1:10" ht="30" customHeight="1">
      <c r="A67" s="39" t="s">
        <v>113</v>
      </c>
      <c r="B67" s="35" t="s">
        <v>550</v>
      </c>
      <c r="C67" s="35" t="s">
        <v>99</v>
      </c>
      <c r="D67" s="35" t="s">
        <v>116</v>
      </c>
      <c r="E67" s="35" t="s">
        <v>120</v>
      </c>
      <c r="F67" s="35" t="s">
        <v>114</v>
      </c>
      <c r="G67" s="38">
        <v>8028</v>
      </c>
      <c r="H67" s="38">
        <f>8067.5+238.1</f>
        <v>8305.6</v>
      </c>
      <c r="I67" s="38">
        <f>8362.9+238.1</f>
        <v>8601</v>
      </c>
    </row>
    <row r="68" spans="1:10" ht="33" customHeight="1">
      <c r="A68" s="39" t="s">
        <v>121</v>
      </c>
      <c r="B68" s="35" t="s">
        <v>550</v>
      </c>
      <c r="C68" s="35" t="s">
        <v>99</v>
      </c>
      <c r="D68" s="35" t="s">
        <v>116</v>
      </c>
      <c r="E68" s="35" t="s">
        <v>120</v>
      </c>
      <c r="F68" s="35" t="s">
        <v>122</v>
      </c>
      <c r="G68" s="38">
        <f>G69</f>
        <v>38.5</v>
      </c>
      <c r="H68" s="38">
        <f>H69</f>
        <v>38.5</v>
      </c>
      <c r="I68" s="38">
        <f>I69</f>
        <v>38.5</v>
      </c>
    </row>
    <row r="69" spans="1:10" ht="26.25">
      <c r="A69" s="39" t="s">
        <v>123</v>
      </c>
      <c r="B69" s="35" t="s">
        <v>550</v>
      </c>
      <c r="C69" s="35" t="s">
        <v>99</v>
      </c>
      <c r="D69" s="35" t="s">
        <v>116</v>
      </c>
      <c r="E69" s="35" t="s">
        <v>120</v>
      </c>
      <c r="F69" s="35" t="s">
        <v>124</v>
      </c>
      <c r="G69" s="38">
        <v>38.5</v>
      </c>
      <c r="H69" s="38">
        <v>38.5</v>
      </c>
      <c r="I69" s="38">
        <v>38.5</v>
      </c>
    </row>
    <row r="70" spans="1:10" ht="15">
      <c r="A70" s="39" t="s">
        <v>125</v>
      </c>
      <c r="B70" s="35" t="s">
        <v>550</v>
      </c>
      <c r="C70" s="35" t="s">
        <v>99</v>
      </c>
      <c r="D70" s="35" t="s">
        <v>116</v>
      </c>
      <c r="E70" s="35" t="s">
        <v>120</v>
      </c>
      <c r="F70" s="35" t="s">
        <v>126</v>
      </c>
      <c r="G70" s="38">
        <f>G71</f>
        <v>6.2</v>
      </c>
      <c r="H70" s="38">
        <f>H71</f>
        <v>6.2</v>
      </c>
      <c r="I70" s="38">
        <f>I71</f>
        <v>6.2</v>
      </c>
    </row>
    <row r="71" spans="1:10" ht="15">
      <c r="A71" s="58" t="s">
        <v>127</v>
      </c>
      <c r="B71" s="35" t="s">
        <v>550</v>
      </c>
      <c r="C71" s="35" t="s">
        <v>99</v>
      </c>
      <c r="D71" s="35" t="s">
        <v>116</v>
      </c>
      <c r="E71" s="35" t="s">
        <v>120</v>
      </c>
      <c r="F71" s="35" t="s">
        <v>128</v>
      </c>
      <c r="G71" s="38">
        <v>6.2</v>
      </c>
      <c r="H71" s="38">
        <v>6.2</v>
      </c>
      <c r="I71" s="38">
        <v>6.2</v>
      </c>
    </row>
    <row r="72" spans="1:10" ht="26.25">
      <c r="A72" s="39" t="s">
        <v>129</v>
      </c>
      <c r="B72" s="35" t="s">
        <v>550</v>
      </c>
      <c r="C72" s="35" t="s">
        <v>99</v>
      </c>
      <c r="D72" s="35" t="s">
        <v>116</v>
      </c>
      <c r="E72" s="35" t="s">
        <v>130</v>
      </c>
      <c r="F72" s="35" t="s">
        <v>102</v>
      </c>
      <c r="G72" s="38">
        <f>G73+G75</f>
        <v>195.5</v>
      </c>
      <c r="H72" s="38">
        <f>H73+H75</f>
        <v>201.8</v>
      </c>
      <c r="I72" s="38">
        <f>I73+I75</f>
        <v>208.4</v>
      </c>
      <c r="J72" s="57"/>
    </row>
    <row r="73" spans="1:10" ht="69.75" customHeight="1">
      <c r="A73" s="39" t="s">
        <v>111</v>
      </c>
      <c r="B73" s="35" t="s">
        <v>550</v>
      </c>
      <c r="C73" s="35" t="s">
        <v>99</v>
      </c>
      <c r="D73" s="35" t="s">
        <v>116</v>
      </c>
      <c r="E73" s="35" t="s">
        <v>130</v>
      </c>
      <c r="F73" s="35" t="s">
        <v>112</v>
      </c>
      <c r="G73" s="38">
        <f>G74</f>
        <v>194.9</v>
      </c>
      <c r="H73" s="38">
        <f>H74</f>
        <v>201.20000000000002</v>
      </c>
      <c r="I73" s="38">
        <f>I74</f>
        <v>207.8</v>
      </c>
      <c r="J73" s="57"/>
    </row>
    <row r="74" spans="1:10" ht="34.5" customHeight="1">
      <c r="A74" s="39" t="s">
        <v>113</v>
      </c>
      <c r="B74" s="35" t="s">
        <v>550</v>
      </c>
      <c r="C74" s="35" t="s">
        <v>99</v>
      </c>
      <c r="D74" s="35" t="s">
        <v>116</v>
      </c>
      <c r="E74" s="35" t="s">
        <v>130</v>
      </c>
      <c r="F74" s="35" t="s">
        <v>114</v>
      </c>
      <c r="G74" s="38">
        <f>193.4+1+0.5</f>
        <v>194.9</v>
      </c>
      <c r="H74" s="38">
        <f>193.4+1+0.5+6.3</f>
        <v>201.20000000000002</v>
      </c>
      <c r="I74" s="38">
        <f>193.4+1+0.5+6.3+6.6</f>
        <v>207.8</v>
      </c>
    </row>
    <row r="75" spans="1:10" ht="32.25" customHeight="1">
      <c r="A75" s="39" t="s">
        <v>121</v>
      </c>
      <c r="B75" s="35" t="s">
        <v>550</v>
      </c>
      <c r="C75" s="35" t="s">
        <v>99</v>
      </c>
      <c r="D75" s="35" t="s">
        <v>116</v>
      </c>
      <c r="E75" s="35" t="s">
        <v>130</v>
      </c>
      <c r="F75" s="35" t="s">
        <v>122</v>
      </c>
      <c r="G75" s="38">
        <f>G76</f>
        <v>0.59999999999999964</v>
      </c>
      <c r="H75" s="38">
        <f>H76</f>
        <v>0.59999999999999964</v>
      </c>
      <c r="I75" s="38">
        <f>I76</f>
        <v>0.59999999999999964</v>
      </c>
    </row>
    <row r="76" spans="1:10" ht="26.25">
      <c r="A76" s="39" t="s">
        <v>123</v>
      </c>
      <c r="B76" s="35" t="s">
        <v>550</v>
      </c>
      <c r="C76" s="35" t="s">
        <v>99</v>
      </c>
      <c r="D76" s="35" t="s">
        <v>116</v>
      </c>
      <c r="E76" s="35" t="s">
        <v>130</v>
      </c>
      <c r="F76" s="35" t="s">
        <v>124</v>
      </c>
      <c r="G76" s="38">
        <f>11.2-9.6-1</f>
        <v>0.59999999999999964</v>
      </c>
      <c r="H76" s="38">
        <f>11.2-9.6-1</f>
        <v>0.59999999999999964</v>
      </c>
      <c r="I76" s="38">
        <f>11.2-9.6-1</f>
        <v>0.59999999999999964</v>
      </c>
    </row>
    <row r="77" spans="1:10" ht="39">
      <c r="A77" s="39" t="s">
        <v>131</v>
      </c>
      <c r="B77" s="35" t="s">
        <v>550</v>
      </c>
      <c r="C77" s="35" t="s">
        <v>99</v>
      </c>
      <c r="D77" s="35" t="s">
        <v>116</v>
      </c>
      <c r="E77" s="35" t="s">
        <v>132</v>
      </c>
      <c r="F77" s="35" t="s">
        <v>102</v>
      </c>
      <c r="G77" s="38">
        <f>G78+G80</f>
        <v>197.59999999999997</v>
      </c>
      <c r="H77" s="38">
        <f>H78+H80</f>
        <v>203.79999999999995</v>
      </c>
      <c r="I77" s="38">
        <f>I78+I80</f>
        <v>210.39999999999995</v>
      </c>
    </row>
    <row r="78" spans="1:10" ht="66" customHeight="1">
      <c r="A78" s="39" t="s">
        <v>111</v>
      </c>
      <c r="B78" s="35" t="s">
        <v>550</v>
      </c>
      <c r="C78" s="35" t="s">
        <v>99</v>
      </c>
      <c r="D78" s="35" t="s">
        <v>116</v>
      </c>
      <c r="E78" s="35" t="s">
        <v>132</v>
      </c>
      <c r="F78" s="35" t="s">
        <v>112</v>
      </c>
      <c r="G78" s="38">
        <f>G79</f>
        <v>184.39999999999998</v>
      </c>
      <c r="H78" s="38">
        <f>H79</f>
        <v>190.59999999999997</v>
      </c>
      <c r="I78" s="38">
        <f>I79</f>
        <v>197.19999999999996</v>
      </c>
    </row>
    <row r="79" spans="1:10" ht="30" customHeight="1">
      <c r="A79" s="39" t="s">
        <v>113</v>
      </c>
      <c r="B79" s="35" t="s">
        <v>550</v>
      </c>
      <c r="C79" s="35" t="s">
        <v>99</v>
      </c>
      <c r="D79" s="35" t="s">
        <v>116</v>
      </c>
      <c r="E79" s="35" t="s">
        <v>132</v>
      </c>
      <c r="F79" s="35" t="s">
        <v>114</v>
      </c>
      <c r="G79" s="38">
        <f>177.7+7.7-1.6+0.6</f>
        <v>184.39999999999998</v>
      </c>
      <c r="H79" s="38">
        <f>177.7+7.7-1.6+0.6+6.2</f>
        <v>190.59999999999997</v>
      </c>
      <c r="I79" s="38">
        <f>177.7+7.7-1.6+0.6+6.2+6.6</f>
        <v>197.19999999999996</v>
      </c>
    </row>
    <row r="80" spans="1:10" ht="30.75" customHeight="1">
      <c r="A80" s="39" t="s">
        <v>121</v>
      </c>
      <c r="B80" s="35" t="s">
        <v>550</v>
      </c>
      <c r="C80" s="35" t="s">
        <v>99</v>
      </c>
      <c r="D80" s="35" t="s">
        <v>116</v>
      </c>
      <c r="E80" s="35" t="s">
        <v>132</v>
      </c>
      <c r="F80" s="35" t="s">
        <v>122</v>
      </c>
      <c r="G80" s="38">
        <f>G81</f>
        <v>13.199999999999998</v>
      </c>
      <c r="H80" s="38">
        <f>H81</f>
        <v>13.199999999999998</v>
      </c>
      <c r="I80" s="38">
        <f>I81</f>
        <v>13.199999999999998</v>
      </c>
    </row>
    <row r="81" spans="1:9" ht="26.25">
      <c r="A81" s="39" t="s">
        <v>123</v>
      </c>
      <c r="B81" s="35" t="s">
        <v>550</v>
      </c>
      <c r="C81" s="35" t="s">
        <v>99</v>
      </c>
      <c r="D81" s="35" t="s">
        <v>116</v>
      </c>
      <c r="E81" s="35" t="s">
        <v>132</v>
      </c>
      <c r="F81" s="35" t="s">
        <v>124</v>
      </c>
      <c r="G81" s="38">
        <f>28.9-9.6-6.1</f>
        <v>13.199999999999998</v>
      </c>
      <c r="H81" s="38">
        <f>28.9-9.6-6.1</f>
        <v>13.199999999999998</v>
      </c>
      <c r="I81" s="38">
        <f>28.9-9.6-6.1</f>
        <v>13.199999999999998</v>
      </c>
    </row>
    <row r="82" spans="1:9" ht="40.5" customHeight="1">
      <c r="A82" s="39" t="s">
        <v>133</v>
      </c>
      <c r="B82" s="35" t="s">
        <v>550</v>
      </c>
      <c r="C82" s="35" t="s">
        <v>99</v>
      </c>
      <c r="D82" s="35" t="s">
        <v>116</v>
      </c>
      <c r="E82" s="35" t="s">
        <v>134</v>
      </c>
      <c r="F82" s="35" t="s">
        <v>102</v>
      </c>
      <c r="G82" s="38">
        <f>G83+G85</f>
        <v>204.4</v>
      </c>
      <c r="H82" s="38">
        <f>H83+H85</f>
        <v>210.6</v>
      </c>
      <c r="I82" s="38">
        <f>I83+I85</f>
        <v>217.2</v>
      </c>
    </row>
    <row r="83" spans="1:9" ht="64.5">
      <c r="A83" s="39" t="s">
        <v>111</v>
      </c>
      <c r="B83" s="35" t="s">
        <v>550</v>
      </c>
      <c r="C83" s="35" t="s">
        <v>99</v>
      </c>
      <c r="D83" s="35" t="s">
        <v>116</v>
      </c>
      <c r="E83" s="35" t="s">
        <v>134</v>
      </c>
      <c r="F83" s="35" t="s">
        <v>112</v>
      </c>
      <c r="G83" s="38">
        <f>G84</f>
        <v>204.4</v>
      </c>
      <c r="H83" s="38">
        <f>H84</f>
        <v>210.6</v>
      </c>
      <c r="I83" s="38">
        <f>I84</f>
        <v>217.2</v>
      </c>
    </row>
    <row r="84" spans="1:9" ht="30" customHeight="1">
      <c r="A84" s="39" t="s">
        <v>113</v>
      </c>
      <c r="B84" s="35" t="s">
        <v>550</v>
      </c>
      <c r="C84" s="35" t="s">
        <v>99</v>
      </c>
      <c r="D84" s="35" t="s">
        <v>116</v>
      </c>
      <c r="E84" s="35" t="s">
        <v>134</v>
      </c>
      <c r="F84" s="35" t="s">
        <v>114</v>
      </c>
      <c r="G84" s="38">
        <v>204.4</v>
      </c>
      <c r="H84" s="38">
        <v>210.6</v>
      </c>
      <c r="I84" s="38">
        <v>217.2</v>
      </c>
    </row>
    <row r="85" spans="1:9" ht="30" hidden="1" customHeight="1">
      <c r="A85" s="39" t="s">
        <v>121</v>
      </c>
      <c r="B85" s="35" t="s">
        <v>550</v>
      </c>
      <c r="C85" s="35" t="s">
        <v>99</v>
      </c>
      <c r="D85" s="35" t="s">
        <v>116</v>
      </c>
      <c r="E85" s="35" t="s">
        <v>134</v>
      </c>
      <c r="F85" s="35" t="s">
        <v>122</v>
      </c>
      <c r="G85" s="38">
        <f>G86</f>
        <v>0</v>
      </c>
    </row>
    <row r="86" spans="1:9" ht="26.25" hidden="1">
      <c r="A86" s="39" t="s">
        <v>123</v>
      </c>
      <c r="B86" s="35" t="s">
        <v>550</v>
      </c>
      <c r="C86" s="35" t="s">
        <v>99</v>
      </c>
      <c r="D86" s="35" t="s">
        <v>116</v>
      </c>
      <c r="E86" s="35" t="s">
        <v>134</v>
      </c>
      <c r="F86" s="35" t="s">
        <v>124</v>
      </c>
      <c r="G86" s="38">
        <f>34.4-9.7-24.7</f>
        <v>0</v>
      </c>
    </row>
    <row r="87" spans="1:9" ht="69" customHeight="1">
      <c r="A87" s="39" t="s">
        <v>135</v>
      </c>
      <c r="B87" s="35" t="s">
        <v>550</v>
      </c>
      <c r="C87" s="35" t="s">
        <v>99</v>
      </c>
      <c r="D87" s="35" t="s">
        <v>116</v>
      </c>
      <c r="E87" s="35" t="s">
        <v>136</v>
      </c>
      <c r="F87" s="35" t="s">
        <v>102</v>
      </c>
      <c r="G87" s="38">
        <f>G88+G90</f>
        <v>195.8</v>
      </c>
      <c r="H87" s="38">
        <f>H88+H90</f>
        <v>202</v>
      </c>
      <c r="I87" s="38">
        <f>I88+I90</f>
        <v>208.6</v>
      </c>
    </row>
    <row r="88" spans="1:9" ht="64.5">
      <c r="A88" s="39" t="s">
        <v>111</v>
      </c>
      <c r="B88" s="35" t="s">
        <v>550</v>
      </c>
      <c r="C88" s="35" t="s">
        <v>99</v>
      </c>
      <c r="D88" s="35" t="s">
        <v>116</v>
      </c>
      <c r="E88" s="35" t="s">
        <v>136</v>
      </c>
      <c r="F88" s="35" t="s">
        <v>112</v>
      </c>
      <c r="G88" s="38">
        <f>G89</f>
        <v>185.5</v>
      </c>
      <c r="H88" s="38">
        <f>H89</f>
        <v>191.7</v>
      </c>
      <c r="I88" s="38">
        <f>I89</f>
        <v>198.29999999999998</v>
      </c>
    </row>
    <row r="89" spans="1:9" ht="30" customHeight="1">
      <c r="A89" s="39" t="s">
        <v>113</v>
      </c>
      <c r="B89" s="35" t="s">
        <v>550</v>
      </c>
      <c r="C89" s="35" t="s">
        <v>99</v>
      </c>
      <c r="D89" s="35" t="s">
        <v>116</v>
      </c>
      <c r="E89" s="35" t="s">
        <v>136</v>
      </c>
      <c r="F89" s="35" t="s">
        <v>114</v>
      </c>
      <c r="G89" s="38">
        <f>174.7+7.9+2.3+0.6</f>
        <v>185.5</v>
      </c>
      <c r="H89" s="38">
        <f>174.7+7.9+2.3+0.6+6.2</f>
        <v>191.7</v>
      </c>
      <c r="I89" s="38">
        <f>174.7+7.9+2.3+0.6+6.2+6.6</f>
        <v>198.29999999999998</v>
      </c>
    </row>
    <row r="90" spans="1:9" ht="33.75" customHeight="1">
      <c r="A90" s="39" t="s">
        <v>121</v>
      </c>
      <c r="B90" s="35" t="s">
        <v>550</v>
      </c>
      <c r="C90" s="35" t="s">
        <v>99</v>
      </c>
      <c r="D90" s="35" t="s">
        <v>116</v>
      </c>
      <c r="E90" s="35" t="s">
        <v>136</v>
      </c>
      <c r="F90" s="35" t="s">
        <v>122</v>
      </c>
      <c r="G90" s="38">
        <f>G91</f>
        <v>10.3</v>
      </c>
      <c r="H90" s="38">
        <f>H91</f>
        <v>10.3</v>
      </c>
      <c r="I90" s="38">
        <f>I91</f>
        <v>10.3</v>
      </c>
    </row>
    <row r="91" spans="1:9" ht="26.25">
      <c r="A91" s="39" t="s">
        <v>123</v>
      </c>
      <c r="B91" s="35" t="s">
        <v>550</v>
      </c>
      <c r="C91" s="35" t="s">
        <v>99</v>
      </c>
      <c r="D91" s="35" t="s">
        <v>116</v>
      </c>
      <c r="E91" s="35" t="s">
        <v>136</v>
      </c>
      <c r="F91" s="35" t="s">
        <v>124</v>
      </c>
      <c r="G91" s="38">
        <f>30.2-9.7-10.2</f>
        <v>10.3</v>
      </c>
      <c r="H91" s="38">
        <f>30.2-9.7-10.2</f>
        <v>10.3</v>
      </c>
      <c r="I91" s="38">
        <f>30.2-9.7-10.2</f>
        <v>10.3</v>
      </c>
    </row>
    <row r="92" spans="1:9" ht="39">
      <c r="A92" s="39" t="s">
        <v>137</v>
      </c>
      <c r="B92" s="35" t="s">
        <v>550</v>
      </c>
      <c r="C92" s="35" t="s">
        <v>99</v>
      </c>
      <c r="D92" s="35" t="s">
        <v>116</v>
      </c>
      <c r="E92" s="35" t="s">
        <v>138</v>
      </c>
      <c r="F92" s="35" t="s">
        <v>102</v>
      </c>
      <c r="G92" s="38">
        <f>G93+G95</f>
        <v>622.9</v>
      </c>
      <c r="H92" s="38">
        <f>H93+H95</f>
        <v>641.69999999999993</v>
      </c>
      <c r="I92" s="59">
        <f>I93+I95</f>
        <v>661.3</v>
      </c>
    </row>
    <row r="93" spans="1:9" ht="72.75" customHeight="1">
      <c r="A93" s="39" t="s">
        <v>111</v>
      </c>
      <c r="B93" s="35" t="s">
        <v>550</v>
      </c>
      <c r="C93" s="35" t="s">
        <v>99</v>
      </c>
      <c r="D93" s="35" t="s">
        <v>116</v>
      </c>
      <c r="E93" s="35" t="s">
        <v>138</v>
      </c>
      <c r="F93" s="35" t="s">
        <v>112</v>
      </c>
      <c r="G93" s="38">
        <f>G94</f>
        <v>606.5</v>
      </c>
      <c r="H93" s="38">
        <f>H94</f>
        <v>625.29999999999995</v>
      </c>
      <c r="I93" s="38">
        <f>I94</f>
        <v>644.9</v>
      </c>
    </row>
    <row r="94" spans="1:9" ht="30" customHeight="1">
      <c r="A94" s="39" t="s">
        <v>113</v>
      </c>
      <c r="B94" s="35" t="s">
        <v>550</v>
      </c>
      <c r="C94" s="35" t="s">
        <v>99</v>
      </c>
      <c r="D94" s="35" t="s">
        <v>116</v>
      </c>
      <c r="E94" s="35" t="s">
        <v>138</v>
      </c>
      <c r="F94" s="35" t="s">
        <v>114</v>
      </c>
      <c r="G94" s="38">
        <f>585.5+4.5+14.9+1.6</f>
        <v>606.5</v>
      </c>
      <c r="H94" s="38">
        <f>585.5+4.5+14.9+1.6+18.8</f>
        <v>625.29999999999995</v>
      </c>
      <c r="I94" s="38">
        <f>585.5+4.5+14.9+1.6+18.8+19.6</f>
        <v>644.9</v>
      </c>
    </row>
    <row r="95" spans="1:9" ht="29.25" customHeight="1">
      <c r="A95" s="39" t="s">
        <v>121</v>
      </c>
      <c r="B95" s="35" t="s">
        <v>550</v>
      </c>
      <c r="C95" s="35" t="s">
        <v>99</v>
      </c>
      <c r="D95" s="35" t="s">
        <v>116</v>
      </c>
      <c r="E95" s="35" t="s">
        <v>138</v>
      </c>
      <c r="F95" s="35" t="s">
        <v>122</v>
      </c>
      <c r="G95" s="38">
        <f>G96</f>
        <v>16.400000000000006</v>
      </c>
      <c r="H95" s="38">
        <f>H96</f>
        <v>16.400000000000006</v>
      </c>
      <c r="I95" s="38">
        <f>I96</f>
        <v>16.400000000000006</v>
      </c>
    </row>
    <row r="96" spans="1:9" ht="30.75" customHeight="1">
      <c r="A96" s="39" t="s">
        <v>123</v>
      </c>
      <c r="B96" s="35" t="s">
        <v>550</v>
      </c>
      <c r="C96" s="35" t="s">
        <v>99</v>
      </c>
      <c r="D96" s="35" t="s">
        <v>116</v>
      </c>
      <c r="E96" s="35" t="s">
        <v>138</v>
      </c>
      <c r="F96" s="35" t="s">
        <v>124</v>
      </c>
      <c r="G96" s="38">
        <f>64.7-28.9+4.9-4.9-19.4</f>
        <v>16.400000000000006</v>
      </c>
      <c r="H96" s="38">
        <f>64.7-28.9+4.9-4.9-19.4</f>
        <v>16.400000000000006</v>
      </c>
      <c r="I96" s="38">
        <f>64.7-28.9+4.9-4.9-19.4</f>
        <v>16.400000000000006</v>
      </c>
    </row>
    <row r="97" spans="1:9" ht="90">
      <c r="A97" s="39" t="s">
        <v>139</v>
      </c>
      <c r="B97" s="35" t="s">
        <v>550</v>
      </c>
      <c r="C97" s="35" t="s">
        <v>99</v>
      </c>
      <c r="D97" s="35" t="s">
        <v>116</v>
      </c>
      <c r="E97" s="35" t="s">
        <v>140</v>
      </c>
      <c r="F97" s="35" t="s">
        <v>102</v>
      </c>
      <c r="G97" s="38">
        <f t="shared" ref="G97:I98" si="6">G98</f>
        <v>185.5</v>
      </c>
      <c r="H97" s="38">
        <f t="shared" si="6"/>
        <v>191.8</v>
      </c>
      <c r="I97" s="38">
        <f t="shared" si="6"/>
        <v>198.4</v>
      </c>
    </row>
    <row r="98" spans="1:9" ht="69.75" customHeight="1">
      <c r="A98" s="39" t="s">
        <v>111</v>
      </c>
      <c r="B98" s="35" t="s">
        <v>550</v>
      </c>
      <c r="C98" s="35" t="s">
        <v>99</v>
      </c>
      <c r="D98" s="35" t="s">
        <v>116</v>
      </c>
      <c r="E98" s="35" t="s">
        <v>140</v>
      </c>
      <c r="F98" s="35" t="s">
        <v>112</v>
      </c>
      <c r="G98" s="38">
        <f t="shared" si="6"/>
        <v>185.5</v>
      </c>
      <c r="H98" s="38">
        <f t="shared" si="6"/>
        <v>191.8</v>
      </c>
      <c r="I98" s="38">
        <f t="shared" si="6"/>
        <v>198.4</v>
      </c>
    </row>
    <row r="99" spans="1:9" ht="29.25" customHeight="1">
      <c r="A99" s="39" t="s">
        <v>113</v>
      </c>
      <c r="B99" s="35" t="s">
        <v>550</v>
      </c>
      <c r="C99" s="35" t="s">
        <v>99</v>
      </c>
      <c r="D99" s="35" t="s">
        <v>116</v>
      </c>
      <c r="E99" s="35" t="s">
        <v>140</v>
      </c>
      <c r="F99" s="35" t="s">
        <v>114</v>
      </c>
      <c r="G99" s="38">
        <v>185.5</v>
      </c>
      <c r="H99" s="38">
        <v>191.8</v>
      </c>
      <c r="I99" s="38">
        <v>198.4</v>
      </c>
    </row>
    <row r="100" spans="1:9" ht="77.25" hidden="1">
      <c r="A100" s="39" t="s">
        <v>141</v>
      </c>
      <c r="B100" s="35"/>
      <c r="C100" s="35" t="s">
        <v>99</v>
      </c>
      <c r="D100" s="35" t="s">
        <v>116</v>
      </c>
      <c r="E100" s="35" t="s">
        <v>142</v>
      </c>
      <c r="F100" s="35" t="s">
        <v>102</v>
      </c>
      <c r="G100" s="38">
        <f>G101</f>
        <v>0</v>
      </c>
    </row>
    <row r="101" spans="1:9" ht="26.25" hidden="1">
      <c r="A101" s="39" t="s">
        <v>121</v>
      </c>
      <c r="B101" s="35" t="s">
        <v>550</v>
      </c>
      <c r="C101" s="35" t="s">
        <v>99</v>
      </c>
      <c r="D101" s="35" t="s">
        <v>116</v>
      </c>
      <c r="E101" s="35" t="s">
        <v>142</v>
      </c>
      <c r="F101" s="35" t="s">
        <v>122</v>
      </c>
      <c r="G101" s="38">
        <f>G102</f>
        <v>0</v>
      </c>
    </row>
    <row r="102" spans="1:9" ht="26.25" hidden="1">
      <c r="A102" s="39" t="s">
        <v>123</v>
      </c>
      <c r="B102" s="35" t="s">
        <v>550</v>
      </c>
      <c r="C102" s="35" t="s">
        <v>99</v>
      </c>
      <c r="D102" s="35" t="s">
        <v>116</v>
      </c>
      <c r="E102" s="35" t="s">
        <v>142</v>
      </c>
      <c r="F102" s="35" t="s">
        <v>124</v>
      </c>
      <c r="G102" s="38">
        <v>0</v>
      </c>
    </row>
    <row r="103" spans="1:9" ht="78" customHeight="1">
      <c r="A103" s="39" t="s">
        <v>143</v>
      </c>
      <c r="B103" s="35" t="s">
        <v>550</v>
      </c>
      <c r="C103" s="35" t="s">
        <v>99</v>
      </c>
      <c r="D103" s="35" t="s">
        <v>116</v>
      </c>
      <c r="E103" s="35" t="s">
        <v>144</v>
      </c>
      <c r="F103" s="35" t="s">
        <v>102</v>
      </c>
      <c r="G103" s="38">
        <f>G104+G106</f>
        <v>20.5</v>
      </c>
      <c r="H103" s="38">
        <f>H104+H106</f>
        <v>20.5</v>
      </c>
      <c r="I103" s="38">
        <f>I104+I106</f>
        <v>21</v>
      </c>
    </row>
    <row r="104" spans="1:9" ht="69" customHeight="1">
      <c r="A104" s="39" t="s">
        <v>111</v>
      </c>
      <c r="B104" s="35" t="s">
        <v>550</v>
      </c>
      <c r="C104" s="35" t="s">
        <v>99</v>
      </c>
      <c r="D104" s="35" t="s">
        <v>116</v>
      </c>
      <c r="E104" s="35" t="s">
        <v>144</v>
      </c>
      <c r="F104" s="35" t="s">
        <v>112</v>
      </c>
      <c r="G104" s="38">
        <f>G105</f>
        <v>14.4</v>
      </c>
      <c r="H104" s="38">
        <f>H105</f>
        <v>14.4</v>
      </c>
      <c r="I104" s="38">
        <f>I105</f>
        <v>14.9</v>
      </c>
    </row>
    <row r="105" spans="1:9" ht="29.25" customHeight="1">
      <c r="A105" s="39" t="s">
        <v>113</v>
      </c>
      <c r="B105" s="35" t="s">
        <v>550</v>
      </c>
      <c r="C105" s="35" t="s">
        <v>99</v>
      </c>
      <c r="D105" s="35" t="s">
        <v>116</v>
      </c>
      <c r="E105" s="35" t="s">
        <v>144</v>
      </c>
      <c r="F105" s="35" t="s">
        <v>114</v>
      </c>
      <c r="G105" s="38">
        <v>14.4</v>
      </c>
      <c r="H105" s="38">
        <v>14.4</v>
      </c>
      <c r="I105" s="38">
        <v>14.9</v>
      </c>
    </row>
    <row r="106" spans="1:9" ht="30" customHeight="1">
      <c r="A106" s="39" t="s">
        <v>121</v>
      </c>
      <c r="B106" s="35" t="s">
        <v>550</v>
      </c>
      <c r="C106" s="35" t="s">
        <v>99</v>
      </c>
      <c r="D106" s="35" t="s">
        <v>116</v>
      </c>
      <c r="E106" s="35" t="s">
        <v>144</v>
      </c>
      <c r="F106" s="35" t="s">
        <v>122</v>
      </c>
      <c r="G106" s="38">
        <f>G107</f>
        <v>6.1</v>
      </c>
      <c r="H106" s="38">
        <f>H107</f>
        <v>6.1</v>
      </c>
      <c r="I106" s="38">
        <f>I107</f>
        <v>6.1</v>
      </c>
    </row>
    <row r="107" spans="1:9" ht="27" customHeight="1">
      <c r="A107" s="39" t="s">
        <v>123</v>
      </c>
      <c r="B107" s="35" t="s">
        <v>550</v>
      </c>
      <c r="C107" s="35" t="s">
        <v>99</v>
      </c>
      <c r="D107" s="35" t="s">
        <v>116</v>
      </c>
      <c r="E107" s="35" t="s">
        <v>144</v>
      </c>
      <c r="F107" s="35" t="s">
        <v>124</v>
      </c>
      <c r="G107" s="38">
        <f>7.5-1.9+0.5</f>
        <v>6.1</v>
      </c>
      <c r="H107" s="38">
        <f>7.5-1.9+0.5</f>
        <v>6.1</v>
      </c>
      <c r="I107" s="38">
        <v>6.1</v>
      </c>
    </row>
    <row r="108" spans="1:9" ht="19.5" hidden="1" customHeight="1">
      <c r="A108" s="39" t="s">
        <v>145</v>
      </c>
      <c r="B108" s="35" t="s">
        <v>550</v>
      </c>
      <c r="C108" s="35" t="s">
        <v>99</v>
      </c>
      <c r="D108" s="35" t="s">
        <v>146</v>
      </c>
      <c r="E108" s="35" t="s">
        <v>147</v>
      </c>
      <c r="F108" s="35" t="s">
        <v>102</v>
      </c>
      <c r="G108" s="38">
        <f>G109</f>
        <v>0</v>
      </c>
    </row>
    <row r="109" spans="1:9" ht="42.75" hidden="1" customHeight="1">
      <c r="A109" s="39" t="s">
        <v>148</v>
      </c>
      <c r="B109" s="35" t="s">
        <v>550</v>
      </c>
      <c r="C109" s="35" t="s">
        <v>99</v>
      </c>
      <c r="D109" s="35" t="s">
        <v>146</v>
      </c>
      <c r="E109" s="35" t="s">
        <v>149</v>
      </c>
      <c r="F109" s="35" t="s">
        <v>102</v>
      </c>
      <c r="G109" s="38">
        <f>G110</f>
        <v>0</v>
      </c>
    </row>
    <row r="110" spans="1:9" ht="27" hidden="1" customHeight="1">
      <c r="A110" s="39" t="s">
        <v>150</v>
      </c>
      <c r="B110" s="35" t="s">
        <v>550</v>
      </c>
      <c r="C110" s="35" t="s">
        <v>99</v>
      </c>
      <c r="D110" s="35" t="s">
        <v>146</v>
      </c>
      <c r="E110" s="35" t="s">
        <v>149</v>
      </c>
      <c r="F110" s="35" t="s">
        <v>122</v>
      </c>
      <c r="G110" s="38">
        <f>G111</f>
        <v>0</v>
      </c>
    </row>
    <row r="111" spans="1:9" ht="27" hidden="1" customHeight="1">
      <c r="A111" s="39" t="s">
        <v>123</v>
      </c>
      <c r="B111" s="35" t="s">
        <v>550</v>
      </c>
      <c r="C111" s="35" t="s">
        <v>99</v>
      </c>
      <c r="D111" s="35" t="s">
        <v>146</v>
      </c>
      <c r="E111" s="35" t="s">
        <v>149</v>
      </c>
      <c r="F111" s="35" t="s">
        <v>124</v>
      </c>
      <c r="G111" s="38">
        <v>0</v>
      </c>
    </row>
    <row r="112" spans="1:9" ht="40.5" customHeight="1">
      <c r="A112" s="39" t="s">
        <v>151</v>
      </c>
      <c r="B112" s="35" t="s">
        <v>550</v>
      </c>
      <c r="C112" s="35" t="s">
        <v>99</v>
      </c>
      <c r="D112" s="35" t="s">
        <v>116</v>
      </c>
      <c r="E112" s="35" t="s">
        <v>152</v>
      </c>
      <c r="F112" s="35" t="s">
        <v>102</v>
      </c>
      <c r="G112" s="38">
        <f t="shared" ref="G112:I113" si="7">G113</f>
        <v>0.7</v>
      </c>
      <c r="H112" s="38">
        <f t="shared" si="7"/>
        <v>0.7</v>
      </c>
      <c r="I112" s="38">
        <f t="shared" si="7"/>
        <v>0.7</v>
      </c>
    </row>
    <row r="113" spans="1:9" ht="67.5" customHeight="1">
      <c r="A113" s="39" t="s">
        <v>111</v>
      </c>
      <c r="B113" s="35" t="s">
        <v>550</v>
      </c>
      <c r="C113" s="35" t="s">
        <v>99</v>
      </c>
      <c r="D113" s="35" t="s">
        <v>116</v>
      </c>
      <c r="E113" s="35" t="s">
        <v>152</v>
      </c>
      <c r="F113" s="35" t="s">
        <v>112</v>
      </c>
      <c r="G113" s="38">
        <f t="shared" si="7"/>
        <v>0.7</v>
      </c>
      <c r="H113" s="38">
        <f t="shared" si="7"/>
        <v>0.7</v>
      </c>
      <c r="I113" s="38">
        <f t="shared" si="7"/>
        <v>0.7</v>
      </c>
    </row>
    <row r="114" spans="1:9" ht="27" customHeight="1">
      <c r="A114" s="39" t="s">
        <v>113</v>
      </c>
      <c r="B114" s="35" t="s">
        <v>550</v>
      </c>
      <c r="C114" s="35" t="s">
        <v>99</v>
      </c>
      <c r="D114" s="35" t="s">
        <v>116</v>
      </c>
      <c r="E114" s="35" t="s">
        <v>152</v>
      </c>
      <c r="F114" s="35" t="s">
        <v>114</v>
      </c>
      <c r="G114" s="38">
        <v>0.7</v>
      </c>
      <c r="H114" s="38">
        <v>0.7</v>
      </c>
      <c r="I114" s="38">
        <v>0.7</v>
      </c>
    </row>
    <row r="115" spans="1:9" ht="19.5" hidden="1" customHeight="1">
      <c r="A115" s="39" t="s">
        <v>145</v>
      </c>
      <c r="B115" s="35" t="s">
        <v>550</v>
      </c>
      <c r="C115" s="35" t="s">
        <v>99</v>
      </c>
      <c r="D115" s="35" t="s">
        <v>146</v>
      </c>
      <c r="E115" s="35" t="s">
        <v>101</v>
      </c>
      <c r="F115" s="35" t="s">
        <v>102</v>
      </c>
      <c r="G115" s="38">
        <f>G116</f>
        <v>0</v>
      </c>
    </row>
    <row r="116" spans="1:9" ht="27" hidden="1" customHeight="1">
      <c r="A116" s="39" t="s">
        <v>105</v>
      </c>
      <c r="B116" s="35" t="s">
        <v>550</v>
      </c>
      <c r="C116" s="35" t="s">
        <v>99</v>
      </c>
      <c r="D116" s="35" t="s">
        <v>146</v>
      </c>
      <c r="E116" s="35" t="s">
        <v>106</v>
      </c>
      <c r="F116" s="35" t="s">
        <v>102</v>
      </c>
      <c r="G116" s="38">
        <f>G117</f>
        <v>0</v>
      </c>
    </row>
    <row r="117" spans="1:9" ht="30" hidden="1" customHeight="1">
      <c r="A117" s="39" t="s">
        <v>107</v>
      </c>
      <c r="B117" s="35" t="s">
        <v>550</v>
      </c>
      <c r="C117" s="35" t="s">
        <v>99</v>
      </c>
      <c r="D117" s="35" t="s">
        <v>146</v>
      </c>
      <c r="E117" s="35" t="s">
        <v>108</v>
      </c>
      <c r="F117" s="35" t="s">
        <v>102</v>
      </c>
      <c r="G117" s="38">
        <f>G118</f>
        <v>0</v>
      </c>
    </row>
    <row r="118" spans="1:9" ht="41.25" hidden="1" customHeight="1">
      <c r="A118" s="39" t="s">
        <v>148</v>
      </c>
      <c r="B118" s="35" t="s">
        <v>550</v>
      </c>
      <c r="C118" s="35" t="s">
        <v>99</v>
      </c>
      <c r="D118" s="35" t="s">
        <v>146</v>
      </c>
      <c r="E118" s="35" t="s">
        <v>153</v>
      </c>
      <c r="F118" s="35" t="s">
        <v>102</v>
      </c>
      <c r="G118" s="38">
        <f>G119</f>
        <v>0</v>
      </c>
    </row>
    <row r="119" spans="1:9" ht="27" hidden="1" customHeight="1">
      <c r="A119" s="39" t="s">
        <v>121</v>
      </c>
      <c r="B119" s="35" t="s">
        <v>550</v>
      </c>
      <c r="C119" s="35" t="s">
        <v>99</v>
      </c>
      <c r="D119" s="35" t="s">
        <v>146</v>
      </c>
      <c r="E119" s="35" t="s">
        <v>153</v>
      </c>
      <c r="F119" s="35" t="s">
        <v>122</v>
      </c>
      <c r="G119" s="38">
        <f>G120</f>
        <v>0</v>
      </c>
    </row>
    <row r="120" spans="1:9" ht="27" hidden="1" customHeight="1">
      <c r="A120" s="39" t="s">
        <v>123</v>
      </c>
      <c r="B120" s="35" t="s">
        <v>550</v>
      </c>
      <c r="C120" s="35" t="s">
        <v>99</v>
      </c>
      <c r="D120" s="35" t="s">
        <v>146</v>
      </c>
      <c r="E120" s="35" t="s">
        <v>153</v>
      </c>
      <c r="F120" s="35" t="s">
        <v>124</v>
      </c>
      <c r="G120" s="38">
        <v>0</v>
      </c>
    </row>
    <row r="121" spans="1:9" ht="27" hidden="1" customHeight="1">
      <c r="A121" s="39" t="s">
        <v>158</v>
      </c>
      <c r="B121" s="35" t="s">
        <v>550</v>
      </c>
      <c r="C121" s="35" t="s">
        <v>99</v>
      </c>
      <c r="D121" s="35" t="s">
        <v>159</v>
      </c>
      <c r="E121" s="35" t="s">
        <v>101</v>
      </c>
      <c r="F121" s="35" t="s">
        <v>102</v>
      </c>
      <c r="G121" s="38">
        <f>G122</f>
        <v>0</v>
      </c>
    </row>
    <row r="122" spans="1:9" ht="27" hidden="1" customHeight="1">
      <c r="A122" s="39" t="s">
        <v>160</v>
      </c>
      <c r="B122" s="35" t="s">
        <v>550</v>
      </c>
      <c r="C122" s="35" t="s">
        <v>99</v>
      </c>
      <c r="D122" s="35" t="s">
        <v>159</v>
      </c>
      <c r="E122" s="35" t="s">
        <v>161</v>
      </c>
      <c r="F122" s="35" t="s">
        <v>102</v>
      </c>
      <c r="G122" s="38">
        <f>G123</f>
        <v>0</v>
      </c>
    </row>
    <row r="123" spans="1:9" ht="27" hidden="1" customHeight="1">
      <c r="A123" s="39" t="s">
        <v>162</v>
      </c>
      <c r="B123" s="35" t="s">
        <v>550</v>
      </c>
      <c r="C123" s="35" t="s">
        <v>99</v>
      </c>
      <c r="D123" s="35" t="s">
        <v>159</v>
      </c>
      <c r="E123" s="35" t="s">
        <v>163</v>
      </c>
      <c r="F123" s="35" t="s">
        <v>102</v>
      </c>
      <c r="G123" s="38">
        <f>G124</f>
        <v>0</v>
      </c>
    </row>
    <row r="124" spans="1:9" ht="27" hidden="1" customHeight="1">
      <c r="A124" s="39" t="s">
        <v>121</v>
      </c>
      <c r="B124" s="35" t="s">
        <v>550</v>
      </c>
      <c r="C124" s="35" t="s">
        <v>99</v>
      </c>
      <c r="D124" s="35" t="s">
        <v>159</v>
      </c>
      <c r="E124" s="35" t="s">
        <v>163</v>
      </c>
      <c r="F124" s="35" t="s">
        <v>122</v>
      </c>
      <c r="G124" s="38">
        <f>G125</f>
        <v>0</v>
      </c>
    </row>
    <row r="125" spans="1:9" ht="27" hidden="1" customHeight="1">
      <c r="A125" s="39" t="s">
        <v>123</v>
      </c>
      <c r="B125" s="35" t="s">
        <v>550</v>
      </c>
      <c r="C125" s="35" t="s">
        <v>99</v>
      </c>
      <c r="D125" s="35" t="s">
        <v>159</v>
      </c>
      <c r="E125" s="35" t="s">
        <v>163</v>
      </c>
      <c r="F125" s="35" t="s">
        <v>124</v>
      </c>
      <c r="G125" s="38">
        <v>0</v>
      </c>
    </row>
    <row r="126" spans="1:9" ht="15">
      <c r="A126" s="39" t="s">
        <v>174</v>
      </c>
      <c r="B126" s="35" t="s">
        <v>550</v>
      </c>
      <c r="C126" s="35" t="s">
        <v>99</v>
      </c>
      <c r="D126" s="35" t="s">
        <v>175</v>
      </c>
      <c r="E126" s="35" t="s">
        <v>101</v>
      </c>
      <c r="F126" s="35" t="s">
        <v>102</v>
      </c>
      <c r="G126" s="38">
        <f>G132+G159+G175+G191+G169+G127+G187</f>
        <v>7014.1</v>
      </c>
      <c r="H126" s="38">
        <f>H132+H159+H175+H191+H169+H127+H187</f>
        <v>7014.1</v>
      </c>
      <c r="I126" s="38">
        <f>I132+I159+I175+I191+I169+I127+I187</f>
        <v>7014.1</v>
      </c>
    </row>
    <row r="127" spans="1:9" ht="26.25" hidden="1">
      <c r="A127" s="39" t="s">
        <v>176</v>
      </c>
      <c r="B127" s="35" t="s">
        <v>550</v>
      </c>
      <c r="C127" s="35" t="s">
        <v>99</v>
      </c>
      <c r="D127" s="35" t="s">
        <v>175</v>
      </c>
      <c r="E127" s="35" t="s">
        <v>177</v>
      </c>
      <c r="F127" s="35" t="s">
        <v>102</v>
      </c>
      <c r="G127" s="38">
        <f>G128</f>
        <v>0</v>
      </c>
    </row>
    <row r="128" spans="1:9" ht="26.25" hidden="1">
      <c r="A128" s="39" t="s">
        <v>178</v>
      </c>
      <c r="B128" s="35" t="s">
        <v>550</v>
      </c>
      <c r="C128" s="35" t="s">
        <v>99</v>
      </c>
      <c r="D128" s="35" t="s">
        <v>175</v>
      </c>
      <c r="E128" s="35" t="s">
        <v>179</v>
      </c>
      <c r="F128" s="35" t="s">
        <v>102</v>
      </c>
      <c r="G128" s="38">
        <f>G129</f>
        <v>0</v>
      </c>
    </row>
    <row r="129" spans="1:11" ht="15" hidden="1">
      <c r="A129" s="39" t="s">
        <v>180</v>
      </c>
      <c r="B129" s="35" t="s">
        <v>550</v>
      </c>
      <c r="C129" s="35" t="s">
        <v>99</v>
      </c>
      <c r="D129" s="35" t="s">
        <v>175</v>
      </c>
      <c r="E129" s="35" t="s">
        <v>181</v>
      </c>
      <c r="F129" s="35" t="s">
        <v>102</v>
      </c>
      <c r="G129" s="38">
        <f>G130</f>
        <v>0</v>
      </c>
    </row>
    <row r="130" spans="1:11" ht="26.25" hidden="1">
      <c r="A130" s="39" t="s">
        <v>121</v>
      </c>
      <c r="B130" s="35" t="s">
        <v>550</v>
      </c>
      <c r="C130" s="35" t="s">
        <v>99</v>
      </c>
      <c r="D130" s="35" t="s">
        <v>175</v>
      </c>
      <c r="E130" s="35" t="s">
        <v>181</v>
      </c>
      <c r="F130" s="35" t="s">
        <v>122</v>
      </c>
      <c r="G130" s="38">
        <f>G131</f>
        <v>0</v>
      </c>
    </row>
    <row r="131" spans="1:11" ht="26.25" hidden="1">
      <c r="A131" s="39" t="s">
        <v>123</v>
      </c>
      <c r="B131" s="35" t="s">
        <v>550</v>
      </c>
      <c r="C131" s="35" t="s">
        <v>99</v>
      </c>
      <c r="D131" s="35" t="s">
        <v>175</v>
      </c>
      <c r="E131" s="35" t="s">
        <v>181</v>
      </c>
      <c r="F131" s="35" t="s">
        <v>124</v>
      </c>
      <c r="G131" s="38">
        <v>0</v>
      </c>
    </row>
    <row r="132" spans="1:11" ht="44.25" customHeight="1">
      <c r="A132" s="39" t="s">
        <v>182</v>
      </c>
      <c r="B132" s="35" t="s">
        <v>550</v>
      </c>
      <c r="C132" s="35" t="s">
        <v>99</v>
      </c>
      <c r="D132" s="35" t="s">
        <v>175</v>
      </c>
      <c r="E132" s="35" t="s">
        <v>183</v>
      </c>
      <c r="F132" s="35" t="s">
        <v>102</v>
      </c>
      <c r="G132" s="38">
        <f>G133+G147+G151+G155</f>
        <v>673</v>
      </c>
      <c r="H132" s="38">
        <f>H133+H147+H151+H155</f>
        <v>673</v>
      </c>
      <c r="I132" s="38">
        <f>I133+I147+I151+I155</f>
        <v>673</v>
      </c>
      <c r="J132" s="36"/>
      <c r="K132" s="60"/>
    </row>
    <row r="133" spans="1:11" ht="27.75" customHeight="1">
      <c r="A133" s="39" t="s">
        <v>184</v>
      </c>
      <c r="B133" s="35" t="s">
        <v>550</v>
      </c>
      <c r="C133" s="35" t="s">
        <v>99</v>
      </c>
      <c r="D133" s="35" t="s">
        <v>175</v>
      </c>
      <c r="E133" s="35" t="s">
        <v>185</v>
      </c>
      <c r="F133" s="35" t="s">
        <v>102</v>
      </c>
      <c r="G133" s="38">
        <f>G134</f>
        <v>61.3</v>
      </c>
      <c r="H133" s="38">
        <f>H134</f>
        <v>61.3</v>
      </c>
      <c r="I133" s="38">
        <f>I134</f>
        <v>61.3</v>
      </c>
    </row>
    <row r="134" spans="1:11" ht="15.75" customHeight="1">
      <c r="A134" s="39" t="s">
        <v>180</v>
      </c>
      <c r="B134" s="35" t="s">
        <v>550</v>
      </c>
      <c r="C134" s="35" t="s">
        <v>99</v>
      </c>
      <c r="D134" s="35" t="s">
        <v>175</v>
      </c>
      <c r="E134" s="35" t="s">
        <v>186</v>
      </c>
      <c r="F134" s="35" t="s">
        <v>102</v>
      </c>
      <c r="G134" s="38">
        <f>G137</f>
        <v>61.3</v>
      </c>
      <c r="H134" s="38">
        <f>H137</f>
        <v>61.3</v>
      </c>
      <c r="I134" s="38">
        <f>I137</f>
        <v>61.3</v>
      </c>
    </row>
    <row r="135" spans="1:11" ht="27" hidden="1" customHeight="1">
      <c r="A135" s="39" t="s">
        <v>121</v>
      </c>
      <c r="B135" s="35" t="s">
        <v>550</v>
      </c>
      <c r="C135" s="35" t="s">
        <v>99</v>
      </c>
      <c r="D135" s="35" t="s">
        <v>175</v>
      </c>
      <c r="E135" s="35" t="s">
        <v>186</v>
      </c>
      <c r="F135" s="35" t="s">
        <v>122</v>
      </c>
      <c r="G135" s="38">
        <f>G136</f>
        <v>0</v>
      </c>
      <c r="H135" s="38">
        <f>H136</f>
        <v>0</v>
      </c>
      <c r="I135" s="38">
        <f>I136</f>
        <v>0</v>
      </c>
    </row>
    <row r="136" spans="1:11" ht="27.75" hidden="1" customHeight="1">
      <c r="A136" s="39" t="s">
        <v>123</v>
      </c>
      <c r="B136" s="35" t="s">
        <v>550</v>
      </c>
      <c r="C136" s="35" t="s">
        <v>99</v>
      </c>
      <c r="D136" s="35" t="s">
        <v>175</v>
      </c>
      <c r="E136" s="35" t="s">
        <v>186</v>
      </c>
      <c r="F136" s="35" t="s">
        <v>124</v>
      </c>
      <c r="G136" s="38">
        <v>0</v>
      </c>
      <c r="H136" s="38">
        <v>0</v>
      </c>
      <c r="I136" s="38">
        <v>0</v>
      </c>
    </row>
    <row r="137" spans="1:11" ht="17.25" customHeight="1">
      <c r="A137" s="39" t="s">
        <v>125</v>
      </c>
      <c r="B137" s="35" t="s">
        <v>550</v>
      </c>
      <c r="C137" s="35" t="s">
        <v>99</v>
      </c>
      <c r="D137" s="35" t="s">
        <v>175</v>
      </c>
      <c r="E137" s="35" t="s">
        <v>186</v>
      </c>
      <c r="F137" s="35" t="s">
        <v>126</v>
      </c>
      <c r="G137" s="38">
        <f>G138</f>
        <v>61.3</v>
      </c>
      <c r="H137" s="38">
        <f>H138</f>
        <v>61.3</v>
      </c>
      <c r="I137" s="38">
        <f>I138</f>
        <v>61.3</v>
      </c>
    </row>
    <row r="138" spans="1:11" ht="18" customHeight="1">
      <c r="A138" s="58" t="s">
        <v>127</v>
      </c>
      <c r="B138" s="35" t="s">
        <v>550</v>
      </c>
      <c r="C138" s="35" t="s">
        <v>99</v>
      </c>
      <c r="D138" s="35" t="s">
        <v>175</v>
      </c>
      <c r="E138" s="35" t="s">
        <v>186</v>
      </c>
      <c r="F138" s="35" t="s">
        <v>128</v>
      </c>
      <c r="G138" s="38">
        <v>61.3</v>
      </c>
      <c r="H138" s="38">
        <v>61.3</v>
      </c>
      <c r="I138" s="38">
        <v>61.3</v>
      </c>
    </row>
    <row r="139" spans="1:11" ht="81" hidden="1" customHeight="1">
      <c r="A139" s="39" t="s">
        <v>187</v>
      </c>
      <c r="B139" s="35" t="s">
        <v>550</v>
      </c>
      <c r="C139" s="35" t="s">
        <v>99</v>
      </c>
      <c r="D139" s="35" t="s">
        <v>175</v>
      </c>
      <c r="E139" s="35" t="s">
        <v>188</v>
      </c>
      <c r="F139" s="35" t="s">
        <v>102</v>
      </c>
      <c r="G139" s="38">
        <f>G140</f>
        <v>0</v>
      </c>
    </row>
    <row r="140" spans="1:11" ht="15.75" hidden="1" customHeight="1">
      <c r="A140" s="39" t="s">
        <v>180</v>
      </c>
      <c r="B140" s="35" t="s">
        <v>550</v>
      </c>
      <c r="C140" s="35" t="s">
        <v>99</v>
      </c>
      <c r="D140" s="35" t="s">
        <v>175</v>
      </c>
      <c r="E140" s="35" t="s">
        <v>189</v>
      </c>
      <c r="F140" s="35" t="s">
        <v>102</v>
      </c>
      <c r="G140" s="38">
        <f>G141</f>
        <v>0</v>
      </c>
    </row>
    <row r="141" spans="1:11" ht="25.5" hidden="1" customHeight="1">
      <c r="A141" s="39" t="s">
        <v>121</v>
      </c>
      <c r="B141" s="35" t="s">
        <v>550</v>
      </c>
      <c r="C141" s="35" t="s">
        <v>99</v>
      </c>
      <c r="D141" s="35" t="s">
        <v>175</v>
      </c>
      <c r="E141" s="35" t="s">
        <v>189</v>
      </c>
      <c r="F141" s="35" t="s">
        <v>122</v>
      </c>
      <c r="G141" s="38">
        <f>G142</f>
        <v>0</v>
      </c>
    </row>
    <row r="142" spans="1:11" ht="27" hidden="1" customHeight="1">
      <c r="A142" s="39" t="s">
        <v>123</v>
      </c>
      <c r="B142" s="35" t="s">
        <v>550</v>
      </c>
      <c r="C142" s="35" t="s">
        <v>99</v>
      </c>
      <c r="D142" s="35" t="s">
        <v>175</v>
      </c>
      <c r="E142" s="35" t="s">
        <v>189</v>
      </c>
      <c r="F142" s="35" t="s">
        <v>124</v>
      </c>
      <c r="G142" s="38">
        <v>0</v>
      </c>
    </row>
    <row r="143" spans="1:11" ht="27" hidden="1" customHeight="1">
      <c r="A143" s="39"/>
      <c r="B143" s="35"/>
      <c r="C143" s="35"/>
      <c r="D143" s="35"/>
      <c r="E143" s="35"/>
      <c r="F143" s="35"/>
      <c r="G143" s="38"/>
    </row>
    <row r="144" spans="1:11" ht="27" hidden="1" customHeight="1">
      <c r="A144" s="39"/>
      <c r="B144" s="35"/>
      <c r="C144" s="35"/>
      <c r="D144" s="35"/>
      <c r="E144" s="35"/>
      <c r="F144" s="35"/>
      <c r="G144" s="38"/>
    </row>
    <row r="145" spans="1:9" ht="27" hidden="1" customHeight="1">
      <c r="A145" s="39"/>
      <c r="B145" s="35"/>
      <c r="C145" s="35"/>
      <c r="D145" s="35"/>
      <c r="E145" s="35"/>
      <c r="F145" s="35"/>
      <c r="G145" s="38"/>
    </row>
    <row r="146" spans="1:9" ht="27" hidden="1" customHeight="1">
      <c r="A146" s="39"/>
      <c r="B146" s="35"/>
      <c r="C146" s="35"/>
      <c r="D146" s="35"/>
      <c r="E146" s="35"/>
      <c r="F146" s="35"/>
      <c r="G146" s="38"/>
    </row>
    <row r="147" spans="1:9" ht="78" customHeight="1">
      <c r="A147" s="61" t="s">
        <v>190</v>
      </c>
      <c r="B147" s="35" t="s">
        <v>550</v>
      </c>
      <c r="C147" s="35" t="s">
        <v>99</v>
      </c>
      <c r="D147" s="35" t="s">
        <v>175</v>
      </c>
      <c r="E147" s="35" t="s">
        <v>191</v>
      </c>
      <c r="F147" s="35" t="s">
        <v>102</v>
      </c>
      <c r="G147" s="38">
        <f>G148</f>
        <v>7</v>
      </c>
      <c r="H147" s="38">
        <f t="shared" ref="H147:I149" si="8">H148</f>
        <v>7</v>
      </c>
      <c r="I147" s="38">
        <f t="shared" si="8"/>
        <v>7</v>
      </c>
    </row>
    <row r="148" spans="1:9" ht="18.75" customHeight="1">
      <c r="A148" s="39" t="s">
        <v>180</v>
      </c>
      <c r="B148" s="35" t="s">
        <v>550</v>
      </c>
      <c r="C148" s="35" t="s">
        <v>99</v>
      </c>
      <c r="D148" s="35" t="s">
        <v>175</v>
      </c>
      <c r="E148" s="35" t="s">
        <v>192</v>
      </c>
      <c r="F148" s="35" t="s">
        <v>102</v>
      </c>
      <c r="G148" s="38">
        <f>G149</f>
        <v>7</v>
      </c>
      <c r="H148" s="38">
        <f t="shared" si="8"/>
        <v>7</v>
      </c>
      <c r="I148" s="38">
        <f t="shared" si="8"/>
        <v>7</v>
      </c>
    </row>
    <row r="149" spans="1:9" ht="27" customHeight="1">
      <c r="A149" s="39" t="s">
        <v>121</v>
      </c>
      <c r="B149" s="35" t="s">
        <v>550</v>
      </c>
      <c r="C149" s="35" t="s">
        <v>99</v>
      </c>
      <c r="D149" s="35" t="s">
        <v>175</v>
      </c>
      <c r="E149" s="35" t="s">
        <v>192</v>
      </c>
      <c r="F149" s="35" t="s">
        <v>122</v>
      </c>
      <c r="G149" s="38">
        <f>G150</f>
        <v>7</v>
      </c>
      <c r="H149" s="38">
        <f t="shared" si="8"/>
        <v>7</v>
      </c>
      <c r="I149" s="38">
        <f t="shared" si="8"/>
        <v>7</v>
      </c>
    </row>
    <row r="150" spans="1:9" ht="27" customHeight="1">
      <c r="A150" s="39" t="s">
        <v>123</v>
      </c>
      <c r="B150" s="35" t="s">
        <v>550</v>
      </c>
      <c r="C150" s="35" t="s">
        <v>99</v>
      </c>
      <c r="D150" s="35" t="s">
        <v>175</v>
      </c>
      <c r="E150" s="35" t="s">
        <v>192</v>
      </c>
      <c r="F150" s="35" t="s">
        <v>124</v>
      </c>
      <c r="G150" s="38">
        <v>7</v>
      </c>
      <c r="H150" s="38">
        <v>7</v>
      </c>
      <c r="I150" s="38">
        <v>7</v>
      </c>
    </row>
    <row r="151" spans="1:9" ht="44.25" customHeight="1">
      <c r="A151" s="39" t="s">
        <v>193</v>
      </c>
      <c r="B151" s="35" t="s">
        <v>550</v>
      </c>
      <c r="C151" s="35" t="s">
        <v>99</v>
      </c>
      <c r="D151" s="35" t="s">
        <v>175</v>
      </c>
      <c r="E151" s="35" t="s">
        <v>194</v>
      </c>
      <c r="F151" s="35" t="s">
        <v>102</v>
      </c>
      <c r="G151" s="38">
        <f>G152</f>
        <v>26.5</v>
      </c>
      <c r="H151" s="38">
        <f t="shared" ref="H151:I153" si="9">H152</f>
        <v>26.5</v>
      </c>
      <c r="I151" s="38">
        <f t="shared" si="9"/>
        <v>26.5</v>
      </c>
    </row>
    <row r="152" spans="1:9" ht="17.25" customHeight="1">
      <c r="A152" s="39" t="s">
        <v>180</v>
      </c>
      <c r="B152" s="35" t="s">
        <v>550</v>
      </c>
      <c r="C152" s="35" t="s">
        <v>99</v>
      </c>
      <c r="D152" s="35" t="s">
        <v>175</v>
      </c>
      <c r="E152" s="35" t="s">
        <v>195</v>
      </c>
      <c r="F152" s="35" t="s">
        <v>102</v>
      </c>
      <c r="G152" s="38">
        <f>G153</f>
        <v>26.5</v>
      </c>
      <c r="H152" s="38">
        <f t="shared" si="9"/>
        <v>26.5</v>
      </c>
      <c r="I152" s="38">
        <f t="shared" si="9"/>
        <v>26.5</v>
      </c>
    </row>
    <row r="153" spans="1:9" ht="27" customHeight="1">
      <c r="A153" s="39" t="s">
        <v>121</v>
      </c>
      <c r="B153" s="35" t="s">
        <v>550</v>
      </c>
      <c r="C153" s="35" t="s">
        <v>99</v>
      </c>
      <c r="D153" s="35" t="s">
        <v>175</v>
      </c>
      <c r="E153" s="35" t="s">
        <v>195</v>
      </c>
      <c r="F153" s="35" t="s">
        <v>122</v>
      </c>
      <c r="G153" s="38">
        <f>G154</f>
        <v>26.5</v>
      </c>
      <c r="H153" s="38">
        <f t="shared" si="9"/>
        <v>26.5</v>
      </c>
      <c r="I153" s="38">
        <f t="shared" si="9"/>
        <v>26.5</v>
      </c>
    </row>
    <row r="154" spans="1:9" ht="27" customHeight="1">
      <c r="A154" s="39" t="s">
        <v>123</v>
      </c>
      <c r="B154" s="35" t="s">
        <v>550</v>
      </c>
      <c r="C154" s="35" t="s">
        <v>99</v>
      </c>
      <c r="D154" s="35" t="s">
        <v>175</v>
      </c>
      <c r="E154" s="35" t="s">
        <v>195</v>
      </c>
      <c r="F154" s="35" t="s">
        <v>124</v>
      </c>
      <c r="G154" s="38">
        <f>28-1.5</f>
        <v>26.5</v>
      </c>
      <c r="H154" s="38">
        <f>28-1.5</f>
        <v>26.5</v>
      </c>
      <c r="I154" s="38">
        <f>28-1.5</f>
        <v>26.5</v>
      </c>
    </row>
    <row r="155" spans="1:9" ht="57" customHeight="1">
      <c r="A155" s="39" t="s">
        <v>196</v>
      </c>
      <c r="B155" s="35" t="s">
        <v>550</v>
      </c>
      <c r="C155" s="35" t="s">
        <v>99</v>
      </c>
      <c r="D155" s="35" t="s">
        <v>175</v>
      </c>
      <c r="E155" s="35" t="s">
        <v>197</v>
      </c>
      <c r="F155" s="35" t="s">
        <v>102</v>
      </c>
      <c r="G155" s="38">
        <f>G156</f>
        <v>578.20000000000005</v>
      </c>
      <c r="H155" s="38">
        <f t="shared" ref="H155:I157" si="10">H156</f>
        <v>578.20000000000005</v>
      </c>
      <c r="I155" s="38">
        <f t="shared" si="10"/>
        <v>578.20000000000005</v>
      </c>
    </row>
    <row r="156" spans="1:9" ht="18.75" customHeight="1">
      <c r="A156" s="39" t="s">
        <v>180</v>
      </c>
      <c r="B156" s="35" t="s">
        <v>550</v>
      </c>
      <c r="C156" s="35" t="s">
        <v>99</v>
      </c>
      <c r="D156" s="35" t="s">
        <v>175</v>
      </c>
      <c r="E156" s="35" t="s">
        <v>198</v>
      </c>
      <c r="F156" s="35" t="s">
        <v>102</v>
      </c>
      <c r="G156" s="38">
        <f>G157</f>
        <v>578.20000000000005</v>
      </c>
      <c r="H156" s="38">
        <f t="shared" si="10"/>
        <v>578.20000000000005</v>
      </c>
      <c r="I156" s="38">
        <f t="shared" si="10"/>
        <v>578.20000000000005</v>
      </c>
    </row>
    <row r="157" spans="1:9" ht="27" customHeight="1">
      <c r="A157" s="39" t="s">
        <v>121</v>
      </c>
      <c r="B157" s="35" t="s">
        <v>550</v>
      </c>
      <c r="C157" s="35" t="s">
        <v>99</v>
      </c>
      <c r="D157" s="35" t="s">
        <v>175</v>
      </c>
      <c r="E157" s="35" t="s">
        <v>198</v>
      </c>
      <c r="F157" s="35" t="s">
        <v>122</v>
      </c>
      <c r="G157" s="38">
        <f>G158</f>
        <v>578.20000000000005</v>
      </c>
      <c r="H157" s="38">
        <f t="shared" si="10"/>
        <v>578.20000000000005</v>
      </c>
      <c r="I157" s="38">
        <f t="shared" si="10"/>
        <v>578.20000000000005</v>
      </c>
    </row>
    <row r="158" spans="1:9" ht="27" customHeight="1">
      <c r="A158" s="39" t="s">
        <v>123</v>
      </c>
      <c r="B158" s="35" t="s">
        <v>550</v>
      </c>
      <c r="C158" s="35" t="s">
        <v>99</v>
      </c>
      <c r="D158" s="35" t="s">
        <v>175</v>
      </c>
      <c r="E158" s="35" t="s">
        <v>198</v>
      </c>
      <c r="F158" s="35" t="s">
        <v>124</v>
      </c>
      <c r="G158" s="38">
        <v>578.20000000000005</v>
      </c>
      <c r="H158" s="38">
        <v>578.20000000000005</v>
      </c>
      <c r="I158" s="38">
        <v>578.20000000000005</v>
      </c>
    </row>
    <row r="159" spans="1:9" ht="56.25" customHeight="1">
      <c r="A159" s="39" t="s">
        <v>199</v>
      </c>
      <c r="B159" s="35" t="s">
        <v>550</v>
      </c>
      <c r="C159" s="35" t="s">
        <v>99</v>
      </c>
      <c r="D159" s="35" t="s">
        <v>175</v>
      </c>
      <c r="E159" s="35" t="s">
        <v>200</v>
      </c>
      <c r="F159" s="35" t="s">
        <v>102</v>
      </c>
      <c r="G159" s="38">
        <f>G160</f>
        <v>206</v>
      </c>
      <c r="H159" s="38">
        <f t="shared" ref="H159:I162" si="11">H160</f>
        <v>206</v>
      </c>
      <c r="I159" s="38">
        <f t="shared" si="11"/>
        <v>206</v>
      </c>
    </row>
    <row r="160" spans="1:9" ht="26.25">
      <c r="A160" s="39" t="s">
        <v>201</v>
      </c>
      <c r="B160" s="35" t="s">
        <v>550</v>
      </c>
      <c r="C160" s="35" t="s">
        <v>99</v>
      </c>
      <c r="D160" s="35" t="s">
        <v>175</v>
      </c>
      <c r="E160" s="35" t="s">
        <v>202</v>
      </c>
      <c r="F160" s="35" t="s">
        <v>102</v>
      </c>
      <c r="G160" s="38">
        <f>G161</f>
        <v>206</v>
      </c>
      <c r="H160" s="38">
        <f t="shared" si="11"/>
        <v>206</v>
      </c>
      <c r="I160" s="38">
        <f t="shared" si="11"/>
        <v>206</v>
      </c>
    </row>
    <row r="161" spans="1:9" ht="15">
      <c r="A161" s="39" t="s">
        <v>180</v>
      </c>
      <c r="B161" s="35" t="s">
        <v>550</v>
      </c>
      <c r="C161" s="35" t="s">
        <v>99</v>
      </c>
      <c r="D161" s="35" t="s">
        <v>175</v>
      </c>
      <c r="E161" s="35" t="s">
        <v>203</v>
      </c>
      <c r="F161" s="35" t="s">
        <v>102</v>
      </c>
      <c r="G161" s="38">
        <f>G162</f>
        <v>206</v>
      </c>
      <c r="H161" s="38">
        <f t="shared" si="11"/>
        <v>206</v>
      </c>
      <c r="I161" s="38">
        <f t="shared" si="11"/>
        <v>206</v>
      </c>
    </row>
    <row r="162" spans="1:9" ht="26.25">
      <c r="A162" s="39" t="s">
        <v>121</v>
      </c>
      <c r="B162" s="35" t="s">
        <v>550</v>
      </c>
      <c r="C162" s="35" t="s">
        <v>99</v>
      </c>
      <c r="D162" s="35" t="s">
        <v>175</v>
      </c>
      <c r="E162" s="35" t="s">
        <v>203</v>
      </c>
      <c r="F162" s="35" t="s">
        <v>122</v>
      </c>
      <c r="G162" s="38">
        <f>G163</f>
        <v>206</v>
      </c>
      <c r="H162" s="38">
        <f t="shared" si="11"/>
        <v>206</v>
      </c>
      <c r="I162" s="38">
        <f t="shared" si="11"/>
        <v>206</v>
      </c>
    </row>
    <row r="163" spans="1:9" ht="26.25">
      <c r="A163" s="39" t="s">
        <v>123</v>
      </c>
      <c r="B163" s="35" t="s">
        <v>550</v>
      </c>
      <c r="C163" s="35" t="s">
        <v>99</v>
      </c>
      <c r="D163" s="35" t="s">
        <v>175</v>
      </c>
      <c r="E163" s="35" t="s">
        <v>203</v>
      </c>
      <c r="F163" s="35" t="s">
        <v>124</v>
      </c>
      <c r="G163" s="38">
        <f>1206-1000</f>
        <v>206</v>
      </c>
      <c r="H163" s="38">
        <f>1206-1000</f>
        <v>206</v>
      </c>
      <c r="I163" s="38">
        <f>1206-1000</f>
        <v>206</v>
      </c>
    </row>
    <row r="164" spans="1:9" ht="26.25" hidden="1">
      <c r="A164" s="39" t="s">
        <v>105</v>
      </c>
      <c r="B164" s="35" t="s">
        <v>550</v>
      </c>
      <c r="C164" s="35" t="s">
        <v>99</v>
      </c>
      <c r="D164" s="35" t="s">
        <v>175</v>
      </c>
      <c r="E164" s="35" t="s">
        <v>552</v>
      </c>
      <c r="F164" s="35" t="s">
        <v>102</v>
      </c>
      <c r="G164" s="38">
        <f>G165</f>
        <v>0</v>
      </c>
    </row>
    <row r="165" spans="1:9" ht="13.5" hidden="1" customHeight="1">
      <c r="A165" s="39" t="s">
        <v>107</v>
      </c>
      <c r="B165" s="35" t="s">
        <v>550</v>
      </c>
      <c r="C165" s="35" t="s">
        <v>99</v>
      </c>
      <c r="D165" s="35" t="s">
        <v>175</v>
      </c>
      <c r="E165" s="35" t="s">
        <v>553</v>
      </c>
      <c r="F165" s="35" t="s">
        <v>102</v>
      </c>
      <c r="G165" s="38">
        <f>G166</f>
        <v>0</v>
      </c>
    </row>
    <row r="166" spans="1:9" ht="39" hidden="1">
      <c r="A166" s="39" t="s">
        <v>554</v>
      </c>
      <c r="B166" s="35" t="s">
        <v>550</v>
      </c>
      <c r="C166" s="35" t="s">
        <v>99</v>
      </c>
      <c r="D166" s="35" t="s">
        <v>175</v>
      </c>
      <c r="E166" s="35" t="s">
        <v>555</v>
      </c>
      <c r="F166" s="35" t="s">
        <v>102</v>
      </c>
      <c r="G166" s="38">
        <f>G167</f>
        <v>0</v>
      </c>
    </row>
    <row r="167" spans="1:9" ht="15" hidden="1">
      <c r="A167" s="39" t="s">
        <v>125</v>
      </c>
      <c r="B167" s="35" t="s">
        <v>550</v>
      </c>
      <c r="C167" s="35" t="s">
        <v>99</v>
      </c>
      <c r="D167" s="35" t="s">
        <v>175</v>
      </c>
      <c r="E167" s="35" t="s">
        <v>555</v>
      </c>
      <c r="F167" s="35" t="s">
        <v>126</v>
      </c>
      <c r="G167" s="38">
        <f>G168</f>
        <v>0</v>
      </c>
    </row>
    <row r="168" spans="1:9" ht="15" hidden="1">
      <c r="A168" s="58" t="s">
        <v>127</v>
      </c>
      <c r="B168" s="35" t="s">
        <v>550</v>
      </c>
      <c r="C168" s="35" t="s">
        <v>99</v>
      </c>
      <c r="D168" s="35" t="s">
        <v>175</v>
      </c>
      <c r="E168" s="35" t="s">
        <v>555</v>
      </c>
      <c r="F168" s="35" t="s">
        <v>128</v>
      </c>
      <c r="G168" s="38">
        <v>0</v>
      </c>
    </row>
    <row r="169" spans="1:9" ht="54.75" customHeight="1">
      <c r="A169" s="39" t="s">
        <v>204</v>
      </c>
      <c r="B169" s="35" t="s">
        <v>550</v>
      </c>
      <c r="C169" s="35" t="s">
        <v>99</v>
      </c>
      <c r="D169" s="35" t="s">
        <v>175</v>
      </c>
      <c r="E169" s="35" t="s">
        <v>205</v>
      </c>
      <c r="F169" s="35" t="s">
        <v>102</v>
      </c>
      <c r="G169" s="38">
        <f>G170</f>
        <v>87.6</v>
      </c>
      <c r="H169" s="38">
        <f t="shared" ref="H169:I173" si="12">H170</f>
        <v>87.6</v>
      </c>
      <c r="I169" s="38">
        <f t="shared" si="12"/>
        <v>87.6</v>
      </c>
    </row>
    <row r="170" spans="1:9" ht="45" customHeight="1">
      <c r="A170" s="39" t="s">
        <v>206</v>
      </c>
      <c r="B170" s="35" t="s">
        <v>550</v>
      </c>
      <c r="C170" s="35" t="s">
        <v>99</v>
      </c>
      <c r="D170" s="35" t="s">
        <v>175</v>
      </c>
      <c r="E170" s="35" t="s">
        <v>207</v>
      </c>
      <c r="F170" s="35" t="s">
        <v>102</v>
      </c>
      <c r="G170" s="38">
        <f>G171</f>
        <v>87.6</v>
      </c>
      <c r="H170" s="38">
        <f t="shared" si="12"/>
        <v>87.6</v>
      </c>
      <c r="I170" s="38">
        <f t="shared" si="12"/>
        <v>87.6</v>
      </c>
    </row>
    <row r="171" spans="1:9" ht="45" customHeight="1">
      <c r="A171" s="39" t="s">
        <v>208</v>
      </c>
      <c r="B171" s="35" t="s">
        <v>550</v>
      </c>
      <c r="C171" s="35" t="s">
        <v>99</v>
      </c>
      <c r="D171" s="35" t="s">
        <v>175</v>
      </c>
      <c r="E171" s="35" t="s">
        <v>209</v>
      </c>
      <c r="F171" s="35" t="s">
        <v>102</v>
      </c>
      <c r="G171" s="38">
        <f>G172</f>
        <v>87.6</v>
      </c>
      <c r="H171" s="38">
        <f t="shared" si="12"/>
        <v>87.6</v>
      </c>
      <c r="I171" s="38">
        <f t="shared" si="12"/>
        <v>87.6</v>
      </c>
    </row>
    <row r="172" spans="1:9" ht="20.25" customHeight="1">
      <c r="A172" s="39" t="s">
        <v>180</v>
      </c>
      <c r="B172" s="35" t="s">
        <v>550</v>
      </c>
      <c r="C172" s="35" t="s">
        <v>99</v>
      </c>
      <c r="D172" s="35" t="s">
        <v>175</v>
      </c>
      <c r="E172" s="35" t="s">
        <v>210</v>
      </c>
      <c r="F172" s="35" t="s">
        <v>102</v>
      </c>
      <c r="G172" s="38">
        <f>G173</f>
        <v>87.6</v>
      </c>
      <c r="H172" s="38">
        <f t="shared" si="12"/>
        <v>87.6</v>
      </c>
      <c r="I172" s="38">
        <f t="shared" si="12"/>
        <v>87.6</v>
      </c>
    </row>
    <row r="173" spans="1:9" ht="31.5" customHeight="1">
      <c r="A173" s="39" t="s">
        <v>121</v>
      </c>
      <c r="B173" s="35" t="s">
        <v>550</v>
      </c>
      <c r="C173" s="35" t="s">
        <v>99</v>
      </c>
      <c r="D173" s="35" t="s">
        <v>175</v>
      </c>
      <c r="E173" s="35" t="s">
        <v>210</v>
      </c>
      <c r="F173" s="35" t="s">
        <v>122</v>
      </c>
      <c r="G173" s="38">
        <f>G174</f>
        <v>87.6</v>
      </c>
      <c r="H173" s="38">
        <f t="shared" si="12"/>
        <v>87.6</v>
      </c>
      <c r="I173" s="38">
        <f t="shared" si="12"/>
        <v>87.6</v>
      </c>
    </row>
    <row r="174" spans="1:9" ht="26.25">
      <c r="A174" s="39" t="s">
        <v>123</v>
      </c>
      <c r="B174" s="35" t="s">
        <v>550</v>
      </c>
      <c r="C174" s="35" t="s">
        <v>99</v>
      </c>
      <c r="D174" s="35" t="s">
        <v>175</v>
      </c>
      <c r="E174" s="35" t="s">
        <v>210</v>
      </c>
      <c r="F174" s="35" t="s">
        <v>124</v>
      </c>
      <c r="G174" s="38">
        <v>87.6</v>
      </c>
      <c r="H174" s="38">
        <v>87.6</v>
      </c>
      <c r="I174" s="38">
        <v>87.6</v>
      </c>
    </row>
    <row r="175" spans="1:9" ht="26.25">
      <c r="A175" s="39" t="s">
        <v>211</v>
      </c>
      <c r="B175" s="35" t="s">
        <v>550</v>
      </c>
      <c r="C175" s="35" t="s">
        <v>99</v>
      </c>
      <c r="D175" s="35" t="s">
        <v>175</v>
      </c>
      <c r="E175" s="35" t="s">
        <v>212</v>
      </c>
      <c r="F175" s="35" t="s">
        <v>102</v>
      </c>
      <c r="G175" s="38">
        <f>G176+G183</f>
        <v>430</v>
      </c>
      <c r="H175" s="38">
        <f>H176+H183</f>
        <v>430</v>
      </c>
      <c r="I175" s="38">
        <f>I176+I183</f>
        <v>430</v>
      </c>
    </row>
    <row r="176" spans="1:9" ht="39" hidden="1">
      <c r="A176" s="39" t="s">
        <v>213</v>
      </c>
      <c r="B176" s="35" t="s">
        <v>550</v>
      </c>
      <c r="C176" s="35" t="s">
        <v>99</v>
      </c>
      <c r="D176" s="35" t="s">
        <v>175</v>
      </c>
      <c r="E176" s="35" t="s">
        <v>214</v>
      </c>
      <c r="F176" s="35" t="s">
        <v>102</v>
      </c>
      <c r="G176" s="38">
        <f>G177</f>
        <v>0</v>
      </c>
      <c r="H176" s="38">
        <f t="shared" ref="H176:I178" si="13">H177</f>
        <v>0</v>
      </c>
      <c r="I176" s="38">
        <f t="shared" si="13"/>
        <v>0</v>
      </c>
    </row>
    <row r="177" spans="1:9" ht="15" hidden="1">
      <c r="A177" s="39" t="s">
        <v>180</v>
      </c>
      <c r="B177" s="35" t="s">
        <v>550</v>
      </c>
      <c r="C177" s="35" t="s">
        <v>99</v>
      </c>
      <c r="D177" s="35" t="s">
        <v>175</v>
      </c>
      <c r="E177" s="35" t="s">
        <v>215</v>
      </c>
      <c r="F177" s="35" t="s">
        <v>102</v>
      </c>
      <c r="G177" s="38">
        <f>G178</f>
        <v>0</v>
      </c>
      <c r="H177" s="38">
        <f t="shared" si="13"/>
        <v>0</v>
      </c>
      <c r="I177" s="38">
        <f t="shared" si="13"/>
        <v>0</v>
      </c>
    </row>
    <row r="178" spans="1:9" ht="26.25" hidden="1">
      <c r="A178" s="39" t="s">
        <v>121</v>
      </c>
      <c r="B178" s="35" t="s">
        <v>550</v>
      </c>
      <c r="C178" s="35" t="s">
        <v>99</v>
      </c>
      <c r="D178" s="35" t="s">
        <v>175</v>
      </c>
      <c r="E178" s="35" t="s">
        <v>215</v>
      </c>
      <c r="F178" s="35" t="s">
        <v>122</v>
      </c>
      <c r="G178" s="38">
        <f>G179</f>
        <v>0</v>
      </c>
      <c r="H178" s="38">
        <f t="shared" si="13"/>
        <v>0</v>
      </c>
      <c r="I178" s="38">
        <f t="shared" si="13"/>
        <v>0</v>
      </c>
    </row>
    <row r="179" spans="1:9" ht="26.25" hidden="1">
      <c r="A179" s="39" t="s">
        <v>123</v>
      </c>
      <c r="B179" s="35" t="s">
        <v>550</v>
      </c>
      <c r="C179" s="35" t="s">
        <v>99</v>
      </c>
      <c r="D179" s="35" t="s">
        <v>175</v>
      </c>
      <c r="E179" s="35" t="s">
        <v>215</v>
      </c>
      <c r="F179" s="35" t="s">
        <v>124</v>
      </c>
      <c r="G179" s="38">
        <v>0</v>
      </c>
      <c r="H179" s="38">
        <v>0</v>
      </c>
      <c r="I179" s="38">
        <v>0</v>
      </c>
    </row>
    <row r="180" spans="1:9" ht="15" hidden="1">
      <c r="A180" s="39" t="s">
        <v>166</v>
      </c>
      <c r="B180" s="35" t="s">
        <v>550</v>
      </c>
      <c r="C180" s="35" t="s">
        <v>99</v>
      </c>
      <c r="D180" s="35" t="s">
        <v>175</v>
      </c>
      <c r="E180" s="35" t="s">
        <v>216</v>
      </c>
      <c r="F180" s="35" t="s">
        <v>102</v>
      </c>
      <c r="G180" s="38">
        <f t="shared" ref="G180:I181" si="14">G181</f>
        <v>0</v>
      </c>
      <c r="H180" s="38">
        <f t="shared" si="14"/>
        <v>0</v>
      </c>
      <c r="I180" s="38">
        <f t="shared" si="14"/>
        <v>0</v>
      </c>
    </row>
    <row r="181" spans="1:9" ht="15" hidden="1">
      <c r="A181" s="39" t="s">
        <v>217</v>
      </c>
      <c r="B181" s="35" t="s">
        <v>550</v>
      </c>
      <c r="C181" s="35" t="s">
        <v>99</v>
      </c>
      <c r="D181" s="35" t="s">
        <v>175</v>
      </c>
      <c r="E181" s="35" t="s">
        <v>218</v>
      </c>
      <c r="F181" s="35" t="s">
        <v>102</v>
      </c>
      <c r="G181" s="38">
        <f t="shared" si="14"/>
        <v>0</v>
      </c>
      <c r="H181" s="38">
        <f t="shared" si="14"/>
        <v>0</v>
      </c>
      <c r="I181" s="38">
        <f t="shared" si="14"/>
        <v>0</v>
      </c>
    </row>
    <row r="182" spans="1:9" ht="15" hidden="1">
      <c r="A182" s="39" t="s">
        <v>219</v>
      </c>
      <c r="B182" s="35" t="s">
        <v>550</v>
      </c>
      <c r="C182" s="35" t="s">
        <v>99</v>
      </c>
      <c r="D182" s="35" t="s">
        <v>175</v>
      </c>
      <c r="E182" s="35" t="s">
        <v>218</v>
      </c>
      <c r="F182" s="35" t="s">
        <v>220</v>
      </c>
      <c r="G182" s="38">
        <v>0</v>
      </c>
      <c r="H182" s="38">
        <v>0</v>
      </c>
      <c r="I182" s="38">
        <v>0</v>
      </c>
    </row>
    <row r="183" spans="1:9" ht="15">
      <c r="A183" s="39" t="s">
        <v>221</v>
      </c>
      <c r="B183" s="35" t="s">
        <v>550</v>
      </c>
      <c r="C183" s="35" t="s">
        <v>99</v>
      </c>
      <c r="D183" s="35" t="s">
        <v>175</v>
      </c>
      <c r="E183" s="35" t="s">
        <v>222</v>
      </c>
      <c r="F183" s="35" t="s">
        <v>102</v>
      </c>
      <c r="G183" s="38">
        <f>G184</f>
        <v>430</v>
      </c>
      <c r="H183" s="38">
        <f t="shared" ref="H183:I185" si="15">H184</f>
        <v>430</v>
      </c>
      <c r="I183" s="38">
        <f t="shared" si="15"/>
        <v>430</v>
      </c>
    </row>
    <row r="184" spans="1:9" ht="15">
      <c r="A184" s="39" t="s">
        <v>180</v>
      </c>
      <c r="B184" s="35" t="s">
        <v>550</v>
      </c>
      <c r="C184" s="35" t="s">
        <v>99</v>
      </c>
      <c r="D184" s="35" t="s">
        <v>175</v>
      </c>
      <c r="E184" s="35" t="s">
        <v>223</v>
      </c>
      <c r="F184" s="35" t="s">
        <v>102</v>
      </c>
      <c r="G184" s="38">
        <f>G185</f>
        <v>430</v>
      </c>
      <c r="H184" s="38">
        <f t="shared" si="15"/>
        <v>430</v>
      </c>
      <c r="I184" s="38">
        <f t="shared" si="15"/>
        <v>430</v>
      </c>
    </row>
    <row r="185" spans="1:9" ht="29.25" customHeight="1">
      <c r="A185" s="39" t="s">
        <v>121</v>
      </c>
      <c r="B185" s="35" t="s">
        <v>550</v>
      </c>
      <c r="C185" s="35" t="s">
        <v>99</v>
      </c>
      <c r="D185" s="35" t="s">
        <v>175</v>
      </c>
      <c r="E185" s="35" t="s">
        <v>223</v>
      </c>
      <c r="F185" s="35" t="s">
        <v>122</v>
      </c>
      <c r="G185" s="38">
        <f>G186</f>
        <v>430</v>
      </c>
      <c r="H185" s="38">
        <f t="shared" si="15"/>
        <v>430</v>
      </c>
      <c r="I185" s="38">
        <f t="shared" si="15"/>
        <v>430</v>
      </c>
    </row>
    <row r="186" spans="1:9" ht="30" customHeight="1">
      <c r="A186" s="39" t="s">
        <v>123</v>
      </c>
      <c r="B186" s="35" t="s">
        <v>550</v>
      </c>
      <c r="C186" s="35" t="s">
        <v>99</v>
      </c>
      <c r="D186" s="35" t="s">
        <v>175</v>
      </c>
      <c r="E186" s="35" t="s">
        <v>223</v>
      </c>
      <c r="F186" s="35" t="s">
        <v>124</v>
      </c>
      <c r="G186" s="38">
        <f>68+60+25+100+177</f>
        <v>430</v>
      </c>
      <c r="H186" s="38">
        <f>68+60+25+100+177</f>
        <v>430</v>
      </c>
      <c r="I186" s="38">
        <f>68+60+25+100+177</f>
        <v>430</v>
      </c>
    </row>
    <row r="187" spans="1:9" ht="51.75" hidden="1">
      <c r="A187" s="39" t="s">
        <v>224</v>
      </c>
      <c r="B187" s="35" t="s">
        <v>550</v>
      </c>
      <c r="C187" s="35" t="s">
        <v>99</v>
      </c>
      <c r="D187" s="35" t="s">
        <v>175</v>
      </c>
      <c r="E187" s="35" t="s">
        <v>225</v>
      </c>
      <c r="F187" s="35" t="s">
        <v>102</v>
      </c>
      <c r="G187" s="38">
        <f>G188</f>
        <v>0</v>
      </c>
      <c r="H187" s="38">
        <f t="shared" ref="H187:I189" si="16">H188</f>
        <v>0</v>
      </c>
      <c r="I187" s="38">
        <f t="shared" si="16"/>
        <v>0</v>
      </c>
    </row>
    <row r="188" spans="1:9" ht="15" hidden="1">
      <c r="A188" s="39" t="s">
        <v>180</v>
      </c>
      <c r="B188" s="35" t="s">
        <v>550</v>
      </c>
      <c r="C188" s="35" t="s">
        <v>99</v>
      </c>
      <c r="D188" s="35" t="s">
        <v>175</v>
      </c>
      <c r="E188" s="35" t="s">
        <v>361</v>
      </c>
      <c r="F188" s="35" t="s">
        <v>102</v>
      </c>
      <c r="G188" s="38">
        <f>G189</f>
        <v>0</v>
      </c>
      <c r="H188" s="38">
        <f t="shared" si="16"/>
        <v>0</v>
      </c>
      <c r="I188" s="38">
        <f t="shared" si="16"/>
        <v>0</v>
      </c>
    </row>
    <row r="189" spans="1:9" ht="26.25" hidden="1">
      <c r="A189" s="39" t="s">
        <v>121</v>
      </c>
      <c r="B189" s="35" t="s">
        <v>550</v>
      </c>
      <c r="C189" s="35" t="s">
        <v>99</v>
      </c>
      <c r="D189" s="35" t="s">
        <v>175</v>
      </c>
      <c r="E189" s="35" t="s">
        <v>361</v>
      </c>
      <c r="F189" s="35" t="s">
        <v>228</v>
      </c>
      <c r="G189" s="38">
        <f>G190</f>
        <v>0</v>
      </c>
      <c r="H189" s="38">
        <f t="shared" si="16"/>
        <v>0</v>
      </c>
      <c r="I189" s="38">
        <f t="shared" si="16"/>
        <v>0</v>
      </c>
    </row>
    <row r="190" spans="1:9" ht="26.25" hidden="1">
      <c r="A190" s="39" t="s">
        <v>123</v>
      </c>
      <c r="B190" s="35" t="s">
        <v>550</v>
      </c>
      <c r="C190" s="35" t="s">
        <v>99</v>
      </c>
      <c r="D190" s="35" t="s">
        <v>175</v>
      </c>
      <c r="E190" s="35" t="s">
        <v>361</v>
      </c>
      <c r="F190" s="35" t="s">
        <v>230</v>
      </c>
      <c r="G190" s="38">
        <v>0</v>
      </c>
      <c r="H190" s="38">
        <v>0</v>
      </c>
      <c r="I190" s="38">
        <v>0</v>
      </c>
    </row>
    <row r="191" spans="1:9" ht="30.75" customHeight="1">
      <c r="A191" s="39" t="s">
        <v>234</v>
      </c>
      <c r="B191" s="35" t="s">
        <v>550</v>
      </c>
      <c r="C191" s="35" t="s">
        <v>99</v>
      </c>
      <c r="D191" s="35" t="s">
        <v>175</v>
      </c>
      <c r="E191" s="35" t="s">
        <v>235</v>
      </c>
      <c r="F191" s="35" t="s">
        <v>102</v>
      </c>
      <c r="G191" s="38">
        <f>G192+G195</f>
        <v>5617.5</v>
      </c>
      <c r="H191" s="38">
        <f>H192+H195</f>
        <v>5617.5</v>
      </c>
      <c r="I191" s="38">
        <f>I192+I195</f>
        <v>5617.5</v>
      </c>
    </row>
    <row r="192" spans="1:9" ht="54" customHeight="1">
      <c r="A192" s="39" t="s">
        <v>236</v>
      </c>
      <c r="B192" s="35" t="s">
        <v>550</v>
      </c>
      <c r="C192" s="35" t="s">
        <v>99</v>
      </c>
      <c r="D192" s="35" t="s">
        <v>175</v>
      </c>
      <c r="E192" s="35" t="s">
        <v>237</v>
      </c>
      <c r="F192" s="35" t="s">
        <v>102</v>
      </c>
      <c r="G192" s="38">
        <f t="shared" ref="G192:I193" si="17">G193</f>
        <v>496</v>
      </c>
      <c r="H192" s="38">
        <f t="shared" si="17"/>
        <v>496</v>
      </c>
      <c r="I192" s="38">
        <f t="shared" si="17"/>
        <v>496</v>
      </c>
    </row>
    <row r="193" spans="1:9" ht="15">
      <c r="A193" s="39" t="s">
        <v>125</v>
      </c>
      <c r="B193" s="35" t="s">
        <v>550</v>
      </c>
      <c r="C193" s="35" t="s">
        <v>99</v>
      </c>
      <c r="D193" s="35" t="s">
        <v>175</v>
      </c>
      <c r="E193" s="35" t="s">
        <v>237</v>
      </c>
      <c r="F193" s="35" t="s">
        <v>126</v>
      </c>
      <c r="G193" s="38">
        <f t="shared" si="17"/>
        <v>496</v>
      </c>
      <c r="H193" s="38">
        <f t="shared" si="17"/>
        <v>496</v>
      </c>
      <c r="I193" s="38">
        <f t="shared" si="17"/>
        <v>496</v>
      </c>
    </row>
    <row r="194" spans="1:9" ht="15">
      <c r="A194" s="39" t="s">
        <v>127</v>
      </c>
      <c r="B194" s="35" t="s">
        <v>550</v>
      </c>
      <c r="C194" s="35" t="s">
        <v>99</v>
      </c>
      <c r="D194" s="35" t="s">
        <v>175</v>
      </c>
      <c r="E194" s="35" t="s">
        <v>237</v>
      </c>
      <c r="F194" s="35" t="s">
        <v>128</v>
      </c>
      <c r="G194" s="38">
        <v>496</v>
      </c>
      <c r="H194" s="38">
        <v>496</v>
      </c>
      <c r="I194" s="38">
        <v>496</v>
      </c>
    </row>
    <row r="195" spans="1:9" ht="29.25" customHeight="1">
      <c r="A195" s="39" t="s">
        <v>238</v>
      </c>
      <c r="B195" s="35" t="s">
        <v>550</v>
      </c>
      <c r="C195" s="35" t="s">
        <v>99</v>
      </c>
      <c r="D195" s="35" t="s">
        <v>175</v>
      </c>
      <c r="E195" s="35" t="s">
        <v>239</v>
      </c>
      <c r="F195" s="35" t="s">
        <v>102</v>
      </c>
      <c r="G195" s="38">
        <f>G196+G198</f>
        <v>5121.5</v>
      </c>
      <c r="H195" s="38">
        <f>H196+H198</f>
        <v>5121.5</v>
      </c>
      <c r="I195" s="38">
        <f>I196+I198</f>
        <v>5121.5</v>
      </c>
    </row>
    <row r="196" spans="1:9" ht="68.25" customHeight="1">
      <c r="A196" s="39" t="s">
        <v>111</v>
      </c>
      <c r="B196" s="35" t="s">
        <v>550</v>
      </c>
      <c r="C196" s="35" t="s">
        <v>99</v>
      </c>
      <c r="D196" s="35" t="s">
        <v>175</v>
      </c>
      <c r="E196" s="35" t="s">
        <v>239</v>
      </c>
      <c r="F196" s="35" t="s">
        <v>112</v>
      </c>
      <c r="G196" s="38">
        <f>G197</f>
        <v>3000.3</v>
      </c>
      <c r="H196" s="38">
        <f>H197</f>
        <v>3000.3</v>
      </c>
      <c r="I196" s="38">
        <f>I197</f>
        <v>3000.3</v>
      </c>
    </row>
    <row r="197" spans="1:9" ht="18" customHeight="1">
      <c r="A197" s="39" t="s">
        <v>240</v>
      </c>
      <c r="B197" s="35" t="s">
        <v>550</v>
      </c>
      <c r="C197" s="35" t="s">
        <v>99</v>
      </c>
      <c r="D197" s="35" t="s">
        <v>175</v>
      </c>
      <c r="E197" s="35" t="s">
        <v>239</v>
      </c>
      <c r="F197" s="35" t="s">
        <v>241</v>
      </c>
      <c r="G197" s="38">
        <v>3000.3</v>
      </c>
      <c r="H197" s="38">
        <v>3000.3</v>
      </c>
      <c r="I197" s="38">
        <v>3000.3</v>
      </c>
    </row>
    <row r="198" spans="1:9" ht="32.25" customHeight="1">
      <c r="A198" s="39" t="s">
        <v>121</v>
      </c>
      <c r="B198" s="35" t="s">
        <v>550</v>
      </c>
      <c r="C198" s="35" t="s">
        <v>99</v>
      </c>
      <c r="D198" s="35" t="s">
        <v>175</v>
      </c>
      <c r="E198" s="35" t="s">
        <v>239</v>
      </c>
      <c r="F198" s="35" t="s">
        <v>122</v>
      </c>
      <c r="G198" s="38">
        <f>G199</f>
        <v>2121.1999999999998</v>
      </c>
      <c r="H198" s="38">
        <f>H199</f>
        <v>2121.1999999999998</v>
      </c>
      <c r="I198" s="38">
        <f>I199</f>
        <v>2121.1999999999998</v>
      </c>
    </row>
    <row r="199" spans="1:9" ht="31.5" customHeight="1">
      <c r="A199" s="39" t="s">
        <v>256</v>
      </c>
      <c r="B199" s="35" t="s">
        <v>550</v>
      </c>
      <c r="C199" s="35" t="s">
        <v>99</v>
      </c>
      <c r="D199" s="35" t="s">
        <v>175</v>
      </c>
      <c r="E199" s="35" t="s">
        <v>239</v>
      </c>
      <c r="F199" s="35" t="s">
        <v>124</v>
      </c>
      <c r="G199" s="38">
        <v>2121.1999999999998</v>
      </c>
      <c r="H199" s="38">
        <v>2121.1999999999998</v>
      </c>
      <c r="I199" s="38">
        <v>2121.1999999999998</v>
      </c>
    </row>
    <row r="200" spans="1:9" ht="15">
      <c r="A200" s="39" t="s">
        <v>242</v>
      </c>
      <c r="B200" s="35" t="s">
        <v>550</v>
      </c>
      <c r="C200" s="35" t="s">
        <v>104</v>
      </c>
      <c r="D200" s="35" t="s">
        <v>100</v>
      </c>
      <c r="E200" s="35" t="s">
        <v>101</v>
      </c>
      <c r="F200" s="35" t="s">
        <v>102</v>
      </c>
      <c r="G200" s="38">
        <f t="shared" ref="G200:I205" si="18">G201</f>
        <v>67.099999999999994</v>
      </c>
      <c r="H200" s="38">
        <f t="shared" si="18"/>
        <v>67.8</v>
      </c>
      <c r="I200" s="38">
        <f t="shared" si="18"/>
        <v>70.3</v>
      </c>
    </row>
    <row r="201" spans="1:9" ht="20.25" customHeight="1">
      <c r="A201" s="39" t="s">
        <v>243</v>
      </c>
      <c r="B201" s="35" t="s">
        <v>550</v>
      </c>
      <c r="C201" s="35" t="s">
        <v>104</v>
      </c>
      <c r="D201" s="35" t="s">
        <v>244</v>
      </c>
      <c r="E201" s="35" t="s">
        <v>101</v>
      </c>
      <c r="F201" s="35" t="s">
        <v>102</v>
      </c>
      <c r="G201" s="38">
        <f t="shared" si="18"/>
        <v>67.099999999999994</v>
      </c>
      <c r="H201" s="38">
        <f t="shared" si="18"/>
        <v>67.8</v>
      </c>
      <c r="I201" s="38">
        <f t="shared" si="18"/>
        <v>70.3</v>
      </c>
    </row>
    <row r="202" spans="1:9" ht="26.25">
      <c r="A202" s="39" t="s">
        <v>105</v>
      </c>
      <c r="B202" s="35" t="s">
        <v>550</v>
      </c>
      <c r="C202" s="35" t="s">
        <v>104</v>
      </c>
      <c r="D202" s="35" t="s">
        <v>244</v>
      </c>
      <c r="E202" s="35" t="s">
        <v>106</v>
      </c>
      <c r="F202" s="35" t="s">
        <v>102</v>
      </c>
      <c r="G202" s="38">
        <f t="shared" si="18"/>
        <v>67.099999999999994</v>
      </c>
      <c r="H202" s="38">
        <f t="shared" si="18"/>
        <v>67.8</v>
      </c>
      <c r="I202" s="38">
        <f t="shared" si="18"/>
        <v>70.3</v>
      </c>
    </row>
    <row r="203" spans="1:9" ht="26.25">
      <c r="A203" s="39" t="s">
        <v>107</v>
      </c>
      <c r="B203" s="35" t="s">
        <v>550</v>
      </c>
      <c r="C203" s="35" t="s">
        <v>104</v>
      </c>
      <c r="D203" s="35" t="s">
        <v>244</v>
      </c>
      <c r="E203" s="35" t="s">
        <v>108</v>
      </c>
      <c r="F203" s="35" t="s">
        <v>102</v>
      </c>
      <c r="G203" s="38">
        <f t="shared" si="18"/>
        <v>67.099999999999994</v>
      </c>
      <c r="H203" s="38">
        <f t="shared" si="18"/>
        <v>67.8</v>
      </c>
      <c r="I203" s="38">
        <f t="shared" si="18"/>
        <v>70.3</v>
      </c>
    </row>
    <row r="204" spans="1:9" ht="26.25">
      <c r="A204" s="39" t="s">
        <v>245</v>
      </c>
      <c r="B204" s="35" t="s">
        <v>550</v>
      </c>
      <c r="C204" s="35" t="s">
        <v>104</v>
      </c>
      <c r="D204" s="35" t="s">
        <v>244</v>
      </c>
      <c r="E204" s="35" t="s">
        <v>246</v>
      </c>
      <c r="F204" s="35" t="s">
        <v>102</v>
      </c>
      <c r="G204" s="38">
        <f t="shared" si="18"/>
        <v>67.099999999999994</v>
      </c>
      <c r="H204" s="38">
        <f t="shared" si="18"/>
        <v>67.8</v>
      </c>
      <c r="I204" s="38">
        <f t="shared" si="18"/>
        <v>70.3</v>
      </c>
    </row>
    <row r="205" spans="1:9" ht="51" customHeight="1">
      <c r="A205" s="39" t="s">
        <v>111</v>
      </c>
      <c r="B205" s="35" t="s">
        <v>550</v>
      </c>
      <c r="C205" s="35" t="s">
        <v>104</v>
      </c>
      <c r="D205" s="35" t="s">
        <v>244</v>
      </c>
      <c r="E205" s="35" t="s">
        <v>246</v>
      </c>
      <c r="F205" s="35" t="s">
        <v>112</v>
      </c>
      <c r="G205" s="38">
        <f t="shared" si="18"/>
        <v>67.099999999999994</v>
      </c>
      <c r="H205" s="38">
        <f t="shared" si="18"/>
        <v>67.8</v>
      </c>
      <c r="I205" s="38">
        <f t="shared" si="18"/>
        <v>70.3</v>
      </c>
    </row>
    <row r="206" spans="1:9" ht="26.25">
      <c r="A206" s="39" t="s">
        <v>113</v>
      </c>
      <c r="B206" s="35" t="s">
        <v>550</v>
      </c>
      <c r="C206" s="35" t="s">
        <v>104</v>
      </c>
      <c r="D206" s="35" t="s">
        <v>244</v>
      </c>
      <c r="E206" s="35" t="s">
        <v>246</v>
      </c>
      <c r="F206" s="35" t="s">
        <v>114</v>
      </c>
      <c r="G206" s="38">
        <v>67.099999999999994</v>
      </c>
      <c r="H206" s="38">
        <v>67.8</v>
      </c>
      <c r="I206" s="38">
        <v>70.3</v>
      </c>
    </row>
    <row r="207" spans="1:9" ht="26.25">
      <c r="A207" s="39" t="s">
        <v>247</v>
      </c>
      <c r="B207" s="35" t="s">
        <v>550</v>
      </c>
      <c r="C207" s="35" t="s">
        <v>244</v>
      </c>
      <c r="D207" s="35" t="s">
        <v>100</v>
      </c>
      <c r="E207" s="35" t="s">
        <v>101</v>
      </c>
      <c r="F207" s="35" t="s">
        <v>102</v>
      </c>
      <c r="G207" s="38">
        <f t="shared" ref="G207:I208" si="19">G208</f>
        <v>2637.6</v>
      </c>
      <c r="H207" s="38">
        <f t="shared" si="19"/>
        <v>2563.5</v>
      </c>
      <c r="I207" s="38">
        <f t="shared" si="19"/>
        <v>2647.6</v>
      </c>
    </row>
    <row r="208" spans="1:9" ht="31.5" customHeight="1">
      <c r="A208" s="39" t="s">
        <v>248</v>
      </c>
      <c r="B208" s="35" t="s">
        <v>550</v>
      </c>
      <c r="C208" s="35" t="s">
        <v>244</v>
      </c>
      <c r="D208" s="35" t="s">
        <v>249</v>
      </c>
      <c r="E208" s="35" t="s">
        <v>101</v>
      </c>
      <c r="F208" s="35" t="s">
        <v>102</v>
      </c>
      <c r="G208" s="38">
        <f t="shared" si="19"/>
        <v>2637.6</v>
      </c>
      <c r="H208" s="38">
        <f t="shared" si="19"/>
        <v>2563.5</v>
      </c>
      <c r="I208" s="38">
        <f t="shared" si="19"/>
        <v>2647.6</v>
      </c>
    </row>
    <row r="209" spans="1:9" ht="56.25" customHeight="1">
      <c r="A209" s="39" t="s">
        <v>204</v>
      </c>
      <c r="B209" s="35" t="s">
        <v>550</v>
      </c>
      <c r="C209" s="35" t="s">
        <v>244</v>
      </c>
      <c r="D209" s="35" t="s">
        <v>249</v>
      </c>
      <c r="E209" s="35" t="s">
        <v>205</v>
      </c>
      <c r="F209" s="35" t="s">
        <v>102</v>
      </c>
      <c r="G209" s="38">
        <f>G215+G240</f>
        <v>2637.6</v>
      </c>
      <c r="H209" s="38">
        <f>H210+H215</f>
        <v>2563.5</v>
      </c>
      <c r="I209" s="38">
        <f>I210+I215</f>
        <v>2647.6</v>
      </c>
    </row>
    <row r="210" spans="1:9" ht="22.5" hidden="1" customHeight="1">
      <c r="A210" s="39" t="s">
        <v>206</v>
      </c>
      <c r="B210" s="35" t="s">
        <v>550</v>
      </c>
      <c r="C210" s="35" t="s">
        <v>244</v>
      </c>
      <c r="D210" s="35" t="s">
        <v>249</v>
      </c>
      <c r="E210" s="35" t="s">
        <v>207</v>
      </c>
      <c r="F210" s="35" t="s">
        <v>102</v>
      </c>
      <c r="G210" s="38">
        <f>G211+G241</f>
        <v>0</v>
      </c>
    </row>
    <row r="211" spans="1:9" ht="19.5" hidden="1" customHeight="1">
      <c r="A211" s="39" t="s">
        <v>271</v>
      </c>
      <c r="B211" s="35" t="s">
        <v>550</v>
      </c>
      <c r="C211" s="35" t="s">
        <v>244</v>
      </c>
      <c r="D211" s="35" t="s">
        <v>249</v>
      </c>
      <c r="E211" s="35" t="s">
        <v>272</v>
      </c>
      <c r="F211" s="35" t="s">
        <v>102</v>
      </c>
      <c r="G211" s="38">
        <f>G212</f>
        <v>0</v>
      </c>
    </row>
    <row r="212" spans="1:9" ht="21" hidden="1" customHeight="1">
      <c r="A212" s="39" t="s">
        <v>180</v>
      </c>
      <c r="B212" s="35" t="s">
        <v>550</v>
      </c>
      <c r="C212" s="35" t="s">
        <v>244</v>
      </c>
      <c r="D212" s="35" t="s">
        <v>249</v>
      </c>
      <c r="E212" s="35" t="s">
        <v>273</v>
      </c>
      <c r="F212" s="35" t="s">
        <v>102</v>
      </c>
      <c r="G212" s="38">
        <f>G213</f>
        <v>0</v>
      </c>
    </row>
    <row r="213" spans="1:9" ht="22.5" hidden="1" customHeight="1">
      <c r="A213" s="39" t="s">
        <v>121</v>
      </c>
      <c r="B213" s="35" t="s">
        <v>550</v>
      </c>
      <c r="C213" s="35" t="s">
        <v>244</v>
      </c>
      <c r="D213" s="35" t="s">
        <v>249</v>
      </c>
      <c r="E213" s="35" t="s">
        <v>273</v>
      </c>
      <c r="F213" s="35" t="s">
        <v>122</v>
      </c>
      <c r="G213" s="38">
        <f>G214</f>
        <v>0</v>
      </c>
    </row>
    <row r="214" spans="1:9" ht="26.25" hidden="1" customHeight="1">
      <c r="A214" s="39" t="s">
        <v>123</v>
      </c>
      <c r="B214" s="35" t="s">
        <v>550</v>
      </c>
      <c r="C214" s="35" t="s">
        <v>244</v>
      </c>
      <c r="D214" s="35" t="s">
        <v>249</v>
      </c>
      <c r="E214" s="35" t="s">
        <v>273</v>
      </c>
      <c r="F214" s="35" t="s">
        <v>124</v>
      </c>
      <c r="G214" s="38">
        <v>0</v>
      </c>
    </row>
    <row r="215" spans="1:9" ht="39">
      <c r="A215" s="39" t="s">
        <v>250</v>
      </c>
      <c r="B215" s="35" t="s">
        <v>550</v>
      </c>
      <c r="C215" s="35" t="s">
        <v>244</v>
      </c>
      <c r="D215" s="35" t="s">
        <v>249</v>
      </c>
      <c r="E215" s="35" t="s">
        <v>251</v>
      </c>
      <c r="F215" s="35" t="s">
        <v>102</v>
      </c>
      <c r="G215" s="38">
        <f>G229+G216+G225</f>
        <v>2637.6</v>
      </c>
      <c r="H215" s="38">
        <f>H229+H216+H225</f>
        <v>2563.5</v>
      </c>
      <c r="I215" s="38">
        <f>I229+I216+I225</f>
        <v>2647.6</v>
      </c>
    </row>
    <row r="216" spans="1:9" ht="77.25">
      <c r="A216" s="39" t="s">
        <v>252</v>
      </c>
      <c r="B216" s="35" t="s">
        <v>550</v>
      </c>
      <c r="C216" s="35" t="s">
        <v>244</v>
      </c>
      <c r="D216" s="35" t="s">
        <v>249</v>
      </c>
      <c r="E216" s="35" t="s">
        <v>253</v>
      </c>
      <c r="F216" s="35" t="s">
        <v>102</v>
      </c>
      <c r="G216" s="38">
        <f>G217+G220</f>
        <v>2588.6</v>
      </c>
      <c r="H216" s="38">
        <f>H217+H220</f>
        <v>2514.5</v>
      </c>
      <c r="I216" s="38">
        <f>I217+I220</f>
        <v>2598.6</v>
      </c>
    </row>
    <row r="217" spans="1:9" ht="51.75">
      <c r="A217" s="39" t="s">
        <v>236</v>
      </c>
      <c r="B217" s="35" t="s">
        <v>550</v>
      </c>
      <c r="C217" s="35" t="s">
        <v>244</v>
      </c>
      <c r="D217" s="35" t="s">
        <v>249</v>
      </c>
      <c r="E217" s="35" t="s">
        <v>254</v>
      </c>
      <c r="F217" s="35" t="s">
        <v>102</v>
      </c>
      <c r="G217" s="38">
        <f t="shared" ref="G217:I218" si="20">G218</f>
        <v>4</v>
      </c>
      <c r="H217" s="38">
        <f t="shared" si="20"/>
        <v>4</v>
      </c>
      <c r="I217" s="38">
        <f t="shared" si="20"/>
        <v>4</v>
      </c>
    </row>
    <row r="218" spans="1:9" ht="16.5" customHeight="1">
      <c r="A218" s="39" t="s">
        <v>125</v>
      </c>
      <c r="B218" s="35" t="s">
        <v>550</v>
      </c>
      <c r="C218" s="35" t="s">
        <v>244</v>
      </c>
      <c r="D218" s="35" t="s">
        <v>249</v>
      </c>
      <c r="E218" s="35" t="s">
        <v>254</v>
      </c>
      <c r="F218" s="35" t="s">
        <v>126</v>
      </c>
      <c r="G218" s="38">
        <f t="shared" si="20"/>
        <v>4</v>
      </c>
      <c r="H218" s="38">
        <f t="shared" si="20"/>
        <v>4</v>
      </c>
      <c r="I218" s="38">
        <f t="shared" si="20"/>
        <v>4</v>
      </c>
    </row>
    <row r="219" spans="1:9" ht="19.5" customHeight="1">
      <c r="A219" s="39" t="s">
        <v>127</v>
      </c>
      <c r="B219" s="35" t="s">
        <v>550</v>
      </c>
      <c r="C219" s="35" t="s">
        <v>244</v>
      </c>
      <c r="D219" s="35" t="s">
        <v>249</v>
      </c>
      <c r="E219" s="35" t="s">
        <v>254</v>
      </c>
      <c r="F219" s="35" t="s">
        <v>128</v>
      </c>
      <c r="G219" s="38">
        <v>4</v>
      </c>
      <c r="H219" s="38">
        <v>4</v>
      </c>
      <c r="I219" s="38">
        <v>4</v>
      </c>
    </row>
    <row r="220" spans="1:9" ht="29.25" customHeight="1">
      <c r="A220" s="39" t="s">
        <v>238</v>
      </c>
      <c r="B220" s="35" t="s">
        <v>550</v>
      </c>
      <c r="C220" s="35" t="s">
        <v>244</v>
      </c>
      <c r="D220" s="35" t="s">
        <v>249</v>
      </c>
      <c r="E220" s="35" t="s">
        <v>255</v>
      </c>
      <c r="F220" s="35" t="s">
        <v>102</v>
      </c>
      <c r="G220" s="38">
        <f>G221+G223</f>
        <v>2584.6</v>
      </c>
      <c r="H220" s="38">
        <f>H221+H223</f>
        <v>2510.5</v>
      </c>
      <c r="I220" s="38">
        <f>I221+I223</f>
        <v>2594.6</v>
      </c>
    </row>
    <row r="221" spans="1:9" ht="64.5">
      <c r="A221" s="39" t="s">
        <v>111</v>
      </c>
      <c r="B221" s="35" t="s">
        <v>550</v>
      </c>
      <c r="C221" s="35" t="s">
        <v>244</v>
      </c>
      <c r="D221" s="35" t="s">
        <v>249</v>
      </c>
      <c r="E221" s="35" t="s">
        <v>255</v>
      </c>
      <c r="F221" s="35" t="s">
        <v>112</v>
      </c>
      <c r="G221" s="38">
        <f>G222</f>
        <v>2455.6999999999998</v>
      </c>
      <c r="H221" s="38">
        <f>H222</f>
        <v>2499.5</v>
      </c>
      <c r="I221" s="38">
        <f>I222</f>
        <v>2583.6</v>
      </c>
    </row>
    <row r="222" spans="1:9" ht="15">
      <c r="A222" s="39" t="s">
        <v>240</v>
      </c>
      <c r="B222" s="35" t="s">
        <v>550</v>
      </c>
      <c r="C222" s="35" t="s">
        <v>244</v>
      </c>
      <c r="D222" s="35" t="s">
        <v>249</v>
      </c>
      <c r="E222" s="35" t="s">
        <v>255</v>
      </c>
      <c r="F222" s="35" t="s">
        <v>241</v>
      </c>
      <c r="G222" s="38">
        <v>2455.6999999999998</v>
      </c>
      <c r="H222" s="38">
        <v>2499.5</v>
      </c>
      <c r="I222" s="38">
        <v>2583.6</v>
      </c>
    </row>
    <row r="223" spans="1:9" ht="26.25">
      <c r="A223" s="39" t="s">
        <v>121</v>
      </c>
      <c r="B223" s="35" t="s">
        <v>550</v>
      </c>
      <c r="C223" s="35" t="s">
        <v>244</v>
      </c>
      <c r="D223" s="35" t="s">
        <v>249</v>
      </c>
      <c r="E223" s="35" t="s">
        <v>255</v>
      </c>
      <c r="F223" s="35" t="s">
        <v>122</v>
      </c>
      <c r="G223" s="38">
        <f>G224</f>
        <v>128.9</v>
      </c>
      <c r="H223" s="38">
        <f>H224</f>
        <v>11</v>
      </c>
      <c r="I223" s="38">
        <f>I224</f>
        <v>11</v>
      </c>
    </row>
    <row r="224" spans="1:9" ht="26.25">
      <c r="A224" s="39" t="s">
        <v>256</v>
      </c>
      <c r="B224" s="35" t="s">
        <v>550</v>
      </c>
      <c r="C224" s="35" t="s">
        <v>244</v>
      </c>
      <c r="D224" s="35" t="s">
        <v>249</v>
      </c>
      <c r="E224" s="35" t="s">
        <v>255</v>
      </c>
      <c r="F224" s="35" t="s">
        <v>124</v>
      </c>
      <c r="G224" s="38">
        <v>128.9</v>
      </c>
      <c r="H224" s="38">
        <v>11</v>
      </c>
      <c r="I224" s="38">
        <v>11</v>
      </c>
    </row>
    <row r="225" spans="1:9" ht="26.25">
      <c r="A225" s="39" t="s">
        <v>257</v>
      </c>
      <c r="B225" s="35" t="s">
        <v>550</v>
      </c>
      <c r="C225" s="35" t="s">
        <v>244</v>
      </c>
      <c r="D225" s="35" t="s">
        <v>249</v>
      </c>
      <c r="E225" s="35" t="s">
        <v>258</v>
      </c>
      <c r="F225" s="35" t="s">
        <v>102</v>
      </c>
      <c r="G225" s="38">
        <f>G226</f>
        <v>49</v>
      </c>
      <c r="H225" s="38">
        <f t="shared" ref="H225:I227" si="21">H226</f>
        <v>49</v>
      </c>
      <c r="I225" s="38">
        <f t="shared" si="21"/>
        <v>49</v>
      </c>
    </row>
    <row r="226" spans="1:9" ht="15">
      <c r="A226" s="39" t="s">
        <v>180</v>
      </c>
      <c r="B226" s="35" t="s">
        <v>550</v>
      </c>
      <c r="C226" s="35" t="s">
        <v>244</v>
      </c>
      <c r="D226" s="35" t="s">
        <v>249</v>
      </c>
      <c r="E226" s="35" t="s">
        <v>259</v>
      </c>
      <c r="F226" s="35" t="s">
        <v>102</v>
      </c>
      <c r="G226" s="38">
        <f>G227</f>
        <v>49</v>
      </c>
      <c r="H226" s="38">
        <f t="shared" si="21"/>
        <v>49</v>
      </c>
      <c r="I226" s="38">
        <f t="shared" si="21"/>
        <v>49</v>
      </c>
    </row>
    <row r="227" spans="1:9" ht="26.25">
      <c r="A227" s="39" t="s">
        <v>121</v>
      </c>
      <c r="B227" s="35" t="s">
        <v>550</v>
      </c>
      <c r="C227" s="35" t="s">
        <v>244</v>
      </c>
      <c r="D227" s="35" t="s">
        <v>249</v>
      </c>
      <c r="E227" s="35" t="s">
        <v>259</v>
      </c>
      <c r="F227" s="35" t="s">
        <v>122</v>
      </c>
      <c r="G227" s="38">
        <f>G228</f>
        <v>49</v>
      </c>
      <c r="H227" s="38">
        <f t="shared" si="21"/>
        <v>49</v>
      </c>
      <c r="I227" s="38">
        <f t="shared" si="21"/>
        <v>49</v>
      </c>
    </row>
    <row r="228" spans="1:9" ht="26.25">
      <c r="A228" s="39" t="s">
        <v>123</v>
      </c>
      <c r="B228" s="35" t="s">
        <v>550</v>
      </c>
      <c r="C228" s="35" t="s">
        <v>244</v>
      </c>
      <c r="D228" s="35" t="s">
        <v>249</v>
      </c>
      <c r="E228" s="35" t="s">
        <v>259</v>
      </c>
      <c r="F228" s="35" t="s">
        <v>124</v>
      </c>
      <c r="G228" s="38">
        <v>49</v>
      </c>
      <c r="H228" s="38">
        <v>49</v>
      </c>
      <c r="I228" s="38">
        <v>49</v>
      </c>
    </row>
    <row r="229" spans="1:9" ht="39" hidden="1">
      <c r="A229" s="39" t="s">
        <v>260</v>
      </c>
      <c r="B229" s="35" t="s">
        <v>550</v>
      </c>
      <c r="C229" s="35" t="s">
        <v>244</v>
      </c>
      <c r="D229" s="35" t="s">
        <v>249</v>
      </c>
      <c r="E229" s="35" t="s">
        <v>261</v>
      </c>
      <c r="F229" s="35" t="s">
        <v>102</v>
      </c>
      <c r="G229" s="38">
        <f>G230</f>
        <v>0</v>
      </c>
    </row>
    <row r="230" spans="1:9" ht="15" hidden="1">
      <c r="A230" s="39" t="s">
        <v>180</v>
      </c>
      <c r="B230" s="35" t="s">
        <v>550</v>
      </c>
      <c r="C230" s="35" t="s">
        <v>244</v>
      </c>
      <c r="D230" s="35" t="s">
        <v>249</v>
      </c>
      <c r="E230" s="35" t="s">
        <v>262</v>
      </c>
      <c r="F230" s="35" t="s">
        <v>102</v>
      </c>
      <c r="G230" s="38">
        <f>G231</f>
        <v>0</v>
      </c>
    </row>
    <row r="231" spans="1:9" ht="26.25" hidden="1">
      <c r="A231" s="39" t="s">
        <v>121</v>
      </c>
      <c r="B231" s="35" t="s">
        <v>550</v>
      </c>
      <c r="C231" s="35" t="s">
        <v>244</v>
      </c>
      <c r="D231" s="35" t="s">
        <v>249</v>
      </c>
      <c r="E231" s="35" t="s">
        <v>262</v>
      </c>
      <c r="F231" s="35" t="s">
        <v>122</v>
      </c>
      <c r="G231" s="38">
        <f>G232</f>
        <v>0</v>
      </c>
    </row>
    <row r="232" spans="1:9" ht="26.25" hidden="1">
      <c r="A232" s="39" t="s">
        <v>123</v>
      </c>
      <c r="B232" s="35" t="s">
        <v>550</v>
      </c>
      <c r="C232" s="35" t="s">
        <v>244</v>
      </c>
      <c r="D232" s="35" t="s">
        <v>249</v>
      </c>
      <c r="E232" s="35" t="s">
        <v>262</v>
      </c>
      <c r="F232" s="35" t="s">
        <v>124</v>
      </c>
      <c r="G232" s="38">
        <v>0</v>
      </c>
    </row>
    <row r="233" spans="1:9" ht="69" hidden="1" customHeight="1">
      <c r="A233" s="39" t="s">
        <v>263</v>
      </c>
      <c r="B233" s="35" t="s">
        <v>550</v>
      </c>
      <c r="C233" s="35" t="s">
        <v>244</v>
      </c>
      <c r="D233" s="35" t="s">
        <v>249</v>
      </c>
      <c r="E233" s="35" t="s">
        <v>264</v>
      </c>
      <c r="F233" s="35" t="s">
        <v>102</v>
      </c>
      <c r="G233" s="38">
        <f>G234+G237</f>
        <v>0</v>
      </c>
    </row>
    <row r="234" spans="1:9" ht="15" hidden="1">
      <c r="A234" s="39" t="s">
        <v>180</v>
      </c>
      <c r="B234" s="35" t="s">
        <v>550</v>
      </c>
      <c r="C234" s="35" t="s">
        <v>244</v>
      </c>
      <c r="D234" s="35" t="s">
        <v>249</v>
      </c>
      <c r="E234" s="35" t="s">
        <v>265</v>
      </c>
      <c r="F234" s="35" t="s">
        <v>102</v>
      </c>
      <c r="G234" s="38">
        <f>G235</f>
        <v>0</v>
      </c>
    </row>
    <row r="235" spans="1:9" ht="26.25" hidden="1">
      <c r="A235" s="39" t="s">
        <v>121</v>
      </c>
      <c r="B235" s="35" t="s">
        <v>550</v>
      </c>
      <c r="C235" s="35" t="s">
        <v>244</v>
      </c>
      <c r="D235" s="35" t="s">
        <v>249</v>
      </c>
      <c r="E235" s="35" t="s">
        <v>265</v>
      </c>
      <c r="F235" s="35" t="s">
        <v>122</v>
      </c>
      <c r="G235" s="38">
        <f>G236</f>
        <v>0</v>
      </c>
    </row>
    <row r="236" spans="1:9" ht="26.25" hidden="1">
      <c r="A236" s="39" t="s">
        <v>123</v>
      </c>
      <c r="B236" s="35" t="s">
        <v>550</v>
      </c>
      <c r="C236" s="35" t="s">
        <v>244</v>
      </c>
      <c r="D236" s="35" t="s">
        <v>249</v>
      </c>
      <c r="E236" s="35" t="s">
        <v>265</v>
      </c>
      <c r="F236" s="35" t="s">
        <v>124</v>
      </c>
      <c r="G236" s="38">
        <v>0</v>
      </c>
    </row>
    <row r="237" spans="1:9" ht="26.25" hidden="1">
      <c r="A237" s="39" t="s">
        <v>266</v>
      </c>
      <c r="B237" s="35" t="s">
        <v>550</v>
      </c>
      <c r="C237" s="35" t="s">
        <v>244</v>
      </c>
      <c r="D237" s="35" t="s">
        <v>249</v>
      </c>
      <c r="E237" s="35" t="s">
        <v>267</v>
      </c>
      <c r="F237" s="35" t="s">
        <v>102</v>
      </c>
      <c r="G237" s="38">
        <f>G238</f>
        <v>0</v>
      </c>
    </row>
    <row r="238" spans="1:9" ht="26.25" hidden="1">
      <c r="A238" s="39" t="s">
        <v>121</v>
      </c>
      <c r="B238" s="35" t="s">
        <v>550</v>
      </c>
      <c r="C238" s="35" t="s">
        <v>244</v>
      </c>
      <c r="D238" s="35" t="s">
        <v>249</v>
      </c>
      <c r="E238" s="35" t="s">
        <v>267</v>
      </c>
      <c r="F238" s="35" t="s">
        <v>122</v>
      </c>
      <c r="G238" s="38">
        <f>G239</f>
        <v>0</v>
      </c>
    </row>
    <row r="239" spans="1:9" ht="26.25" hidden="1">
      <c r="A239" s="39" t="s">
        <v>123</v>
      </c>
      <c r="B239" s="35" t="s">
        <v>550</v>
      </c>
      <c r="C239" s="35" t="s">
        <v>244</v>
      </c>
      <c r="D239" s="35" t="s">
        <v>249</v>
      </c>
      <c r="E239" s="35" t="s">
        <v>267</v>
      </c>
      <c r="F239" s="35" t="s">
        <v>124</v>
      </c>
      <c r="G239" s="38">
        <v>0</v>
      </c>
    </row>
    <row r="240" spans="1:9" ht="41.25" hidden="1" customHeight="1">
      <c r="A240" s="39" t="s">
        <v>206</v>
      </c>
      <c r="B240" s="35" t="s">
        <v>550</v>
      </c>
      <c r="C240" s="35" t="s">
        <v>244</v>
      </c>
      <c r="D240" s="35" t="s">
        <v>249</v>
      </c>
      <c r="E240" s="35" t="s">
        <v>207</v>
      </c>
      <c r="F240" s="35" t="s">
        <v>102</v>
      </c>
      <c r="G240" s="38">
        <f>G241+G245</f>
        <v>0</v>
      </c>
    </row>
    <row r="241" spans="1:9" ht="69" hidden="1" customHeight="1">
      <c r="A241" s="39" t="s">
        <v>556</v>
      </c>
      <c r="B241" s="35" t="s">
        <v>550</v>
      </c>
      <c r="C241" s="35" t="s">
        <v>244</v>
      </c>
      <c r="D241" s="35" t="s">
        <v>249</v>
      </c>
      <c r="E241" s="35" t="s">
        <v>269</v>
      </c>
      <c r="F241" s="35" t="s">
        <v>102</v>
      </c>
      <c r="G241" s="38">
        <f>G242</f>
        <v>0</v>
      </c>
      <c r="H241" s="38">
        <f t="shared" ref="H241:I243" si="22">H242</f>
        <v>0</v>
      </c>
      <c r="I241" s="38">
        <f t="shared" si="22"/>
        <v>0</v>
      </c>
    </row>
    <row r="242" spans="1:9" ht="18.75" hidden="1" customHeight="1">
      <c r="A242" s="39" t="s">
        <v>180</v>
      </c>
      <c r="B242" s="35" t="s">
        <v>550</v>
      </c>
      <c r="C242" s="35" t="s">
        <v>244</v>
      </c>
      <c r="D242" s="35" t="s">
        <v>249</v>
      </c>
      <c r="E242" s="35" t="s">
        <v>270</v>
      </c>
      <c r="F242" s="35" t="s">
        <v>102</v>
      </c>
      <c r="G242" s="38">
        <f>G243</f>
        <v>0</v>
      </c>
      <c r="H242" s="38">
        <f t="shared" si="22"/>
        <v>0</v>
      </c>
      <c r="I242" s="38">
        <f t="shared" si="22"/>
        <v>0</v>
      </c>
    </row>
    <row r="243" spans="1:9" ht="25.5" hidden="1" customHeight="1">
      <c r="A243" s="39" t="s">
        <v>121</v>
      </c>
      <c r="B243" s="35" t="s">
        <v>550</v>
      </c>
      <c r="C243" s="35" t="s">
        <v>244</v>
      </c>
      <c r="D243" s="35" t="s">
        <v>249</v>
      </c>
      <c r="E243" s="35" t="s">
        <v>270</v>
      </c>
      <c r="F243" s="35" t="s">
        <v>122</v>
      </c>
      <c r="G243" s="38">
        <f>G244</f>
        <v>0</v>
      </c>
      <c r="H243" s="38">
        <f t="shared" si="22"/>
        <v>0</v>
      </c>
      <c r="I243" s="38">
        <f t="shared" si="22"/>
        <v>0</v>
      </c>
    </row>
    <row r="244" spans="1:9" ht="27" hidden="1" customHeight="1">
      <c r="A244" s="39" t="s">
        <v>123</v>
      </c>
      <c r="B244" s="35" t="s">
        <v>550</v>
      </c>
      <c r="C244" s="35" t="s">
        <v>244</v>
      </c>
      <c r="D244" s="35" t="s">
        <v>249</v>
      </c>
      <c r="E244" s="35" t="s">
        <v>270</v>
      </c>
      <c r="F244" s="35" t="s">
        <v>124</v>
      </c>
      <c r="G244" s="38"/>
      <c r="H244" s="38"/>
      <c r="I244" s="38"/>
    </row>
    <row r="245" spans="1:9" ht="27" hidden="1" customHeight="1">
      <c r="A245" s="39" t="s">
        <v>271</v>
      </c>
      <c r="B245" s="35" t="s">
        <v>550</v>
      </c>
      <c r="C245" s="35" t="s">
        <v>244</v>
      </c>
      <c r="D245" s="35" t="s">
        <v>249</v>
      </c>
      <c r="E245" s="35" t="s">
        <v>272</v>
      </c>
      <c r="F245" s="35" t="s">
        <v>102</v>
      </c>
      <c r="G245" s="38">
        <f>G246</f>
        <v>0</v>
      </c>
      <c r="H245" s="38"/>
      <c r="I245" s="38"/>
    </row>
    <row r="246" spans="1:9" ht="21" hidden="1" customHeight="1">
      <c r="A246" s="39" t="s">
        <v>180</v>
      </c>
      <c r="B246" s="35" t="s">
        <v>550</v>
      </c>
      <c r="C246" s="35" t="s">
        <v>244</v>
      </c>
      <c r="D246" s="35" t="s">
        <v>249</v>
      </c>
      <c r="E246" s="35" t="s">
        <v>273</v>
      </c>
      <c r="F246" s="35" t="s">
        <v>102</v>
      </c>
      <c r="G246" s="38">
        <f>G247</f>
        <v>0</v>
      </c>
      <c r="H246" s="38"/>
      <c r="I246" s="38"/>
    </row>
    <row r="247" spans="1:9" ht="27" hidden="1" customHeight="1">
      <c r="A247" s="39" t="s">
        <v>121</v>
      </c>
      <c r="B247" s="35" t="s">
        <v>550</v>
      </c>
      <c r="C247" s="35" t="s">
        <v>244</v>
      </c>
      <c r="D247" s="35" t="s">
        <v>249</v>
      </c>
      <c r="E247" s="35" t="s">
        <v>273</v>
      </c>
      <c r="F247" s="35" t="s">
        <v>122</v>
      </c>
      <c r="G247" s="38">
        <f>G248</f>
        <v>0</v>
      </c>
      <c r="H247" s="38"/>
      <c r="I247" s="38"/>
    </row>
    <row r="248" spans="1:9" ht="27" hidden="1" customHeight="1">
      <c r="A248" s="39" t="s">
        <v>123</v>
      </c>
      <c r="B248" s="35" t="s">
        <v>550</v>
      </c>
      <c r="C248" s="35" t="s">
        <v>244</v>
      </c>
      <c r="D248" s="35" t="s">
        <v>249</v>
      </c>
      <c r="E248" s="35" t="s">
        <v>273</v>
      </c>
      <c r="F248" s="35" t="s">
        <v>124</v>
      </c>
      <c r="G248" s="38"/>
      <c r="H248" s="38"/>
      <c r="I248" s="38"/>
    </row>
    <row r="249" spans="1:9" s="41" customFormat="1" ht="15">
      <c r="A249" s="39" t="s">
        <v>274</v>
      </c>
      <c r="B249" s="35" t="s">
        <v>550</v>
      </c>
      <c r="C249" s="35" t="s">
        <v>116</v>
      </c>
      <c r="D249" s="35" t="s">
        <v>100</v>
      </c>
      <c r="E249" s="35" t="s">
        <v>101</v>
      </c>
      <c r="F249" s="35" t="s">
        <v>102</v>
      </c>
      <c r="G249" s="38">
        <f>G250+G259+G291</f>
        <v>2002.2</v>
      </c>
      <c r="H249" s="38">
        <f>H250+H259+H291</f>
        <v>2227.3000000000002</v>
      </c>
      <c r="I249" s="38">
        <f>I250+I259+I291</f>
        <v>2265.5</v>
      </c>
    </row>
    <row r="250" spans="1:9" s="41" customFormat="1" ht="15">
      <c r="A250" s="39" t="s">
        <v>275</v>
      </c>
      <c r="B250" s="35" t="s">
        <v>550</v>
      </c>
      <c r="C250" s="35" t="s">
        <v>116</v>
      </c>
      <c r="D250" s="35" t="s">
        <v>146</v>
      </c>
      <c r="E250" s="35" t="s">
        <v>101</v>
      </c>
      <c r="F250" s="35" t="s">
        <v>102</v>
      </c>
      <c r="G250" s="38">
        <f t="shared" ref="G250:I251" si="23">G251</f>
        <v>44.6</v>
      </c>
      <c r="H250" s="38">
        <f t="shared" si="23"/>
        <v>44.6</v>
      </c>
      <c r="I250" s="38">
        <f t="shared" si="23"/>
        <v>44.6</v>
      </c>
    </row>
    <row r="251" spans="1:9" s="41" customFormat="1" ht="26.25">
      <c r="A251" s="39" t="s">
        <v>105</v>
      </c>
      <c r="B251" s="35" t="s">
        <v>550</v>
      </c>
      <c r="C251" s="35" t="s">
        <v>116</v>
      </c>
      <c r="D251" s="35" t="s">
        <v>146</v>
      </c>
      <c r="E251" s="35" t="s">
        <v>106</v>
      </c>
      <c r="F251" s="35" t="s">
        <v>102</v>
      </c>
      <c r="G251" s="38">
        <f t="shared" si="23"/>
        <v>44.6</v>
      </c>
      <c r="H251" s="38">
        <f t="shared" si="23"/>
        <v>44.6</v>
      </c>
      <c r="I251" s="38">
        <f t="shared" si="23"/>
        <v>44.6</v>
      </c>
    </row>
    <row r="252" spans="1:9" s="41" customFormat="1" ht="26.25">
      <c r="A252" s="39" t="s">
        <v>107</v>
      </c>
      <c r="B252" s="35" t="s">
        <v>550</v>
      </c>
      <c r="C252" s="35" t="s">
        <v>116</v>
      </c>
      <c r="D252" s="35" t="s">
        <v>146</v>
      </c>
      <c r="E252" s="35" t="s">
        <v>108</v>
      </c>
      <c r="F252" s="35" t="s">
        <v>102</v>
      </c>
      <c r="G252" s="38">
        <f>G256</f>
        <v>44.6</v>
      </c>
      <c r="H252" s="38">
        <f>H256</f>
        <v>44.6</v>
      </c>
      <c r="I252" s="38">
        <f>I256</f>
        <v>44.6</v>
      </c>
    </row>
    <row r="253" spans="1:9" s="41" customFormat="1" ht="30" hidden="1" customHeight="1">
      <c r="A253" s="39" t="s">
        <v>276</v>
      </c>
      <c r="B253" s="35" t="s">
        <v>550</v>
      </c>
      <c r="C253" s="35" t="s">
        <v>116</v>
      </c>
      <c r="D253" s="35" t="s">
        <v>146</v>
      </c>
      <c r="E253" s="35" t="s">
        <v>277</v>
      </c>
      <c r="F253" s="35" t="s">
        <v>102</v>
      </c>
      <c r="G253" s="38">
        <f t="shared" ref="G253:I254" si="24">G254</f>
        <v>0</v>
      </c>
      <c r="H253" s="38">
        <f t="shared" si="24"/>
        <v>0</v>
      </c>
      <c r="I253" s="38">
        <f t="shared" si="24"/>
        <v>0</v>
      </c>
    </row>
    <row r="254" spans="1:9" s="41" customFormat="1" ht="26.25" hidden="1">
      <c r="A254" s="39" t="s">
        <v>121</v>
      </c>
      <c r="B254" s="35" t="s">
        <v>550</v>
      </c>
      <c r="C254" s="35" t="s">
        <v>116</v>
      </c>
      <c r="D254" s="35" t="s">
        <v>146</v>
      </c>
      <c r="E254" s="35" t="s">
        <v>277</v>
      </c>
      <c r="F254" s="35" t="s">
        <v>122</v>
      </c>
      <c r="G254" s="38">
        <f t="shared" si="24"/>
        <v>0</v>
      </c>
      <c r="H254" s="38">
        <f t="shared" si="24"/>
        <v>0</v>
      </c>
      <c r="I254" s="38">
        <f t="shared" si="24"/>
        <v>0</v>
      </c>
    </row>
    <row r="255" spans="1:9" s="41" customFormat="1" ht="26.25" hidden="1">
      <c r="A255" s="39" t="s">
        <v>123</v>
      </c>
      <c r="B255" s="35" t="s">
        <v>550</v>
      </c>
      <c r="C255" s="35" t="s">
        <v>116</v>
      </c>
      <c r="D255" s="35" t="s">
        <v>146</v>
      </c>
      <c r="E255" s="35" t="s">
        <v>277</v>
      </c>
      <c r="F255" s="35" t="s">
        <v>124</v>
      </c>
      <c r="G255" s="38">
        <v>0</v>
      </c>
      <c r="H255" s="38">
        <v>0</v>
      </c>
      <c r="I255" s="38">
        <v>0</v>
      </c>
    </row>
    <row r="256" spans="1:9" s="41" customFormat="1" ht="26.25">
      <c r="A256" s="39" t="s">
        <v>278</v>
      </c>
      <c r="B256" s="35" t="s">
        <v>550</v>
      </c>
      <c r="C256" s="35" t="s">
        <v>116</v>
      </c>
      <c r="D256" s="35" t="s">
        <v>146</v>
      </c>
      <c r="E256" s="35" t="s">
        <v>279</v>
      </c>
      <c r="F256" s="35" t="s">
        <v>102</v>
      </c>
      <c r="G256" s="38">
        <f t="shared" ref="G256:I257" si="25">G257</f>
        <v>44.6</v>
      </c>
      <c r="H256" s="38">
        <f t="shared" si="25"/>
        <v>44.6</v>
      </c>
      <c r="I256" s="38">
        <f t="shared" si="25"/>
        <v>44.6</v>
      </c>
    </row>
    <row r="257" spans="1:9" s="41" customFormat="1" ht="28.5" customHeight="1">
      <c r="A257" s="39" t="s">
        <v>121</v>
      </c>
      <c r="B257" s="35" t="s">
        <v>550</v>
      </c>
      <c r="C257" s="35" t="s">
        <v>116</v>
      </c>
      <c r="D257" s="35" t="s">
        <v>146</v>
      </c>
      <c r="E257" s="35" t="s">
        <v>279</v>
      </c>
      <c r="F257" s="35" t="s">
        <v>122</v>
      </c>
      <c r="G257" s="38">
        <f t="shared" si="25"/>
        <v>44.6</v>
      </c>
      <c r="H257" s="38">
        <f t="shared" si="25"/>
        <v>44.6</v>
      </c>
      <c r="I257" s="38">
        <f t="shared" si="25"/>
        <v>44.6</v>
      </c>
    </row>
    <row r="258" spans="1:9" s="41" customFormat="1" ht="29.25" customHeight="1">
      <c r="A258" s="39" t="s">
        <v>123</v>
      </c>
      <c r="B258" s="35" t="s">
        <v>550</v>
      </c>
      <c r="C258" s="35" t="s">
        <v>116</v>
      </c>
      <c r="D258" s="35" t="s">
        <v>146</v>
      </c>
      <c r="E258" s="35" t="s">
        <v>279</v>
      </c>
      <c r="F258" s="35" t="s">
        <v>124</v>
      </c>
      <c r="G258" s="38">
        <v>44.6</v>
      </c>
      <c r="H258" s="38">
        <v>44.6</v>
      </c>
      <c r="I258" s="38">
        <v>44.6</v>
      </c>
    </row>
    <row r="259" spans="1:9" s="41" customFormat="1" ht="19.5" customHeight="1">
      <c r="A259" s="39" t="s">
        <v>280</v>
      </c>
      <c r="B259" s="35" t="s">
        <v>550</v>
      </c>
      <c r="C259" s="35" t="s">
        <v>116</v>
      </c>
      <c r="D259" s="35" t="s">
        <v>249</v>
      </c>
      <c r="E259" s="35" t="s">
        <v>101</v>
      </c>
      <c r="F259" s="35" t="s">
        <v>102</v>
      </c>
      <c r="G259" s="38">
        <f>G263+G272+G286+G281</f>
        <v>1757.6000000000001</v>
      </c>
      <c r="H259" s="38">
        <f>H263+H272+H286+H281</f>
        <v>1982.7</v>
      </c>
      <c r="I259" s="38">
        <f>I263+I272+I286+I281</f>
        <v>2020.9</v>
      </c>
    </row>
    <row r="260" spans="1:9" s="41" customFormat="1" ht="31.5" hidden="1" customHeight="1">
      <c r="A260" s="39" t="s">
        <v>281</v>
      </c>
      <c r="B260" s="35" t="s">
        <v>550</v>
      </c>
      <c r="C260" s="35" t="s">
        <v>116</v>
      </c>
      <c r="D260" s="35" t="s">
        <v>249</v>
      </c>
      <c r="E260" s="35" t="s">
        <v>282</v>
      </c>
      <c r="F260" s="35" t="s">
        <v>102</v>
      </c>
      <c r="G260" s="38">
        <f>G261</f>
        <v>0</v>
      </c>
    </row>
    <row r="261" spans="1:9" s="41" customFormat="1" ht="27" hidden="1" customHeight="1">
      <c r="A261" s="39" t="s">
        <v>150</v>
      </c>
      <c r="B261" s="35" t="s">
        <v>550</v>
      </c>
      <c r="C261" s="35" t="s">
        <v>116</v>
      </c>
      <c r="D261" s="35" t="s">
        <v>249</v>
      </c>
      <c r="E261" s="35" t="s">
        <v>282</v>
      </c>
      <c r="F261" s="35" t="s">
        <v>122</v>
      </c>
      <c r="G261" s="38">
        <f>G262</f>
        <v>0</v>
      </c>
    </row>
    <row r="262" spans="1:9" s="41" customFormat="1" ht="30.75" hidden="1" customHeight="1">
      <c r="A262" s="39" t="s">
        <v>123</v>
      </c>
      <c r="B262" s="35" t="s">
        <v>550</v>
      </c>
      <c r="C262" s="35" t="s">
        <v>116</v>
      </c>
      <c r="D262" s="35" t="s">
        <v>249</v>
      </c>
      <c r="E262" s="35" t="s">
        <v>282</v>
      </c>
      <c r="F262" s="35" t="s">
        <v>124</v>
      </c>
      <c r="G262" s="38">
        <v>0</v>
      </c>
    </row>
    <row r="263" spans="1:9" s="41" customFormat="1" ht="42" customHeight="1">
      <c r="A263" s="39" t="s">
        <v>283</v>
      </c>
      <c r="B263" s="35" t="s">
        <v>550</v>
      </c>
      <c r="C263" s="35" t="s">
        <v>116</v>
      </c>
      <c r="D263" s="35" t="s">
        <v>249</v>
      </c>
      <c r="E263" s="35" t="s">
        <v>284</v>
      </c>
      <c r="F263" s="35" t="s">
        <v>102</v>
      </c>
      <c r="G263" s="38">
        <f>G264+G268</f>
        <v>100</v>
      </c>
      <c r="H263" s="38">
        <f>H264+H268</f>
        <v>100</v>
      </c>
      <c r="I263" s="38">
        <f>I264+I268</f>
        <v>100</v>
      </c>
    </row>
    <row r="264" spans="1:9" s="41" customFormat="1" ht="41.25" customHeight="1">
      <c r="A264" s="39" t="s">
        <v>285</v>
      </c>
      <c r="B264" s="35" t="s">
        <v>550</v>
      </c>
      <c r="C264" s="35" t="s">
        <v>116</v>
      </c>
      <c r="D264" s="35" t="s">
        <v>249</v>
      </c>
      <c r="E264" s="35" t="s">
        <v>286</v>
      </c>
      <c r="F264" s="35" t="s">
        <v>102</v>
      </c>
      <c r="G264" s="38">
        <f>G265</f>
        <v>100</v>
      </c>
      <c r="H264" s="38">
        <f t="shared" ref="H264:I266" si="26">H265</f>
        <v>100</v>
      </c>
      <c r="I264" s="38">
        <f t="shared" si="26"/>
        <v>100</v>
      </c>
    </row>
    <row r="265" spans="1:9" s="41" customFormat="1" ht="16.5" customHeight="1">
      <c r="A265" s="39" t="s">
        <v>180</v>
      </c>
      <c r="B265" s="35" t="s">
        <v>550</v>
      </c>
      <c r="C265" s="35" t="s">
        <v>116</v>
      </c>
      <c r="D265" s="35" t="s">
        <v>249</v>
      </c>
      <c r="E265" s="35" t="s">
        <v>287</v>
      </c>
      <c r="F265" s="35" t="s">
        <v>102</v>
      </c>
      <c r="G265" s="38">
        <f>G266</f>
        <v>100</v>
      </c>
      <c r="H265" s="38">
        <f t="shared" si="26"/>
        <v>100</v>
      </c>
      <c r="I265" s="38">
        <f t="shared" si="26"/>
        <v>100</v>
      </c>
    </row>
    <row r="266" spans="1:9" s="41" customFormat="1" ht="30.75" customHeight="1">
      <c r="A266" s="39" t="s">
        <v>121</v>
      </c>
      <c r="B266" s="35" t="s">
        <v>550</v>
      </c>
      <c r="C266" s="35" t="s">
        <v>116</v>
      </c>
      <c r="D266" s="35" t="s">
        <v>249</v>
      </c>
      <c r="E266" s="35" t="s">
        <v>287</v>
      </c>
      <c r="F266" s="35" t="s">
        <v>122</v>
      </c>
      <c r="G266" s="38">
        <f>G267</f>
        <v>100</v>
      </c>
      <c r="H266" s="38">
        <f t="shared" si="26"/>
        <v>100</v>
      </c>
      <c r="I266" s="38">
        <f t="shared" si="26"/>
        <v>100</v>
      </c>
    </row>
    <row r="267" spans="1:9" s="41" customFormat="1" ht="30.75" customHeight="1">
      <c r="A267" s="39" t="s">
        <v>123</v>
      </c>
      <c r="B267" s="35" t="s">
        <v>550</v>
      </c>
      <c r="C267" s="35" t="s">
        <v>116</v>
      </c>
      <c r="D267" s="35" t="s">
        <v>249</v>
      </c>
      <c r="E267" s="35" t="s">
        <v>287</v>
      </c>
      <c r="F267" s="35" t="s">
        <v>124</v>
      </c>
      <c r="G267" s="38">
        <v>100</v>
      </c>
      <c r="H267" s="38">
        <v>100</v>
      </c>
      <c r="I267" s="38">
        <v>100</v>
      </c>
    </row>
    <row r="268" spans="1:9" s="41" customFormat="1" ht="40.5" hidden="1" customHeight="1">
      <c r="A268" s="39" t="s">
        <v>288</v>
      </c>
      <c r="B268" s="35" t="s">
        <v>550</v>
      </c>
      <c r="C268" s="35" t="s">
        <v>116</v>
      </c>
      <c r="D268" s="35" t="s">
        <v>249</v>
      </c>
      <c r="E268" s="35" t="s">
        <v>289</v>
      </c>
      <c r="F268" s="35" t="s">
        <v>102</v>
      </c>
      <c r="G268" s="38">
        <f>G269</f>
        <v>0</v>
      </c>
    </row>
    <row r="269" spans="1:9" s="41" customFormat="1" ht="22.5" hidden="1" customHeight="1">
      <c r="A269" s="39" t="s">
        <v>180</v>
      </c>
      <c r="B269" s="35" t="s">
        <v>550</v>
      </c>
      <c r="C269" s="35" t="s">
        <v>116</v>
      </c>
      <c r="D269" s="35" t="s">
        <v>249</v>
      </c>
      <c r="E269" s="35" t="s">
        <v>290</v>
      </c>
      <c r="F269" s="35" t="s">
        <v>102</v>
      </c>
      <c r="G269" s="38">
        <f>G270</f>
        <v>0</v>
      </c>
    </row>
    <row r="270" spans="1:9" s="41" customFormat="1" ht="30.75" hidden="1" customHeight="1">
      <c r="A270" s="39" t="s">
        <v>121</v>
      </c>
      <c r="B270" s="35" t="s">
        <v>550</v>
      </c>
      <c r="C270" s="35" t="s">
        <v>116</v>
      </c>
      <c r="D270" s="35" t="s">
        <v>249</v>
      </c>
      <c r="E270" s="35" t="s">
        <v>290</v>
      </c>
      <c r="F270" s="35" t="s">
        <v>122</v>
      </c>
      <c r="G270" s="38">
        <f>G271</f>
        <v>0</v>
      </c>
    </row>
    <row r="271" spans="1:9" s="41" customFormat="1" ht="30.75" hidden="1" customHeight="1">
      <c r="A271" s="39" t="s">
        <v>123</v>
      </c>
      <c r="B271" s="35" t="s">
        <v>550</v>
      </c>
      <c r="C271" s="35" t="s">
        <v>116</v>
      </c>
      <c r="D271" s="35" t="s">
        <v>249</v>
      </c>
      <c r="E271" s="35" t="s">
        <v>290</v>
      </c>
      <c r="F271" s="35" t="s">
        <v>124</v>
      </c>
      <c r="G271" s="38"/>
    </row>
    <row r="272" spans="1:9" s="41" customFormat="1" ht="66" customHeight="1">
      <c r="A272" s="39" t="s">
        <v>291</v>
      </c>
      <c r="B272" s="35" t="s">
        <v>550</v>
      </c>
      <c r="C272" s="35" t="s">
        <v>116</v>
      </c>
      <c r="D272" s="35" t="s">
        <v>249</v>
      </c>
      <c r="E272" s="35" t="s">
        <v>292</v>
      </c>
      <c r="F272" s="35" t="s">
        <v>102</v>
      </c>
      <c r="G272" s="38">
        <f>G273+G277</f>
        <v>1537.7</v>
      </c>
      <c r="H272" s="38">
        <f>H273+H277</f>
        <v>1762.8</v>
      </c>
      <c r="I272" s="38">
        <f>I273+I277</f>
        <v>1801</v>
      </c>
    </row>
    <row r="273" spans="1:9" s="41" customFormat="1" ht="65.25" customHeight="1">
      <c r="A273" s="39" t="s">
        <v>293</v>
      </c>
      <c r="B273" s="35" t="s">
        <v>550</v>
      </c>
      <c r="C273" s="35" t="s">
        <v>116</v>
      </c>
      <c r="D273" s="35" t="s">
        <v>249</v>
      </c>
      <c r="E273" s="35" t="s">
        <v>294</v>
      </c>
      <c r="F273" s="35" t="s">
        <v>102</v>
      </c>
      <c r="G273" s="38">
        <f>G274</f>
        <v>1372.5</v>
      </c>
      <c r="H273" s="38">
        <f t="shared" ref="H273:I275" si="27">H274</f>
        <v>1597.6</v>
      </c>
      <c r="I273" s="38">
        <f t="shared" si="27"/>
        <v>1635.8</v>
      </c>
    </row>
    <row r="274" spans="1:9" s="41" customFormat="1" ht="20.25" customHeight="1">
      <c r="A274" s="39" t="s">
        <v>180</v>
      </c>
      <c r="B274" s="35" t="s">
        <v>550</v>
      </c>
      <c r="C274" s="35" t="s">
        <v>116</v>
      </c>
      <c r="D274" s="35" t="s">
        <v>249</v>
      </c>
      <c r="E274" s="35" t="s">
        <v>295</v>
      </c>
      <c r="F274" s="35" t="s">
        <v>102</v>
      </c>
      <c r="G274" s="38">
        <f>G275</f>
        <v>1372.5</v>
      </c>
      <c r="H274" s="38">
        <f t="shared" si="27"/>
        <v>1597.6</v>
      </c>
      <c r="I274" s="38">
        <f t="shared" si="27"/>
        <v>1635.8</v>
      </c>
    </row>
    <row r="275" spans="1:9" s="41" customFormat="1" ht="30.75" customHeight="1">
      <c r="A275" s="39" t="s">
        <v>121</v>
      </c>
      <c r="B275" s="35" t="s">
        <v>550</v>
      </c>
      <c r="C275" s="35" t="s">
        <v>116</v>
      </c>
      <c r="D275" s="35" t="s">
        <v>249</v>
      </c>
      <c r="E275" s="35" t="s">
        <v>295</v>
      </c>
      <c r="F275" s="35" t="s">
        <v>122</v>
      </c>
      <c r="G275" s="38">
        <f>G276</f>
        <v>1372.5</v>
      </c>
      <c r="H275" s="38">
        <f t="shared" si="27"/>
        <v>1597.6</v>
      </c>
      <c r="I275" s="38">
        <f t="shared" si="27"/>
        <v>1635.8</v>
      </c>
    </row>
    <row r="276" spans="1:9" s="41" customFormat="1" ht="30" customHeight="1">
      <c r="A276" s="39" t="s">
        <v>123</v>
      </c>
      <c r="B276" s="35" t="s">
        <v>550</v>
      </c>
      <c r="C276" s="35" t="s">
        <v>116</v>
      </c>
      <c r="D276" s="35" t="s">
        <v>249</v>
      </c>
      <c r="E276" s="35" t="s">
        <v>295</v>
      </c>
      <c r="F276" s="35" t="s">
        <v>124</v>
      </c>
      <c r="G276" s="38">
        <f>1278.1+17.4+77</f>
        <v>1372.5</v>
      </c>
      <c r="H276" s="38">
        <f>1278.1+17.4+114.3+187.8</f>
        <v>1597.6</v>
      </c>
      <c r="I276" s="38">
        <f>1278.1+17.4+114.3+226</f>
        <v>1635.8</v>
      </c>
    </row>
    <row r="277" spans="1:9" s="41" customFormat="1" ht="83.25" customHeight="1">
      <c r="A277" s="39" t="s">
        <v>296</v>
      </c>
      <c r="B277" s="35" t="s">
        <v>550</v>
      </c>
      <c r="C277" s="35" t="s">
        <v>116</v>
      </c>
      <c r="D277" s="35" t="s">
        <v>249</v>
      </c>
      <c r="E277" s="35" t="s">
        <v>297</v>
      </c>
      <c r="F277" s="35" t="s">
        <v>102</v>
      </c>
      <c r="G277" s="38">
        <f>G278</f>
        <v>165.2</v>
      </c>
      <c r="H277" s="38">
        <f t="shared" ref="H277:I279" si="28">H278</f>
        <v>165.2</v>
      </c>
      <c r="I277" s="38">
        <f t="shared" si="28"/>
        <v>165.2</v>
      </c>
    </row>
    <row r="278" spans="1:9" s="41" customFormat="1" ht="15">
      <c r="A278" s="39" t="s">
        <v>180</v>
      </c>
      <c r="B278" s="35" t="s">
        <v>550</v>
      </c>
      <c r="C278" s="35" t="s">
        <v>116</v>
      </c>
      <c r="D278" s="35" t="s">
        <v>249</v>
      </c>
      <c r="E278" s="35" t="s">
        <v>298</v>
      </c>
      <c r="F278" s="35" t="s">
        <v>102</v>
      </c>
      <c r="G278" s="38">
        <f>G279</f>
        <v>165.2</v>
      </c>
      <c r="H278" s="38">
        <f t="shared" si="28"/>
        <v>165.2</v>
      </c>
      <c r="I278" s="38">
        <f t="shared" si="28"/>
        <v>165.2</v>
      </c>
    </row>
    <row r="279" spans="1:9" s="41" customFormat="1" ht="26.25">
      <c r="A279" s="39" t="s">
        <v>121</v>
      </c>
      <c r="B279" s="35" t="s">
        <v>550</v>
      </c>
      <c r="C279" s="35" t="s">
        <v>116</v>
      </c>
      <c r="D279" s="35" t="s">
        <v>249</v>
      </c>
      <c r="E279" s="35" t="s">
        <v>298</v>
      </c>
      <c r="F279" s="35" t="s">
        <v>122</v>
      </c>
      <c r="G279" s="38">
        <f>G280</f>
        <v>165.2</v>
      </c>
      <c r="H279" s="38">
        <f t="shared" si="28"/>
        <v>165.2</v>
      </c>
      <c r="I279" s="38">
        <f t="shared" si="28"/>
        <v>165.2</v>
      </c>
    </row>
    <row r="280" spans="1:9" s="41" customFormat="1" ht="28.5" customHeight="1">
      <c r="A280" s="39" t="s">
        <v>123</v>
      </c>
      <c r="B280" s="35" t="s">
        <v>550</v>
      </c>
      <c r="C280" s="35" t="s">
        <v>116</v>
      </c>
      <c r="D280" s="35" t="s">
        <v>249</v>
      </c>
      <c r="E280" s="35" t="s">
        <v>298</v>
      </c>
      <c r="F280" s="35" t="s">
        <v>124</v>
      </c>
      <c r="G280" s="38">
        <f>150+15.2</f>
        <v>165.2</v>
      </c>
      <c r="H280" s="38">
        <f>150+15.2</f>
        <v>165.2</v>
      </c>
      <c r="I280" s="38">
        <f>150+15.2</f>
        <v>165.2</v>
      </c>
    </row>
    <row r="281" spans="1:9" s="41" customFormat="1" ht="64.5" hidden="1">
      <c r="A281" s="39" t="s">
        <v>199</v>
      </c>
      <c r="B281" s="35" t="s">
        <v>550</v>
      </c>
      <c r="C281" s="35" t="s">
        <v>116</v>
      </c>
      <c r="D281" s="35" t="s">
        <v>249</v>
      </c>
      <c r="E281" s="35" t="s">
        <v>200</v>
      </c>
      <c r="F281" s="35" t="s">
        <v>102</v>
      </c>
      <c r="G281" s="38">
        <f>G282</f>
        <v>0</v>
      </c>
    </row>
    <row r="282" spans="1:9" s="41" customFormat="1" ht="39" hidden="1">
      <c r="A282" s="39" t="s">
        <v>299</v>
      </c>
      <c r="B282" s="35" t="s">
        <v>550</v>
      </c>
      <c r="C282" s="35" t="s">
        <v>116</v>
      </c>
      <c r="D282" s="35" t="s">
        <v>249</v>
      </c>
      <c r="E282" s="35" t="s">
        <v>300</v>
      </c>
      <c r="F282" s="35" t="s">
        <v>102</v>
      </c>
      <c r="G282" s="38">
        <f>G283</f>
        <v>0</v>
      </c>
    </row>
    <row r="283" spans="1:9" s="41" customFormat="1" ht="15" hidden="1">
      <c r="A283" s="39" t="s">
        <v>180</v>
      </c>
      <c r="B283" s="35" t="s">
        <v>550</v>
      </c>
      <c r="C283" s="35" t="s">
        <v>116</v>
      </c>
      <c r="D283" s="35" t="s">
        <v>249</v>
      </c>
      <c r="E283" s="35" t="s">
        <v>301</v>
      </c>
      <c r="F283" s="35" t="s">
        <v>102</v>
      </c>
      <c r="G283" s="38">
        <f>G284</f>
        <v>0</v>
      </c>
    </row>
    <row r="284" spans="1:9" s="41" customFormat="1" ht="26.25" hidden="1">
      <c r="A284" s="39" t="s">
        <v>121</v>
      </c>
      <c r="B284" s="35" t="s">
        <v>550</v>
      </c>
      <c r="C284" s="35" t="s">
        <v>116</v>
      </c>
      <c r="D284" s="35" t="s">
        <v>249</v>
      </c>
      <c r="E284" s="35" t="s">
        <v>301</v>
      </c>
      <c r="F284" s="35" t="s">
        <v>122</v>
      </c>
      <c r="G284" s="38">
        <f>G285</f>
        <v>0</v>
      </c>
    </row>
    <row r="285" spans="1:9" s="41" customFormat="1" ht="26.25" hidden="1">
      <c r="A285" s="39" t="s">
        <v>123</v>
      </c>
      <c r="B285" s="35" t="s">
        <v>550</v>
      </c>
      <c r="C285" s="35" t="s">
        <v>116</v>
      </c>
      <c r="D285" s="35" t="s">
        <v>249</v>
      </c>
      <c r="E285" s="35" t="s">
        <v>301</v>
      </c>
      <c r="F285" s="35" t="s">
        <v>124</v>
      </c>
      <c r="G285" s="38"/>
    </row>
    <row r="286" spans="1:9" s="41" customFormat="1" ht="30" customHeight="1">
      <c r="A286" s="39" t="s">
        <v>211</v>
      </c>
      <c r="B286" s="35" t="s">
        <v>550</v>
      </c>
      <c r="C286" s="35" t="s">
        <v>116</v>
      </c>
      <c r="D286" s="35" t="s">
        <v>249</v>
      </c>
      <c r="E286" s="35" t="s">
        <v>212</v>
      </c>
      <c r="F286" s="35" t="s">
        <v>102</v>
      </c>
      <c r="G286" s="38">
        <f>G287</f>
        <v>119.9</v>
      </c>
      <c r="H286" s="38">
        <f t="shared" ref="H286:I289" si="29">H287</f>
        <v>119.9</v>
      </c>
      <c r="I286" s="38">
        <f t="shared" si="29"/>
        <v>119.9</v>
      </c>
    </row>
    <row r="287" spans="1:9" s="41" customFormat="1" ht="18" customHeight="1">
      <c r="A287" s="39" t="s">
        <v>221</v>
      </c>
      <c r="B287" s="35" t="s">
        <v>550</v>
      </c>
      <c r="C287" s="35" t="s">
        <v>116</v>
      </c>
      <c r="D287" s="35" t="s">
        <v>249</v>
      </c>
      <c r="E287" s="35" t="s">
        <v>222</v>
      </c>
      <c r="F287" s="35" t="s">
        <v>102</v>
      </c>
      <c r="G287" s="38">
        <f>G288</f>
        <v>119.9</v>
      </c>
      <c r="H287" s="38">
        <f t="shared" si="29"/>
        <v>119.9</v>
      </c>
      <c r="I287" s="38">
        <f t="shared" si="29"/>
        <v>119.9</v>
      </c>
    </row>
    <row r="288" spans="1:9" s="41" customFormat="1" ht="20.25" customHeight="1">
      <c r="A288" s="39" t="s">
        <v>180</v>
      </c>
      <c r="B288" s="35" t="s">
        <v>550</v>
      </c>
      <c r="C288" s="35" t="s">
        <v>116</v>
      </c>
      <c r="D288" s="35" t="s">
        <v>249</v>
      </c>
      <c r="E288" s="35" t="s">
        <v>223</v>
      </c>
      <c r="F288" s="35" t="s">
        <v>102</v>
      </c>
      <c r="G288" s="38">
        <f>G289</f>
        <v>119.9</v>
      </c>
      <c r="H288" s="38">
        <f t="shared" si="29"/>
        <v>119.9</v>
      </c>
      <c r="I288" s="38">
        <f t="shared" si="29"/>
        <v>119.9</v>
      </c>
    </row>
    <row r="289" spans="1:9" s="41" customFormat="1" ht="30.75" customHeight="1">
      <c r="A289" s="39" t="s">
        <v>121</v>
      </c>
      <c r="B289" s="35" t="s">
        <v>550</v>
      </c>
      <c r="C289" s="35" t="s">
        <v>116</v>
      </c>
      <c r="D289" s="35" t="s">
        <v>249</v>
      </c>
      <c r="E289" s="35" t="s">
        <v>223</v>
      </c>
      <c r="F289" s="35" t="s">
        <v>122</v>
      </c>
      <c r="G289" s="38">
        <f>G290</f>
        <v>119.9</v>
      </c>
      <c r="H289" s="38">
        <f t="shared" si="29"/>
        <v>119.9</v>
      </c>
      <c r="I289" s="38">
        <f t="shared" si="29"/>
        <v>119.9</v>
      </c>
    </row>
    <row r="290" spans="1:9" s="41" customFormat="1" ht="27.75" customHeight="1">
      <c r="A290" s="39" t="s">
        <v>123</v>
      </c>
      <c r="B290" s="35" t="s">
        <v>550</v>
      </c>
      <c r="C290" s="35" t="s">
        <v>116</v>
      </c>
      <c r="D290" s="35" t="s">
        <v>249</v>
      </c>
      <c r="E290" s="35" t="s">
        <v>223</v>
      </c>
      <c r="F290" s="35" t="s">
        <v>124</v>
      </c>
      <c r="G290" s="38">
        <v>119.9</v>
      </c>
      <c r="H290" s="38">
        <v>119.9</v>
      </c>
      <c r="I290" s="38">
        <v>119.9</v>
      </c>
    </row>
    <row r="291" spans="1:9" s="41" customFormat="1" ht="15">
      <c r="A291" s="39" t="s">
        <v>302</v>
      </c>
      <c r="B291" s="35" t="s">
        <v>550</v>
      </c>
      <c r="C291" s="35" t="s">
        <v>116</v>
      </c>
      <c r="D291" s="35" t="s">
        <v>303</v>
      </c>
      <c r="E291" s="35" t="s">
        <v>101</v>
      </c>
      <c r="F291" s="35" t="s">
        <v>102</v>
      </c>
      <c r="G291" s="38">
        <f>G297+G310+G292</f>
        <v>200</v>
      </c>
      <c r="H291" s="38">
        <f>H297+H310+H292</f>
        <v>200</v>
      </c>
      <c r="I291" s="38">
        <f>I297+I310+I292</f>
        <v>200</v>
      </c>
    </row>
    <row r="292" spans="1:9" s="41" customFormat="1" ht="39" hidden="1">
      <c r="A292" s="39" t="s">
        <v>283</v>
      </c>
      <c r="B292" s="35" t="s">
        <v>550</v>
      </c>
      <c r="C292" s="35" t="s">
        <v>116</v>
      </c>
      <c r="D292" s="35" t="s">
        <v>303</v>
      </c>
      <c r="E292" s="35" t="s">
        <v>284</v>
      </c>
      <c r="F292" s="35" t="s">
        <v>102</v>
      </c>
      <c r="G292" s="38">
        <f>G293</f>
        <v>0</v>
      </c>
      <c r="H292" s="38">
        <f t="shared" ref="H292:I295" si="30">H293</f>
        <v>0</v>
      </c>
      <c r="I292" s="38">
        <f t="shared" si="30"/>
        <v>0</v>
      </c>
    </row>
    <row r="293" spans="1:9" s="41" customFormat="1" ht="51.75" hidden="1">
      <c r="A293" s="39" t="s">
        <v>288</v>
      </c>
      <c r="B293" s="35" t="s">
        <v>550</v>
      </c>
      <c r="C293" s="35" t="s">
        <v>116</v>
      </c>
      <c r="D293" s="35" t="s">
        <v>303</v>
      </c>
      <c r="E293" s="35" t="s">
        <v>289</v>
      </c>
      <c r="F293" s="35" t="s">
        <v>102</v>
      </c>
      <c r="G293" s="38">
        <f>G294</f>
        <v>0</v>
      </c>
      <c r="H293" s="38">
        <f t="shared" si="30"/>
        <v>0</v>
      </c>
      <c r="I293" s="38">
        <f t="shared" si="30"/>
        <v>0</v>
      </c>
    </row>
    <row r="294" spans="1:9" s="41" customFormat="1" ht="15" hidden="1">
      <c r="A294" s="39" t="s">
        <v>180</v>
      </c>
      <c r="B294" s="35" t="s">
        <v>550</v>
      </c>
      <c r="C294" s="35" t="s">
        <v>116</v>
      </c>
      <c r="D294" s="35" t="s">
        <v>303</v>
      </c>
      <c r="E294" s="35" t="s">
        <v>290</v>
      </c>
      <c r="F294" s="35" t="s">
        <v>102</v>
      </c>
      <c r="G294" s="38">
        <f>G295</f>
        <v>0</v>
      </c>
      <c r="H294" s="38">
        <f t="shared" si="30"/>
        <v>0</v>
      </c>
      <c r="I294" s="38">
        <f t="shared" si="30"/>
        <v>0</v>
      </c>
    </row>
    <row r="295" spans="1:9" s="41" customFormat="1" ht="26.25" hidden="1">
      <c r="A295" s="39" t="s">
        <v>121</v>
      </c>
      <c r="B295" s="35" t="s">
        <v>550</v>
      </c>
      <c r="C295" s="35" t="s">
        <v>116</v>
      </c>
      <c r="D295" s="35" t="s">
        <v>303</v>
      </c>
      <c r="E295" s="35" t="s">
        <v>290</v>
      </c>
      <c r="F295" s="35" t="s">
        <v>122</v>
      </c>
      <c r="G295" s="38">
        <f>G296</f>
        <v>0</v>
      </c>
      <c r="H295" s="38">
        <f t="shared" si="30"/>
        <v>0</v>
      </c>
      <c r="I295" s="38">
        <f t="shared" si="30"/>
        <v>0</v>
      </c>
    </row>
    <row r="296" spans="1:9" s="41" customFormat="1" ht="26.25" hidden="1">
      <c r="A296" s="39" t="s">
        <v>123</v>
      </c>
      <c r="B296" s="35" t="s">
        <v>550</v>
      </c>
      <c r="C296" s="35" t="s">
        <v>116</v>
      </c>
      <c r="D296" s="35" t="s">
        <v>303</v>
      </c>
      <c r="E296" s="35" t="s">
        <v>290</v>
      </c>
      <c r="F296" s="35" t="s">
        <v>124</v>
      </c>
      <c r="G296" s="38">
        <v>0</v>
      </c>
      <c r="H296" s="38">
        <v>0</v>
      </c>
      <c r="I296" s="38">
        <v>0</v>
      </c>
    </row>
    <row r="297" spans="1:9" s="41" customFormat="1" ht="51.75" customHeight="1">
      <c r="A297" s="39" t="s">
        <v>199</v>
      </c>
      <c r="B297" s="35" t="s">
        <v>550</v>
      </c>
      <c r="C297" s="35" t="s">
        <v>116</v>
      </c>
      <c r="D297" s="35" t="s">
        <v>303</v>
      </c>
      <c r="E297" s="35" t="s">
        <v>200</v>
      </c>
      <c r="F297" s="35" t="s">
        <v>102</v>
      </c>
      <c r="G297" s="38">
        <f>G298+G302+G306</f>
        <v>200</v>
      </c>
      <c r="H297" s="38">
        <f>H298+H302+H306</f>
        <v>200</v>
      </c>
      <c r="I297" s="38">
        <f>I298+I302+I306</f>
        <v>200</v>
      </c>
    </row>
    <row r="298" spans="1:9" s="41" customFormat="1" ht="30.75" hidden="1" customHeight="1">
      <c r="A298" s="39" t="s">
        <v>304</v>
      </c>
      <c r="B298" s="35" t="s">
        <v>550</v>
      </c>
      <c r="C298" s="35" t="s">
        <v>116</v>
      </c>
      <c r="D298" s="35" t="s">
        <v>303</v>
      </c>
      <c r="E298" s="35" t="s">
        <v>305</v>
      </c>
      <c r="F298" s="35" t="s">
        <v>102</v>
      </c>
      <c r="G298" s="38">
        <f>G299</f>
        <v>0</v>
      </c>
      <c r="H298" s="38">
        <f t="shared" ref="H298:I300" si="31">H299</f>
        <v>0</v>
      </c>
      <c r="I298" s="38">
        <f t="shared" si="31"/>
        <v>0</v>
      </c>
    </row>
    <row r="299" spans="1:9" s="41" customFormat="1" ht="15" hidden="1">
      <c r="A299" s="39" t="s">
        <v>180</v>
      </c>
      <c r="B299" s="35" t="s">
        <v>550</v>
      </c>
      <c r="C299" s="35" t="s">
        <v>116</v>
      </c>
      <c r="D299" s="35" t="s">
        <v>303</v>
      </c>
      <c r="E299" s="35" t="s">
        <v>306</v>
      </c>
      <c r="F299" s="35" t="s">
        <v>102</v>
      </c>
      <c r="G299" s="38">
        <f>G300</f>
        <v>0</v>
      </c>
      <c r="H299" s="38">
        <f t="shared" si="31"/>
        <v>0</v>
      </c>
      <c r="I299" s="38">
        <f t="shared" si="31"/>
        <v>0</v>
      </c>
    </row>
    <row r="300" spans="1:9" s="41" customFormat="1" ht="26.25" hidden="1">
      <c r="A300" s="39" t="s">
        <v>121</v>
      </c>
      <c r="B300" s="35" t="s">
        <v>550</v>
      </c>
      <c r="C300" s="35" t="s">
        <v>116</v>
      </c>
      <c r="D300" s="35" t="s">
        <v>303</v>
      </c>
      <c r="E300" s="35" t="s">
        <v>306</v>
      </c>
      <c r="F300" s="35" t="s">
        <v>122</v>
      </c>
      <c r="G300" s="38">
        <f>G301</f>
        <v>0</v>
      </c>
      <c r="H300" s="38">
        <f t="shared" si="31"/>
        <v>0</v>
      </c>
      <c r="I300" s="38">
        <f t="shared" si="31"/>
        <v>0</v>
      </c>
    </row>
    <row r="301" spans="1:9" s="41" customFormat="1" ht="24.75" hidden="1" customHeight="1">
      <c r="A301" s="39" t="s">
        <v>123</v>
      </c>
      <c r="B301" s="35" t="s">
        <v>550</v>
      </c>
      <c r="C301" s="35" t="s">
        <v>116</v>
      </c>
      <c r="D301" s="35" t="s">
        <v>303</v>
      </c>
      <c r="E301" s="35" t="s">
        <v>306</v>
      </c>
      <c r="F301" s="35" t="s">
        <v>124</v>
      </c>
      <c r="G301" s="38">
        <f>200-177.9-22.1</f>
        <v>0</v>
      </c>
      <c r="H301" s="38">
        <f>200-177.9-22.1</f>
        <v>0</v>
      </c>
      <c r="I301" s="38">
        <f>200-177.9-22.1</f>
        <v>0</v>
      </c>
    </row>
    <row r="302" spans="1:9" s="41" customFormat="1" ht="44.25" hidden="1" customHeight="1">
      <c r="A302" s="39" t="s">
        <v>299</v>
      </c>
      <c r="B302" s="35" t="s">
        <v>550</v>
      </c>
      <c r="C302" s="35" t="s">
        <v>116</v>
      </c>
      <c r="D302" s="35" t="s">
        <v>303</v>
      </c>
      <c r="E302" s="35" t="s">
        <v>300</v>
      </c>
      <c r="F302" s="35" t="s">
        <v>102</v>
      </c>
      <c r="G302" s="38">
        <f>G303</f>
        <v>0</v>
      </c>
      <c r="H302" s="38">
        <f t="shared" ref="H302:I304" si="32">H303</f>
        <v>0</v>
      </c>
      <c r="I302" s="38">
        <f t="shared" si="32"/>
        <v>0</v>
      </c>
    </row>
    <row r="303" spans="1:9" s="41" customFormat="1" ht="16.5" hidden="1" customHeight="1">
      <c r="A303" s="39" t="s">
        <v>180</v>
      </c>
      <c r="B303" s="35" t="s">
        <v>550</v>
      </c>
      <c r="C303" s="35" t="s">
        <v>116</v>
      </c>
      <c r="D303" s="35" t="s">
        <v>303</v>
      </c>
      <c r="E303" s="35" t="s">
        <v>301</v>
      </c>
      <c r="F303" s="35" t="s">
        <v>102</v>
      </c>
      <c r="G303" s="38">
        <f>G304</f>
        <v>0</v>
      </c>
      <c r="H303" s="38">
        <f t="shared" si="32"/>
        <v>0</v>
      </c>
      <c r="I303" s="38">
        <f t="shared" si="32"/>
        <v>0</v>
      </c>
    </row>
    <row r="304" spans="1:9" s="41" customFormat="1" ht="24.75" hidden="1" customHeight="1">
      <c r="A304" s="39" t="s">
        <v>121</v>
      </c>
      <c r="B304" s="35" t="s">
        <v>550</v>
      </c>
      <c r="C304" s="35" t="s">
        <v>116</v>
      </c>
      <c r="D304" s="35" t="s">
        <v>303</v>
      </c>
      <c r="E304" s="35" t="s">
        <v>301</v>
      </c>
      <c r="F304" s="35" t="s">
        <v>122</v>
      </c>
      <c r="G304" s="38">
        <f>G305</f>
        <v>0</v>
      </c>
      <c r="H304" s="38">
        <f t="shared" si="32"/>
        <v>0</v>
      </c>
      <c r="I304" s="38">
        <f t="shared" si="32"/>
        <v>0</v>
      </c>
    </row>
    <row r="305" spans="1:9" s="41" customFormat="1" ht="24.75" hidden="1" customHeight="1">
      <c r="A305" s="39" t="s">
        <v>123</v>
      </c>
      <c r="B305" s="35" t="s">
        <v>550</v>
      </c>
      <c r="C305" s="35" t="s">
        <v>116</v>
      </c>
      <c r="D305" s="35" t="s">
        <v>303</v>
      </c>
      <c r="E305" s="35" t="s">
        <v>301</v>
      </c>
      <c r="F305" s="35" t="s">
        <v>124</v>
      </c>
      <c r="G305" s="38">
        <v>0</v>
      </c>
      <c r="H305" s="38">
        <v>0</v>
      </c>
      <c r="I305" s="38">
        <v>0</v>
      </c>
    </row>
    <row r="306" spans="1:9" s="41" customFormat="1" ht="54" customHeight="1">
      <c r="A306" s="39" t="s">
        <v>310</v>
      </c>
      <c r="B306" s="35" t="s">
        <v>550</v>
      </c>
      <c r="C306" s="35" t="s">
        <v>116</v>
      </c>
      <c r="D306" s="35" t="s">
        <v>303</v>
      </c>
      <c r="E306" s="35" t="s">
        <v>311</v>
      </c>
      <c r="F306" s="35" t="s">
        <v>102</v>
      </c>
      <c r="G306" s="38">
        <f>G307</f>
        <v>200</v>
      </c>
      <c r="H306" s="38">
        <f t="shared" ref="H306:I308" si="33">H307</f>
        <v>200</v>
      </c>
      <c r="I306" s="38">
        <f t="shared" si="33"/>
        <v>200</v>
      </c>
    </row>
    <row r="307" spans="1:9" s="41" customFormat="1" ht="18" customHeight="1">
      <c r="A307" s="39" t="s">
        <v>180</v>
      </c>
      <c r="B307" s="35" t="s">
        <v>550</v>
      </c>
      <c r="C307" s="35" t="s">
        <v>116</v>
      </c>
      <c r="D307" s="35" t="s">
        <v>303</v>
      </c>
      <c r="E307" s="35" t="s">
        <v>312</v>
      </c>
      <c r="F307" s="35" t="s">
        <v>102</v>
      </c>
      <c r="G307" s="38">
        <f>G308</f>
        <v>200</v>
      </c>
      <c r="H307" s="38">
        <f t="shared" si="33"/>
        <v>200</v>
      </c>
      <c r="I307" s="38">
        <f t="shared" si="33"/>
        <v>200</v>
      </c>
    </row>
    <row r="308" spans="1:9" s="41" customFormat="1" ht="30.75" customHeight="1">
      <c r="A308" s="39" t="s">
        <v>121</v>
      </c>
      <c r="B308" s="35" t="s">
        <v>550</v>
      </c>
      <c r="C308" s="35" t="s">
        <v>116</v>
      </c>
      <c r="D308" s="35" t="s">
        <v>303</v>
      </c>
      <c r="E308" s="35" t="s">
        <v>312</v>
      </c>
      <c r="F308" s="35" t="s">
        <v>122</v>
      </c>
      <c r="G308" s="38">
        <f>G309</f>
        <v>200</v>
      </c>
      <c r="H308" s="38">
        <f t="shared" si="33"/>
        <v>200</v>
      </c>
      <c r="I308" s="38">
        <f t="shared" si="33"/>
        <v>200</v>
      </c>
    </row>
    <row r="309" spans="1:9" s="41" customFormat="1" ht="32.25" customHeight="1">
      <c r="A309" s="39" t="s">
        <v>123</v>
      </c>
      <c r="B309" s="35" t="s">
        <v>550</v>
      </c>
      <c r="C309" s="35" t="s">
        <v>116</v>
      </c>
      <c r="D309" s="35" t="s">
        <v>303</v>
      </c>
      <c r="E309" s="35" t="s">
        <v>312</v>
      </c>
      <c r="F309" s="35" t="s">
        <v>124</v>
      </c>
      <c r="G309" s="38">
        <v>200</v>
      </c>
      <c r="H309" s="38">
        <v>200</v>
      </c>
      <c r="I309" s="38">
        <v>200</v>
      </c>
    </row>
    <row r="310" spans="1:9" s="41" customFormat="1" ht="24.75" hidden="1" customHeight="1">
      <c r="A310" s="39" t="s">
        <v>313</v>
      </c>
      <c r="B310" s="35" t="s">
        <v>550</v>
      </c>
      <c r="C310" s="35" t="s">
        <v>116</v>
      </c>
      <c r="D310" s="35" t="s">
        <v>303</v>
      </c>
      <c r="E310" s="35" t="s">
        <v>314</v>
      </c>
      <c r="F310" s="35" t="s">
        <v>102</v>
      </c>
      <c r="G310" s="38">
        <f>G311</f>
        <v>0</v>
      </c>
      <c r="H310" s="38">
        <f t="shared" ref="H310:I313" si="34">H311</f>
        <v>0</v>
      </c>
      <c r="I310" s="38">
        <f t="shared" si="34"/>
        <v>0</v>
      </c>
    </row>
    <row r="311" spans="1:9" s="41" customFormat="1" ht="24.75" hidden="1" customHeight="1">
      <c r="A311" s="39" t="s">
        <v>315</v>
      </c>
      <c r="B311" s="35" t="s">
        <v>550</v>
      </c>
      <c r="C311" s="35" t="s">
        <v>116</v>
      </c>
      <c r="D311" s="35" t="s">
        <v>303</v>
      </c>
      <c r="E311" s="35" t="s">
        <v>316</v>
      </c>
      <c r="F311" s="35" t="s">
        <v>102</v>
      </c>
      <c r="G311" s="38">
        <f>G312</f>
        <v>0</v>
      </c>
      <c r="H311" s="38">
        <f t="shared" si="34"/>
        <v>0</v>
      </c>
      <c r="I311" s="38">
        <f t="shared" si="34"/>
        <v>0</v>
      </c>
    </row>
    <row r="312" spans="1:9" s="41" customFormat="1" ht="38.25" hidden="1" customHeight="1">
      <c r="A312" s="39" t="s">
        <v>317</v>
      </c>
      <c r="B312" s="35" t="s">
        <v>550</v>
      </c>
      <c r="C312" s="35" t="s">
        <v>116</v>
      </c>
      <c r="D312" s="35" t="s">
        <v>303</v>
      </c>
      <c r="E312" s="35" t="s">
        <v>318</v>
      </c>
      <c r="F312" s="35" t="s">
        <v>102</v>
      </c>
      <c r="G312" s="38">
        <f>G313</f>
        <v>0</v>
      </c>
      <c r="H312" s="38">
        <f t="shared" si="34"/>
        <v>0</v>
      </c>
      <c r="I312" s="38">
        <f t="shared" si="34"/>
        <v>0</v>
      </c>
    </row>
    <row r="313" spans="1:9" s="41" customFormat="1" ht="16.5" hidden="1" customHeight="1">
      <c r="A313" s="39" t="s">
        <v>125</v>
      </c>
      <c r="B313" s="35" t="s">
        <v>550</v>
      </c>
      <c r="C313" s="35" t="s">
        <v>116</v>
      </c>
      <c r="D313" s="35" t="s">
        <v>303</v>
      </c>
      <c r="E313" s="35" t="s">
        <v>318</v>
      </c>
      <c r="F313" s="35" t="s">
        <v>126</v>
      </c>
      <c r="G313" s="38">
        <f>G314</f>
        <v>0</v>
      </c>
      <c r="H313" s="38">
        <f t="shared" si="34"/>
        <v>0</v>
      </c>
      <c r="I313" s="38">
        <f t="shared" si="34"/>
        <v>0</v>
      </c>
    </row>
    <row r="314" spans="1:9" s="41" customFormat="1" ht="24.75" hidden="1" customHeight="1">
      <c r="A314" s="39" t="s">
        <v>319</v>
      </c>
      <c r="B314" s="35" t="s">
        <v>550</v>
      </c>
      <c r="C314" s="35" t="s">
        <v>116</v>
      </c>
      <c r="D314" s="35" t="s">
        <v>303</v>
      </c>
      <c r="E314" s="35" t="s">
        <v>318</v>
      </c>
      <c r="F314" s="35" t="s">
        <v>320</v>
      </c>
      <c r="G314" s="38">
        <v>0</v>
      </c>
      <c r="H314" s="38">
        <v>0</v>
      </c>
      <c r="I314" s="38">
        <v>0</v>
      </c>
    </row>
    <row r="315" spans="1:9" s="41" customFormat="1" ht="18" customHeight="1">
      <c r="A315" s="39" t="s">
        <v>325</v>
      </c>
      <c r="B315" s="35" t="s">
        <v>550</v>
      </c>
      <c r="C315" s="35" t="s">
        <v>146</v>
      </c>
      <c r="D315" s="35" t="s">
        <v>100</v>
      </c>
      <c r="E315" s="35" t="s">
        <v>101</v>
      </c>
      <c r="F315" s="35" t="s">
        <v>102</v>
      </c>
      <c r="G315" s="38">
        <f>G316+G339+G384</f>
        <v>10926.9</v>
      </c>
      <c r="H315" s="38">
        <f>H316+H339+H384</f>
        <v>9841.9</v>
      </c>
      <c r="I315" s="38">
        <f>I316+I339+I384</f>
        <v>10368.9</v>
      </c>
    </row>
    <row r="316" spans="1:9" s="41" customFormat="1" ht="19.5" customHeight="1">
      <c r="A316" s="39" t="s">
        <v>326</v>
      </c>
      <c r="B316" s="35" t="s">
        <v>550</v>
      </c>
      <c r="C316" s="35" t="s">
        <v>146</v>
      </c>
      <c r="D316" s="35" t="s">
        <v>99</v>
      </c>
      <c r="E316" s="35" t="s">
        <v>101</v>
      </c>
      <c r="F316" s="35" t="s">
        <v>102</v>
      </c>
      <c r="G316" s="38">
        <f>G317+G334</f>
        <v>438.90000000000003</v>
      </c>
      <c r="H316" s="38">
        <f>H317+H334</f>
        <v>438.90000000000003</v>
      </c>
      <c r="I316" s="38">
        <f>I317+I334</f>
        <v>438.90000000000003</v>
      </c>
    </row>
    <row r="317" spans="1:9" s="41" customFormat="1" ht="54" customHeight="1">
      <c r="A317" s="39" t="s">
        <v>199</v>
      </c>
      <c r="B317" s="35" t="s">
        <v>550</v>
      </c>
      <c r="C317" s="35" t="s">
        <v>146</v>
      </c>
      <c r="D317" s="35" t="s">
        <v>99</v>
      </c>
      <c r="E317" s="35" t="s">
        <v>200</v>
      </c>
      <c r="F317" s="35" t="s">
        <v>102</v>
      </c>
      <c r="G317" s="38">
        <f>G318+G322+G330</f>
        <v>272.3</v>
      </c>
      <c r="H317" s="38">
        <f>H318+H322+H330</f>
        <v>272.3</v>
      </c>
      <c r="I317" s="38">
        <f>I318+I322+I330</f>
        <v>272.3</v>
      </c>
    </row>
    <row r="318" spans="1:9" s="41" customFormat="1" ht="64.5">
      <c r="A318" s="39" t="s">
        <v>557</v>
      </c>
      <c r="B318" s="35" t="s">
        <v>550</v>
      </c>
      <c r="C318" s="35" t="s">
        <v>146</v>
      </c>
      <c r="D318" s="35" t="s">
        <v>99</v>
      </c>
      <c r="E318" s="35" t="s">
        <v>328</v>
      </c>
      <c r="F318" s="35" t="s">
        <v>102</v>
      </c>
      <c r="G318" s="38">
        <f>G319</f>
        <v>272.3</v>
      </c>
      <c r="H318" s="38">
        <f t="shared" ref="H318:I320" si="35">H319</f>
        <v>272.3</v>
      </c>
      <c r="I318" s="38">
        <f t="shared" si="35"/>
        <v>272.3</v>
      </c>
    </row>
    <row r="319" spans="1:9" s="41" customFormat="1" ht="19.5" customHeight="1">
      <c r="A319" s="39" t="s">
        <v>180</v>
      </c>
      <c r="B319" s="35" t="s">
        <v>550</v>
      </c>
      <c r="C319" s="35" t="s">
        <v>146</v>
      </c>
      <c r="D319" s="35" t="s">
        <v>99</v>
      </c>
      <c r="E319" s="35" t="s">
        <v>329</v>
      </c>
      <c r="F319" s="35" t="s">
        <v>102</v>
      </c>
      <c r="G319" s="38">
        <f>G320</f>
        <v>272.3</v>
      </c>
      <c r="H319" s="38">
        <f t="shared" si="35"/>
        <v>272.3</v>
      </c>
      <c r="I319" s="38">
        <f t="shared" si="35"/>
        <v>272.3</v>
      </c>
    </row>
    <row r="320" spans="1:9" s="41" customFormat="1" ht="29.25" customHeight="1">
      <c r="A320" s="39" t="s">
        <v>121</v>
      </c>
      <c r="B320" s="35" t="s">
        <v>550</v>
      </c>
      <c r="C320" s="35" t="s">
        <v>146</v>
      </c>
      <c r="D320" s="35" t="s">
        <v>99</v>
      </c>
      <c r="E320" s="35" t="s">
        <v>329</v>
      </c>
      <c r="F320" s="35" t="s">
        <v>122</v>
      </c>
      <c r="G320" s="38">
        <f>G321</f>
        <v>272.3</v>
      </c>
      <c r="H320" s="38">
        <f t="shared" si="35"/>
        <v>272.3</v>
      </c>
      <c r="I320" s="38">
        <f t="shared" si="35"/>
        <v>272.3</v>
      </c>
    </row>
    <row r="321" spans="1:9" s="41" customFormat="1" ht="30" customHeight="1">
      <c r="A321" s="39" t="s">
        <v>123</v>
      </c>
      <c r="B321" s="35" t="s">
        <v>550</v>
      </c>
      <c r="C321" s="35" t="s">
        <v>146</v>
      </c>
      <c r="D321" s="35" t="s">
        <v>99</v>
      </c>
      <c r="E321" s="35" t="s">
        <v>329</v>
      </c>
      <c r="F321" s="35" t="s">
        <v>124</v>
      </c>
      <c r="G321" s="38">
        <v>272.3</v>
      </c>
      <c r="H321" s="38">
        <v>272.3</v>
      </c>
      <c r="I321" s="38">
        <v>272.3</v>
      </c>
    </row>
    <row r="322" spans="1:9" s="41" customFormat="1" ht="39" hidden="1">
      <c r="A322" s="39" t="s">
        <v>330</v>
      </c>
      <c r="B322" s="35" t="s">
        <v>550</v>
      </c>
      <c r="C322" s="35" t="s">
        <v>146</v>
      </c>
      <c r="D322" s="35" t="s">
        <v>99</v>
      </c>
      <c r="E322" s="35" t="s">
        <v>331</v>
      </c>
      <c r="F322" s="35" t="s">
        <v>102</v>
      </c>
      <c r="G322" s="38">
        <f>G323</f>
        <v>0</v>
      </c>
      <c r="H322" s="38">
        <f>H323</f>
        <v>0</v>
      </c>
      <c r="I322" s="38">
        <f>I323</f>
        <v>0</v>
      </c>
    </row>
    <row r="323" spans="1:9" s="41" customFormat="1" ht="15" hidden="1">
      <c r="A323" s="39" t="s">
        <v>180</v>
      </c>
      <c r="B323" s="35" t="s">
        <v>550</v>
      </c>
      <c r="C323" s="35" t="s">
        <v>146</v>
      </c>
      <c r="D323" s="35" t="s">
        <v>99</v>
      </c>
      <c r="E323" s="35" t="s">
        <v>332</v>
      </c>
      <c r="F323" s="35" t="s">
        <v>102</v>
      </c>
      <c r="G323" s="38">
        <f>G324+G326</f>
        <v>0</v>
      </c>
      <c r="H323" s="38">
        <f>H324+H326</f>
        <v>0</v>
      </c>
      <c r="I323" s="38">
        <f>I324+I326</f>
        <v>0</v>
      </c>
    </row>
    <row r="324" spans="1:9" s="41" customFormat="1" ht="26.25" hidden="1">
      <c r="A324" s="39" t="s">
        <v>121</v>
      </c>
      <c r="B324" s="35" t="s">
        <v>550</v>
      </c>
      <c r="C324" s="35" t="s">
        <v>146</v>
      </c>
      <c r="D324" s="35" t="s">
        <v>99</v>
      </c>
      <c r="E324" s="35" t="s">
        <v>332</v>
      </c>
      <c r="F324" s="35" t="s">
        <v>122</v>
      </c>
      <c r="G324" s="38">
        <f>G325</f>
        <v>0</v>
      </c>
      <c r="H324" s="38">
        <f>H325</f>
        <v>0</v>
      </c>
      <c r="I324" s="38">
        <f>I325</f>
        <v>0</v>
      </c>
    </row>
    <row r="325" spans="1:9" s="41" customFormat="1" ht="26.25" hidden="1">
      <c r="A325" s="39" t="s">
        <v>123</v>
      </c>
      <c r="B325" s="35" t="s">
        <v>550</v>
      </c>
      <c r="C325" s="35" t="s">
        <v>146</v>
      </c>
      <c r="D325" s="35" t="s">
        <v>99</v>
      </c>
      <c r="E325" s="35" t="s">
        <v>332</v>
      </c>
      <c r="F325" s="35" t="s">
        <v>124</v>
      </c>
      <c r="G325" s="38">
        <f>15.3+29.5-44.8</f>
        <v>0</v>
      </c>
      <c r="H325" s="38">
        <f>15.3+29.5-44.8</f>
        <v>0</v>
      </c>
      <c r="I325" s="38">
        <f>15.3+29.5-44.8</f>
        <v>0</v>
      </c>
    </row>
    <row r="326" spans="1:9" s="41" customFormat="1" ht="39" hidden="1">
      <c r="A326" s="39" t="s">
        <v>227</v>
      </c>
      <c r="B326" s="35" t="s">
        <v>550</v>
      </c>
      <c r="C326" s="35" t="s">
        <v>146</v>
      </c>
      <c r="D326" s="35" t="s">
        <v>99</v>
      </c>
      <c r="E326" s="35" t="s">
        <v>332</v>
      </c>
      <c r="F326" s="35" t="s">
        <v>228</v>
      </c>
      <c r="G326" s="38">
        <f>G327</f>
        <v>0</v>
      </c>
      <c r="H326" s="38">
        <f>H327</f>
        <v>0</v>
      </c>
      <c r="I326" s="38">
        <f>I327</f>
        <v>0</v>
      </c>
    </row>
    <row r="327" spans="1:9" s="41" customFormat="1" ht="15" hidden="1">
      <c r="A327" s="39" t="s">
        <v>229</v>
      </c>
      <c r="B327" s="35" t="s">
        <v>550</v>
      </c>
      <c r="C327" s="35" t="s">
        <v>146</v>
      </c>
      <c r="D327" s="35" t="s">
        <v>99</v>
      </c>
      <c r="E327" s="35" t="s">
        <v>332</v>
      </c>
      <c r="F327" s="35" t="s">
        <v>230</v>
      </c>
      <c r="G327" s="38">
        <v>0</v>
      </c>
      <c r="H327" s="38">
        <v>0</v>
      </c>
      <c r="I327" s="38">
        <v>0</v>
      </c>
    </row>
    <row r="328" spans="1:9" s="41" customFormat="1" ht="15" hidden="1">
      <c r="A328" s="39" t="s">
        <v>125</v>
      </c>
      <c r="B328" s="35" t="s">
        <v>550</v>
      </c>
      <c r="C328" s="35" t="s">
        <v>146</v>
      </c>
      <c r="D328" s="35" t="s">
        <v>99</v>
      </c>
      <c r="E328" s="35" t="s">
        <v>200</v>
      </c>
      <c r="F328" s="35" t="s">
        <v>126</v>
      </c>
      <c r="G328" s="38">
        <f>G329</f>
        <v>0</v>
      </c>
      <c r="H328" s="38">
        <f>H329</f>
        <v>0</v>
      </c>
      <c r="I328" s="38">
        <f>I329</f>
        <v>0</v>
      </c>
    </row>
    <row r="329" spans="1:9" s="41" customFormat="1" ht="40.5" hidden="1" customHeight="1">
      <c r="A329" s="39" t="s">
        <v>127</v>
      </c>
      <c r="B329" s="35" t="s">
        <v>550</v>
      </c>
      <c r="C329" s="35" t="s">
        <v>146</v>
      </c>
      <c r="D329" s="35" t="s">
        <v>99</v>
      </c>
      <c r="E329" s="35" t="s">
        <v>200</v>
      </c>
      <c r="F329" s="35" t="s">
        <v>128</v>
      </c>
      <c r="G329" s="38">
        <v>0</v>
      </c>
      <c r="H329" s="38">
        <v>0</v>
      </c>
      <c r="I329" s="38">
        <v>0</v>
      </c>
    </row>
    <row r="330" spans="1:9" s="41" customFormat="1" ht="38.25" hidden="1" customHeight="1">
      <c r="A330" s="39" t="s">
        <v>336</v>
      </c>
      <c r="B330" s="35" t="s">
        <v>550</v>
      </c>
      <c r="C330" s="35" t="s">
        <v>146</v>
      </c>
      <c r="D330" s="35" t="s">
        <v>99</v>
      </c>
      <c r="E330" s="35" t="s">
        <v>202</v>
      </c>
      <c r="F330" s="35" t="s">
        <v>102</v>
      </c>
      <c r="G330" s="38">
        <f>G331</f>
        <v>0</v>
      </c>
      <c r="H330" s="38">
        <f t="shared" ref="H330:I332" si="36">H331</f>
        <v>0</v>
      </c>
      <c r="I330" s="38">
        <f t="shared" si="36"/>
        <v>0</v>
      </c>
    </row>
    <row r="331" spans="1:9" s="41" customFormat="1" ht="16.5" hidden="1" customHeight="1">
      <c r="A331" s="39" t="s">
        <v>180</v>
      </c>
      <c r="B331" s="35" t="s">
        <v>550</v>
      </c>
      <c r="C331" s="35" t="s">
        <v>146</v>
      </c>
      <c r="D331" s="35" t="s">
        <v>99</v>
      </c>
      <c r="E331" s="35" t="s">
        <v>203</v>
      </c>
      <c r="F331" s="35" t="s">
        <v>102</v>
      </c>
      <c r="G331" s="38">
        <f>G332</f>
        <v>0</v>
      </c>
      <c r="H331" s="38">
        <f t="shared" si="36"/>
        <v>0</v>
      </c>
      <c r="I331" s="38">
        <f t="shared" si="36"/>
        <v>0</v>
      </c>
    </row>
    <row r="332" spans="1:9" s="41" customFormat="1" ht="29.25" hidden="1" customHeight="1">
      <c r="A332" s="39" t="s">
        <v>121</v>
      </c>
      <c r="B332" s="35" t="s">
        <v>550</v>
      </c>
      <c r="C332" s="35" t="s">
        <v>146</v>
      </c>
      <c r="D332" s="35" t="s">
        <v>99</v>
      </c>
      <c r="E332" s="35" t="s">
        <v>203</v>
      </c>
      <c r="F332" s="35" t="s">
        <v>122</v>
      </c>
      <c r="G332" s="38">
        <f>G333</f>
        <v>0</v>
      </c>
      <c r="H332" s="38">
        <f t="shared" si="36"/>
        <v>0</v>
      </c>
      <c r="I332" s="38">
        <f t="shared" si="36"/>
        <v>0</v>
      </c>
    </row>
    <row r="333" spans="1:9" s="41" customFormat="1" ht="4.5" hidden="1" customHeight="1">
      <c r="A333" s="39" t="s">
        <v>123</v>
      </c>
      <c r="B333" s="35" t="s">
        <v>550</v>
      </c>
      <c r="C333" s="35" t="s">
        <v>146</v>
      </c>
      <c r="D333" s="35" t="s">
        <v>99</v>
      </c>
      <c r="E333" s="35" t="s">
        <v>203</v>
      </c>
      <c r="F333" s="35" t="s">
        <v>124</v>
      </c>
      <c r="G333" s="38">
        <v>0</v>
      </c>
      <c r="H333" s="38">
        <v>0</v>
      </c>
      <c r="I333" s="38">
        <v>0</v>
      </c>
    </row>
    <row r="334" spans="1:9" s="41" customFormat="1" ht="28.5" customHeight="1">
      <c r="A334" s="39" t="s">
        <v>211</v>
      </c>
      <c r="B334" s="35" t="s">
        <v>550</v>
      </c>
      <c r="C334" s="35" t="s">
        <v>146</v>
      </c>
      <c r="D334" s="35" t="s">
        <v>99</v>
      </c>
      <c r="E334" s="35" t="s">
        <v>212</v>
      </c>
      <c r="F334" s="35" t="s">
        <v>102</v>
      </c>
      <c r="G334" s="38">
        <f>G335</f>
        <v>166.60000000000002</v>
      </c>
      <c r="H334" s="38">
        <f t="shared" ref="H334:I337" si="37">H335</f>
        <v>166.60000000000002</v>
      </c>
      <c r="I334" s="38">
        <f t="shared" si="37"/>
        <v>166.60000000000002</v>
      </c>
    </row>
    <row r="335" spans="1:9" s="41" customFormat="1" ht="15" customHeight="1">
      <c r="A335" s="39" t="s">
        <v>221</v>
      </c>
      <c r="B335" s="35" t="s">
        <v>550</v>
      </c>
      <c r="C335" s="35" t="s">
        <v>146</v>
      </c>
      <c r="D335" s="35" t="s">
        <v>99</v>
      </c>
      <c r="E335" s="35" t="s">
        <v>222</v>
      </c>
      <c r="F335" s="35" t="s">
        <v>102</v>
      </c>
      <c r="G335" s="38">
        <f>G336</f>
        <v>166.60000000000002</v>
      </c>
      <c r="H335" s="38">
        <f t="shared" si="37"/>
        <v>166.60000000000002</v>
      </c>
      <c r="I335" s="38">
        <f t="shared" si="37"/>
        <v>166.60000000000002</v>
      </c>
    </row>
    <row r="336" spans="1:9" s="41" customFormat="1" ht="18" customHeight="1">
      <c r="A336" s="39" t="s">
        <v>180</v>
      </c>
      <c r="B336" s="35" t="s">
        <v>550</v>
      </c>
      <c r="C336" s="35" t="s">
        <v>146</v>
      </c>
      <c r="D336" s="35" t="s">
        <v>99</v>
      </c>
      <c r="E336" s="35" t="s">
        <v>223</v>
      </c>
      <c r="F336" s="35" t="s">
        <v>102</v>
      </c>
      <c r="G336" s="38">
        <f>G337</f>
        <v>166.60000000000002</v>
      </c>
      <c r="H336" s="38">
        <f t="shared" si="37"/>
        <v>166.60000000000002</v>
      </c>
      <c r="I336" s="38">
        <f t="shared" si="37"/>
        <v>166.60000000000002</v>
      </c>
    </row>
    <row r="337" spans="1:9" s="41" customFormat="1" ht="28.5" customHeight="1">
      <c r="A337" s="39" t="s">
        <v>121</v>
      </c>
      <c r="B337" s="35" t="s">
        <v>550</v>
      </c>
      <c r="C337" s="35" t="s">
        <v>146</v>
      </c>
      <c r="D337" s="35" t="s">
        <v>99</v>
      </c>
      <c r="E337" s="35" t="s">
        <v>223</v>
      </c>
      <c r="F337" s="35" t="s">
        <v>122</v>
      </c>
      <c r="G337" s="38">
        <f>G338</f>
        <v>166.60000000000002</v>
      </c>
      <c r="H337" s="38">
        <f t="shared" si="37"/>
        <v>166.60000000000002</v>
      </c>
      <c r="I337" s="38">
        <f t="shared" si="37"/>
        <v>166.60000000000002</v>
      </c>
    </row>
    <row r="338" spans="1:9" s="41" customFormat="1" ht="29.25" customHeight="1">
      <c r="A338" s="39" t="s">
        <v>123</v>
      </c>
      <c r="B338" s="35" t="s">
        <v>550</v>
      </c>
      <c r="C338" s="35" t="s">
        <v>146</v>
      </c>
      <c r="D338" s="35" t="s">
        <v>99</v>
      </c>
      <c r="E338" s="35" t="s">
        <v>223</v>
      </c>
      <c r="F338" s="35" t="s">
        <v>124</v>
      </c>
      <c r="G338" s="38">
        <f>290.8-124.2</f>
        <v>166.60000000000002</v>
      </c>
      <c r="H338" s="38">
        <f>290.8-124.2</f>
        <v>166.60000000000002</v>
      </c>
      <c r="I338" s="38">
        <f>290.8-124.2</f>
        <v>166.60000000000002</v>
      </c>
    </row>
    <row r="339" spans="1:9" ht="20.25" customHeight="1">
      <c r="A339" s="39" t="s">
        <v>339</v>
      </c>
      <c r="B339" s="35" t="s">
        <v>550</v>
      </c>
      <c r="C339" s="35" t="s">
        <v>146</v>
      </c>
      <c r="D339" s="35" t="s">
        <v>104</v>
      </c>
      <c r="E339" s="35" t="s">
        <v>101</v>
      </c>
      <c r="F339" s="35" t="s">
        <v>102</v>
      </c>
      <c r="G339" s="38">
        <f>G344+G361+G373+G378+G340</f>
        <v>8118</v>
      </c>
      <c r="H339" s="38">
        <f>H344+H361+H373+H378+H340</f>
        <v>7033</v>
      </c>
      <c r="I339" s="38">
        <f>I344+I361+I373+I378+I340</f>
        <v>7560</v>
      </c>
    </row>
    <row r="340" spans="1:9" ht="26.25" hidden="1">
      <c r="A340" s="39" t="s">
        <v>340</v>
      </c>
      <c r="B340" s="35" t="s">
        <v>550</v>
      </c>
      <c r="C340" s="35" t="s">
        <v>146</v>
      </c>
      <c r="D340" s="35" t="s">
        <v>104</v>
      </c>
      <c r="E340" s="35" t="s">
        <v>341</v>
      </c>
      <c r="F340" s="35" t="s">
        <v>102</v>
      </c>
      <c r="G340" s="38">
        <f>G341</f>
        <v>0</v>
      </c>
      <c r="H340" s="38">
        <f t="shared" ref="H340:I342" si="38">H341</f>
        <v>0</v>
      </c>
      <c r="I340" s="38">
        <f t="shared" si="38"/>
        <v>0</v>
      </c>
    </row>
    <row r="341" spans="1:9" ht="26.25" hidden="1">
      <c r="A341" s="39" t="s">
        <v>342</v>
      </c>
      <c r="B341" s="35" t="s">
        <v>550</v>
      </c>
      <c r="C341" s="35" t="s">
        <v>146</v>
      </c>
      <c r="D341" s="35" t="s">
        <v>104</v>
      </c>
      <c r="E341" s="35" t="s">
        <v>343</v>
      </c>
      <c r="F341" s="35" t="s">
        <v>102</v>
      </c>
      <c r="G341" s="38">
        <f>G342</f>
        <v>0</v>
      </c>
      <c r="H341" s="38">
        <f t="shared" si="38"/>
        <v>0</v>
      </c>
      <c r="I341" s="38">
        <f t="shared" si="38"/>
        <v>0</v>
      </c>
    </row>
    <row r="342" spans="1:9" ht="39" hidden="1">
      <c r="A342" s="39" t="s">
        <v>319</v>
      </c>
      <c r="B342" s="35" t="s">
        <v>550</v>
      </c>
      <c r="C342" s="35" t="s">
        <v>146</v>
      </c>
      <c r="D342" s="35" t="s">
        <v>104</v>
      </c>
      <c r="E342" s="35" t="s">
        <v>343</v>
      </c>
      <c r="F342" s="35" t="s">
        <v>126</v>
      </c>
      <c r="G342" s="38">
        <f>G343</f>
        <v>0</v>
      </c>
      <c r="H342" s="38">
        <f t="shared" si="38"/>
        <v>0</v>
      </c>
      <c r="I342" s="38">
        <f t="shared" si="38"/>
        <v>0</v>
      </c>
    </row>
    <row r="343" spans="1:9" ht="15" hidden="1">
      <c r="A343" s="39" t="s">
        <v>125</v>
      </c>
      <c r="B343" s="35" t="s">
        <v>550</v>
      </c>
      <c r="C343" s="35" t="s">
        <v>146</v>
      </c>
      <c r="D343" s="35" t="s">
        <v>104</v>
      </c>
      <c r="E343" s="35" t="s">
        <v>343</v>
      </c>
      <c r="F343" s="35" t="s">
        <v>320</v>
      </c>
      <c r="G343" s="38">
        <v>0</v>
      </c>
      <c r="H343" s="38">
        <v>0</v>
      </c>
      <c r="I343" s="38">
        <v>0</v>
      </c>
    </row>
    <row r="344" spans="1:9" s="41" customFormat="1" ht="51" customHeight="1">
      <c r="A344" s="39" t="s">
        <v>344</v>
      </c>
      <c r="B344" s="35" t="s">
        <v>550</v>
      </c>
      <c r="C344" s="35" t="s">
        <v>146</v>
      </c>
      <c r="D344" s="35" t="s">
        <v>104</v>
      </c>
      <c r="E344" s="35" t="s">
        <v>200</v>
      </c>
      <c r="F344" s="35" t="s">
        <v>102</v>
      </c>
      <c r="G344" s="38">
        <f>G345+G353+G357</f>
        <v>6158</v>
      </c>
      <c r="H344" s="38">
        <f>H345+H353+H357</f>
        <v>5073</v>
      </c>
      <c r="I344" s="38">
        <f>I345+I353+I357</f>
        <v>5600</v>
      </c>
    </row>
    <row r="345" spans="1:9" s="41" customFormat="1" ht="84" customHeight="1">
      <c r="A345" s="39" t="s">
        <v>345</v>
      </c>
      <c r="B345" s="35" t="s">
        <v>550</v>
      </c>
      <c r="C345" s="35" t="s">
        <v>146</v>
      </c>
      <c r="D345" s="35" t="s">
        <v>104</v>
      </c>
      <c r="E345" s="35" t="s">
        <v>346</v>
      </c>
      <c r="F345" s="35" t="s">
        <v>102</v>
      </c>
      <c r="G345" s="38">
        <f>G348</f>
        <v>4458</v>
      </c>
      <c r="H345" s="38">
        <f>H348</f>
        <v>3373</v>
      </c>
      <c r="I345" s="38">
        <f>I348</f>
        <v>3900</v>
      </c>
    </row>
    <row r="346" spans="1:9" s="41" customFormat="1" ht="30.75" hidden="1" customHeight="1">
      <c r="A346" s="39" t="s">
        <v>121</v>
      </c>
      <c r="B346" s="35" t="s">
        <v>550</v>
      </c>
      <c r="C346" s="35" t="s">
        <v>146</v>
      </c>
      <c r="D346" s="35" t="s">
        <v>104</v>
      </c>
      <c r="E346" s="35"/>
      <c r="F346" s="35" t="s">
        <v>122</v>
      </c>
      <c r="G346" s="38"/>
      <c r="H346" s="38"/>
      <c r="I346" s="38"/>
    </row>
    <row r="347" spans="1:9" s="41" customFormat="1" ht="8.25" hidden="1" customHeight="1">
      <c r="A347" s="39" t="s">
        <v>123</v>
      </c>
      <c r="B347" s="35" t="s">
        <v>550</v>
      </c>
      <c r="C347" s="35" t="s">
        <v>146</v>
      </c>
      <c r="D347" s="35" t="s">
        <v>104</v>
      </c>
      <c r="E347" s="35"/>
      <c r="F347" s="35" t="s">
        <v>124</v>
      </c>
      <c r="G347" s="38"/>
      <c r="H347" s="38"/>
      <c r="I347" s="38"/>
    </row>
    <row r="348" spans="1:9" s="41" customFormat="1" ht="18.75" customHeight="1">
      <c r="A348" s="39" t="s">
        <v>180</v>
      </c>
      <c r="B348" s="35" t="s">
        <v>550</v>
      </c>
      <c r="C348" s="35" t="s">
        <v>146</v>
      </c>
      <c r="D348" s="35" t="s">
        <v>104</v>
      </c>
      <c r="E348" s="35" t="s">
        <v>347</v>
      </c>
      <c r="F348" s="35" t="s">
        <v>102</v>
      </c>
      <c r="G348" s="38">
        <f>G349+G351</f>
        <v>4458</v>
      </c>
      <c r="H348" s="38">
        <f>H349+H351</f>
        <v>3373</v>
      </c>
      <c r="I348" s="38">
        <f>I349+I351</f>
        <v>3900</v>
      </c>
    </row>
    <row r="349" spans="1:9" s="41" customFormat="1" ht="30.75" hidden="1" customHeight="1">
      <c r="A349" s="39" t="s">
        <v>121</v>
      </c>
      <c r="B349" s="35" t="s">
        <v>550</v>
      </c>
      <c r="C349" s="35" t="s">
        <v>146</v>
      </c>
      <c r="D349" s="35" t="s">
        <v>104</v>
      </c>
      <c r="E349" s="35" t="s">
        <v>347</v>
      </c>
      <c r="F349" s="35" t="s">
        <v>122</v>
      </c>
      <c r="G349" s="38">
        <f>G350</f>
        <v>0</v>
      </c>
      <c r="H349" s="38">
        <f>H350</f>
        <v>0</v>
      </c>
      <c r="I349" s="38">
        <f>I350</f>
        <v>0</v>
      </c>
    </row>
    <row r="350" spans="1:9" s="41" customFormat="1" ht="30.75" hidden="1" customHeight="1">
      <c r="A350" s="39" t="s">
        <v>123</v>
      </c>
      <c r="B350" s="35" t="s">
        <v>550</v>
      </c>
      <c r="C350" s="35" t="s">
        <v>146</v>
      </c>
      <c r="D350" s="35" t="s">
        <v>104</v>
      </c>
      <c r="E350" s="35" t="s">
        <v>347</v>
      </c>
      <c r="F350" s="35" t="s">
        <v>124</v>
      </c>
      <c r="G350" s="38">
        <f>50-50</f>
        <v>0</v>
      </c>
      <c r="H350" s="38">
        <f>50-50</f>
        <v>0</v>
      </c>
      <c r="I350" s="38">
        <f>50-50</f>
        <v>0</v>
      </c>
    </row>
    <row r="351" spans="1:9" s="41" customFormat="1" ht="28.5" customHeight="1">
      <c r="A351" s="39" t="s">
        <v>705</v>
      </c>
      <c r="B351" s="35" t="s">
        <v>550</v>
      </c>
      <c r="C351" s="35" t="s">
        <v>146</v>
      </c>
      <c r="D351" s="35" t="s">
        <v>104</v>
      </c>
      <c r="E351" s="35" t="s">
        <v>347</v>
      </c>
      <c r="F351" s="35" t="s">
        <v>228</v>
      </c>
      <c r="G351" s="38">
        <f>G352</f>
        <v>4458</v>
      </c>
      <c r="H351" s="38">
        <f>H352</f>
        <v>3373</v>
      </c>
      <c r="I351" s="38">
        <f>I352</f>
        <v>3900</v>
      </c>
    </row>
    <row r="352" spans="1:9" s="41" customFormat="1" ht="14.25" customHeight="1">
      <c r="A352" s="39" t="s">
        <v>229</v>
      </c>
      <c r="B352" s="35" t="s">
        <v>550</v>
      </c>
      <c r="C352" s="35" t="s">
        <v>146</v>
      </c>
      <c r="D352" s="35" t="s">
        <v>104</v>
      </c>
      <c r="E352" s="35" t="s">
        <v>347</v>
      </c>
      <c r="F352" s="35" t="s">
        <v>230</v>
      </c>
      <c r="G352" s="38">
        <v>4458</v>
      </c>
      <c r="H352" s="38">
        <v>3373</v>
      </c>
      <c r="I352" s="38">
        <v>3900</v>
      </c>
    </row>
    <row r="353" spans="1:9" s="41" customFormat="1" ht="45.75" customHeight="1">
      <c r="A353" s="39" t="s">
        <v>350</v>
      </c>
      <c r="B353" s="35" t="s">
        <v>550</v>
      </c>
      <c r="C353" s="35" t="s">
        <v>146</v>
      </c>
      <c r="D353" s="35" t="s">
        <v>104</v>
      </c>
      <c r="E353" s="35" t="s">
        <v>334</v>
      </c>
      <c r="F353" s="35" t="s">
        <v>102</v>
      </c>
      <c r="G353" s="38">
        <f>G354</f>
        <v>800</v>
      </c>
      <c r="H353" s="38">
        <f t="shared" ref="H353:I355" si="39">H354</f>
        <v>800</v>
      </c>
      <c r="I353" s="38">
        <f t="shared" si="39"/>
        <v>800</v>
      </c>
    </row>
    <row r="354" spans="1:9" s="41" customFormat="1" ht="17.25" customHeight="1">
      <c r="A354" s="39" t="s">
        <v>180</v>
      </c>
      <c r="B354" s="35" t="s">
        <v>550</v>
      </c>
      <c r="C354" s="35" t="s">
        <v>146</v>
      </c>
      <c r="D354" s="35" t="s">
        <v>104</v>
      </c>
      <c r="E354" s="35" t="s">
        <v>335</v>
      </c>
      <c r="F354" s="35" t="s">
        <v>102</v>
      </c>
      <c r="G354" s="38">
        <f>G355</f>
        <v>800</v>
      </c>
      <c r="H354" s="38">
        <f t="shared" si="39"/>
        <v>800</v>
      </c>
      <c r="I354" s="38">
        <f t="shared" si="39"/>
        <v>800</v>
      </c>
    </row>
    <row r="355" spans="1:9" s="41" customFormat="1" ht="27" customHeight="1">
      <c r="A355" s="39" t="s">
        <v>121</v>
      </c>
      <c r="B355" s="35" t="s">
        <v>550</v>
      </c>
      <c r="C355" s="35" t="s">
        <v>146</v>
      </c>
      <c r="D355" s="35" t="s">
        <v>104</v>
      </c>
      <c r="E355" s="35" t="s">
        <v>335</v>
      </c>
      <c r="F355" s="35" t="s">
        <v>122</v>
      </c>
      <c r="G355" s="38">
        <f>G356</f>
        <v>800</v>
      </c>
      <c r="H355" s="38">
        <f t="shared" si="39"/>
        <v>800</v>
      </c>
      <c r="I355" s="38">
        <f t="shared" si="39"/>
        <v>800</v>
      </c>
    </row>
    <row r="356" spans="1:9" s="41" customFormat="1" ht="30" customHeight="1">
      <c r="A356" s="39" t="s">
        <v>123</v>
      </c>
      <c r="B356" s="35" t="s">
        <v>550</v>
      </c>
      <c r="C356" s="35" t="s">
        <v>146</v>
      </c>
      <c r="D356" s="35" t="s">
        <v>104</v>
      </c>
      <c r="E356" s="35" t="s">
        <v>335</v>
      </c>
      <c r="F356" s="35" t="s">
        <v>124</v>
      </c>
      <c r="G356" s="38">
        <f>800</f>
        <v>800</v>
      </c>
      <c r="H356" s="38">
        <f>800</f>
        <v>800</v>
      </c>
      <c r="I356" s="38">
        <f>800</f>
        <v>800</v>
      </c>
    </row>
    <row r="357" spans="1:9" s="41" customFormat="1" ht="27" customHeight="1">
      <c r="A357" s="39" t="s">
        <v>351</v>
      </c>
      <c r="B357" s="35" t="s">
        <v>550</v>
      </c>
      <c r="C357" s="35" t="s">
        <v>146</v>
      </c>
      <c r="D357" s="35" t="s">
        <v>104</v>
      </c>
      <c r="E357" s="35" t="s">
        <v>308</v>
      </c>
      <c r="F357" s="35" t="s">
        <v>102</v>
      </c>
      <c r="G357" s="38">
        <f>G358</f>
        <v>900</v>
      </c>
      <c r="H357" s="38">
        <f t="shared" ref="H357:I359" si="40">H358</f>
        <v>900</v>
      </c>
      <c r="I357" s="38">
        <f t="shared" si="40"/>
        <v>900</v>
      </c>
    </row>
    <row r="358" spans="1:9" s="41" customFormat="1" ht="17.25" customHeight="1">
      <c r="A358" s="39" t="s">
        <v>180</v>
      </c>
      <c r="B358" s="35" t="s">
        <v>550</v>
      </c>
      <c r="C358" s="35" t="s">
        <v>146</v>
      </c>
      <c r="D358" s="35" t="s">
        <v>104</v>
      </c>
      <c r="E358" s="35" t="s">
        <v>309</v>
      </c>
      <c r="F358" s="35" t="s">
        <v>102</v>
      </c>
      <c r="G358" s="38">
        <f>G359</f>
        <v>900</v>
      </c>
      <c r="H358" s="38">
        <f t="shared" si="40"/>
        <v>900</v>
      </c>
      <c r="I358" s="38">
        <f t="shared" si="40"/>
        <v>900</v>
      </c>
    </row>
    <row r="359" spans="1:9" s="41" customFormat="1" ht="29.25" customHeight="1">
      <c r="A359" s="39" t="s">
        <v>121</v>
      </c>
      <c r="B359" s="35" t="s">
        <v>550</v>
      </c>
      <c r="C359" s="35" t="s">
        <v>146</v>
      </c>
      <c r="D359" s="35" t="s">
        <v>104</v>
      </c>
      <c r="E359" s="35" t="s">
        <v>309</v>
      </c>
      <c r="F359" s="35" t="s">
        <v>122</v>
      </c>
      <c r="G359" s="38">
        <f>G360</f>
        <v>900</v>
      </c>
      <c r="H359" s="38">
        <f t="shared" si="40"/>
        <v>900</v>
      </c>
      <c r="I359" s="38">
        <f t="shared" si="40"/>
        <v>900</v>
      </c>
    </row>
    <row r="360" spans="1:9" s="41" customFormat="1" ht="30" customHeight="1">
      <c r="A360" s="39" t="s">
        <v>123</v>
      </c>
      <c r="B360" s="35" t="s">
        <v>550</v>
      </c>
      <c r="C360" s="35" t="s">
        <v>146</v>
      </c>
      <c r="D360" s="35" t="s">
        <v>104</v>
      </c>
      <c r="E360" s="35" t="s">
        <v>309</v>
      </c>
      <c r="F360" s="35" t="s">
        <v>124</v>
      </c>
      <c r="G360" s="38">
        <v>900</v>
      </c>
      <c r="H360" s="38">
        <v>900</v>
      </c>
      <c r="I360" s="38">
        <v>900</v>
      </c>
    </row>
    <row r="361" spans="1:9" s="41" customFormat="1" ht="30" hidden="1" customHeight="1">
      <c r="A361" s="39" t="s">
        <v>360</v>
      </c>
      <c r="B361" s="35" t="s">
        <v>550</v>
      </c>
      <c r="C361" s="35" t="s">
        <v>146</v>
      </c>
      <c r="D361" s="35" t="s">
        <v>104</v>
      </c>
      <c r="E361" s="35" t="s">
        <v>212</v>
      </c>
      <c r="F361" s="35" t="s">
        <v>102</v>
      </c>
      <c r="G361" s="38">
        <f>G362</f>
        <v>0</v>
      </c>
      <c r="H361" s="38">
        <f t="shared" ref="H361:I364" si="41">H362</f>
        <v>0</v>
      </c>
      <c r="I361" s="38">
        <f t="shared" si="41"/>
        <v>0</v>
      </c>
    </row>
    <row r="362" spans="1:9" s="41" customFormat="1" ht="18" hidden="1" customHeight="1">
      <c r="A362" s="39" t="s">
        <v>221</v>
      </c>
      <c r="B362" s="35" t="s">
        <v>550</v>
      </c>
      <c r="C362" s="35" t="s">
        <v>146</v>
      </c>
      <c r="D362" s="35" t="s">
        <v>104</v>
      </c>
      <c r="E362" s="35" t="s">
        <v>222</v>
      </c>
      <c r="F362" s="35" t="s">
        <v>102</v>
      </c>
      <c r="G362" s="38">
        <f>G363</f>
        <v>0</v>
      </c>
      <c r="H362" s="38">
        <f t="shared" si="41"/>
        <v>0</v>
      </c>
      <c r="I362" s="38">
        <f t="shared" si="41"/>
        <v>0</v>
      </c>
    </row>
    <row r="363" spans="1:9" s="41" customFormat="1" ht="16.5" hidden="1" customHeight="1">
      <c r="A363" s="39" t="s">
        <v>180</v>
      </c>
      <c r="B363" s="35" t="s">
        <v>550</v>
      </c>
      <c r="C363" s="35" t="s">
        <v>146</v>
      </c>
      <c r="D363" s="35" t="s">
        <v>104</v>
      </c>
      <c r="E363" s="35" t="s">
        <v>223</v>
      </c>
      <c r="F363" s="35" t="s">
        <v>102</v>
      </c>
      <c r="G363" s="38">
        <f>G364</f>
        <v>0</v>
      </c>
      <c r="H363" s="38">
        <f t="shared" si="41"/>
        <v>0</v>
      </c>
      <c r="I363" s="38">
        <f t="shared" si="41"/>
        <v>0</v>
      </c>
    </row>
    <row r="364" spans="1:9" s="41" customFormat="1" ht="27" hidden="1" customHeight="1">
      <c r="A364" s="39" t="s">
        <v>121</v>
      </c>
      <c r="B364" s="35" t="s">
        <v>550</v>
      </c>
      <c r="C364" s="35" t="s">
        <v>146</v>
      </c>
      <c r="D364" s="35" t="s">
        <v>104</v>
      </c>
      <c r="E364" s="35" t="s">
        <v>223</v>
      </c>
      <c r="F364" s="35" t="s">
        <v>122</v>
      </c>
      <c r="G364" s="38">
        <f>G365</f>
        <v>0</v>
      </c>
      <c r="H364" s="38">
        <f t="shared" si="41"/>
        <v>0</v>
      </c>
      <c r="I364" s="38">
        <f t="shared" si="41"/>
        <v>0</v>
      </c>
    </row>
    <row r="365" spans="1:9" s="41" customFormat="1" ht="27" hidden="1" customHeight="1">
      <c r="A365" s="39" t="s">
        <v>123</v>
      </c>
      <c r="B365" s="35" t="s">
        <v>550</v>
      </c>
      <c r="C365" s="35" t="s">
        <v>146</v>
      </c>
      <c r="D365" s="35" t="s">
        <v>104</v>
      </c>
      <c r="E365" s="35" t="s">
        <v>223</v>
      </c>
      <c r="F365" s="35" t="s">
        <v>124</v>
      </c>
      <c r="G365" s="38">
        <v>0</v>
      </c>
      <c r="H365" s="38">
        <v>0</v>
      </c>
      <c r="I365" s="38">
        <v>0</v>
      </c>
    </row>
    <row r="366" spans="1:9" ht="30.75" hidden="1" customHeight="1">
      <c r="A366" s="39" t="s">
        <v>340</v>
      </c>
      <c r="B366" s="35" t="s">
        <v>550</v>
      </c>
      <c r="C366" s="35" t="s">
        <v>146</v>
      </c>
      <c r="D366" s="35" t="s">
        <v>104</v>
      </c>
      <c r="E366" s="35" t="s">
        <v>341</v>
      </c>
      <c r="F366" s="35" t="s">
        <v>102</v>
      </c>
      <c r="G366" s="38">
        <f>G367</f>
        <v>0</v>
      </c>
      <c r="H366" s="38">
        <f t="shared" ref="H366:I368" si="42">H367</f>
        <v>0</v>
      </c>
      <c r="I366" s="38">
        <f t="shared" si="42"/>
        <v>0</v>
      </c>
    </row>
    <row r="367" spans="1:9" ht="29.25" hidden="1" customHeight="1">
      <c r="A367" s="39" t="s">
        <v>342</v>
      </c>
      <c r="B367" s="35" t="s">
        <v>550</v>
      </c>
      <c r="C367" s="35" t="s">
        <v>146</v>
      </c>
      <c r="D367" s="35" t="s">
        <v>104</v>
      </c>
      <c r="E367" s="35" t="s">
        <v>343</v>
      </c>
      <c r="F367" s="35" t="s">
        <v>102</v>
      </c>
      <c r="G367" s="38">
        <f>G368</f>
        <v>0</v>
      </c>
      <c r="H367" s="38">
        <f t="shared" si="42"/>
        <v>0</v>
      </c>
      <c r="I367" s="38">
        <f t="shared" si="42"/>
        <v>0</v>
      </c>
    </row>
    <row r="368" spans="1:9" ht="15" hidden="1">
      <c r="A368" s="39" t="s">
        <v>125</v>
      </c>
      <c r="B368" s="35" t="s">
        <v>550</v>
      </c>
      <c r="C368" s="35" t="s">
        <v>146</v>
      </c>
      <c r="D368" s="35" t="s">
        <v>104</v>
      </c>
      <c r="E368" s="35" t="s">
        <v>343</v>
      </c>
      <c r="F368" s="35" t="s">
        <v>126</v>
      </c>
      <c r="G368" s="38">
        <f>G369</f>
        <v>0</v>
      </c>
      <c r="H368" s="38">
        <f t="shared" si="42"/>
        <v>0</v>
      </c>
      <c r="I368" s="38">
        <f t="shared" si="42"/>
        <v>0</v>
      </c>
    </row>
    <row r="369" spans="1:9" ht="27.75" hidden="1" customHeight="1">
      <c r="A369" s="39" t="s">
        <v>319</v>
      </c>
      <c r="B369" s="35" t="s">
        <v>550</v>
      </c>
      <c r="C369" s="35" t="s">
        <v>146</v>
      </c>
      <c r="D369" s="35" t="s">
        <v>104</v>
      </c>
      <c r="E369" s="35" t="s">
        <v>343</v>
      </c>
      <c r="F369" s="35" t="s">
        <v>320</v>
      </c>
      <c r="G369" s="38">
        <v>0</v>
      </c>
      <c r="H369" s="38">
        <v>0</v>
      </c>
      <c r="I369" s="38">
        <v>0</v>
      </c>
    </row>
    <row r="370" spans="1:9" ht="19.5" hidden="1" customHeight="1">
      <c r="A370" s="39" t="s">
        <v>166</v>
      </c>
      <c r="B370" s="35" t="s">
        <v>550</v>
      </c>
      <c r="C370" s="35" t="s">
        <v>146</v>
      </c>
      <c r="D370" s="35" t="s">
        <v>104</v>
      </c>
      <c r="E370" s="35" t="s">
        <v>216</v>
      </c>
      <c r="F370" s="35" t="s">
        <v>102</v>
      </c>
      <c r="G370" s="38">
        <f t="shared" ref="G370:I371" si="43">G371</f>
        <v>0</v>
      </c>
      <c r="H370" s="38">
        <f t="shared" si="43"/>
        <v>0</v>
      </c>
      <c r="I370" s="38">
        <f t="shared" si="43"/>
        <v>0</v>
      </c>
    </row>
    <row r="371" spans="1:9" ht="18" hidden="1" customHeight="1">
      <c r="A371" s="39" t="s">
        <v>217</v>
      </c>
      <c r="B371" s="35" t="s">
        <v>550</v>
      </c>
      <c r="C371" s="35" t="s">
        <v>146</v>
      </c>
      <c r="D371" s="35" t="s">
        <v>104</v>
      </c>
      <c r="E371" s="35" t="s">
        <v>218</v>
      </c>
      <c r="F371" s="35" t="s">
        <v>102</v>
      </c>
      <c r="G371" s="38">
        <f t="shared" si="43"/>
        <v>0</v>
      </c>
      <c r="H371" s="38">
        <f t="shared" si="43"/>
        <v>0</v>
      </c>
      <c r="I371" s="38">
        <f t="shared" si="43"/>
        <v>0</v>
      </c>
    </row>
    <row r="372" spans="1:9" ht="27.75" hidden="1" customHeight="1">
      <c r="A372" s="39" t="s">
        <v>123</v>
      </c>
      <c r="B372" s="35" t="s">
        <v>550</v>
      </c>
      <c r="C372" s="35" t="s">
        <v>146</v>
      </c>
      <c r="D372" s="35" t="s">
        <v>104</v>
      </c>
      <c r="E372" s="35" t="s">
        <v>218</v>
      </c>
      <c r="F372" s="35" t="s">
        <v>124</v>
      </c>
      <c r="G372" s="38">
        <v>0</v>
      </c>
      <c r="H372" s="38">
        <v>0</v>
      </c>
      <c r="I372" s="38">
        <v>0</v>
      </c>
    </row>
    <row r="373" spans="1:9" ht="43.5" customHeight="1">
      <c r="A373" s="39" t="s">
        <v>352</v>
      </c>
      <c r="B373" s="35" t="s">
        <v>550</v>
      </c>
      <c r="C373" s="35" t="s">
        <v>146</v>
      </c>
      <c r="D373" s="35" t="s">
        <v>104</v>
      </c>
      <c r="E373" s="35" t="s">
        <v>353</v>
      </c>
      <c r="F373" s="35" t="s">
        <v>102</v>
      </c>
      <c r="G373" s="38">
        <f>G374</f>
        <v>1562</v>
      </c>
      <c r="H373" s="38">
        <f t="shared" ref="H373:I376" si="44">H374</f>
        <v>1562</v>
      </c>
      <c r="I373" s="38">
        <f t="shared" si="44"/>
        <v>1562</v>
      </c>
    </row>
    <row r="374" spans="1:9" ht="27.75" customHeight="1">
      <c r="A374" s="39" t="s">
        <v>357</v>
      </c>
      <c r="B374" s="35" t="s">
        <v>550</v>
      </c>
      <c r="C374" s="35" t="s">
        <v>146</v>
      </c>
      <c r="D374" s="35" t="s">
        <v>104</v>
      </c>
      <c r="E374" s="35" t="s">
        <v>358</v>
      </c>
      <c r="F374" s="35" t="s">
        <v>102</v>
      </c>
      <c r="G374" s="38">
        <f>G375</f>
        <v>1562</v>
      </c>
      <c r="H374" s="38">
        <f t="shared" si="44"/>
        <v>1562</v>
      </c>
      <c r="I374" s="38">
        <f t="shared" si="44"/>
        <v>1562</v>
      </c>
    </row>
    <row r="375" spans="1:9" ht="16.5" customHeight="1">
      <c r="A375" s="39" t="s">
        <v>180</v>
      </c>
      <c r="B375" s="35" t="s">
        <v>550</v>
      </c>
      <c r="C375" s="35" t="s">
        <v>146</v>
      </c>
      <c r="D375" s="35" t="s">
        <v>104</v>
      </c>
      <c r="E375" s="35" t="s">
        <v>359</v>
      </c>
      <c r="F375" s="35" t="s">
        <v>102</v>
      </c>
      <c r="G375" s="38">
        <f>G376</f>
        <v>1562</v>
      </c>
      <c r="H375" s="38">
        <f t="shared" si="44"/>
        <v>1562</v>
      </c>
      <c r="I375" s="38">
        <f t="shared" si="44"/>
        <v>1562</v>
      </c>
    </row>
    <row r="376" spans="1:9" ht="27.75" customHeight="1">
      <c r="A376" s="39" t="s">
        <v>121</v>
      </c>
      <c r="B376" s="35" t="s">
        <v>550</v>
      </c>
      <c r="C376" s="35" t="s">
        <v>146</v>
      </c>
      <c r="D376" s="35" t="s">
        <v>104</v>
      </c>
      <c r="E376" s="35" t="s">
        <v>359</v>
      </c>
      <c r="F376" s="35" t="s">
        <v>122</v>
      </c>
      <c r="G376" s="38">
        <f>G377</f>
        <v>1562</v>
      </c>
      <c r="H376" s="38">
        <f t="shared" si="44"/>
        <v>1562</v>
      </c>
      <c r="I376" s="38">
        <f t="shared" si="44"/>
        <v>1562</v>
      </c>
    </row>
    <row r="377" spans="1:9" ht="27.75" customHeight="1">
      <c r="A377" s="39" t="s">
        <v>123</v>
      </c>
      <c r="B377" s="35" t="s">
        <v>550</v>
      </c>
      <c r="C377" s="35" t="s">
        <v>146</v>
      </c>
      <c r="D377" s="35" t="s">
        <v>104</v>
      </c>
      <c r="E377" s="35" t="s">
        <v>359</v>
      </c>
      <c r="F377" s="35" t="s">
        <v>124</v>
      </c>
      <c r="G377" s="38">
        <f>2600-1038</f>
        <v>1562</v>
      </c>
      <c r="H377" s="38">
        <f>2600-1038</f>
        <v>1562</v>
      </c>
      <c r="I377" s="38">
        <f>2600-1038</f>
        <v>1562</v>
      </c>
    </row>
    <row r="378" spans="1:9" ht="42.75" customHeight="1">
      <c r="A378" s="39" t="s">
        <v>224</v>
      </c>
      <c r="B378" s="35" t="s">
        <v>550</v>
      </c>
      <c r="C378" s="35" t="s">
        <v>146</v>
      </c>
      <c r="D378" s="35" t="s">
        <v>104</v>
      </c>
      <c r="E378" s="35" t="s">
        <v>225</v>
      </c>
      <c r="F378" s="35" t="s">
        <v>102</v>
      </c>
      <c r="G378" s="38">
        <f>G379</f>
        <v>398</v>
      </c>
      <c r="H378" s="38">
        <f>H379</f>
        <v>398</v>
      </c>
      <c r="I378" s="38">
        <f>I379</f>
        <v>398</v>
      </c>
    </row>
    <row r="379" spans="1:9" ht="17.25" customHeight="1">
      <c r="A379" s="39" t="s">
        <v>180</v>
      </c>
      <c r="B379" s="35" t="s">
        <v>550</v>
      </c>
      <c r="C379" s="35" t="s">
        <v>146</v>
      </c>
      <c r="D379" s="35" t="s">
        <v>104</v>
      </c>
      <c r="E379" s="35" t="s">
        <v>361</v>
      </c>
      <c r="F379" s="35" t="s">
        <v>102</v>
      </c>
      <c r="G379" s="38">
        <f>G380+G382</f>
        <v>398</v>
      </c>
      <c r="H379" s="38">
        <f>H380+H382</f>
        <v>398</v>
      </c>
      <c r="I379" s="38">
        <f>I380+I382</f>
        <v>398</v>
      </c>
    </row>
    <row r="380" spans="1:9" ht="27.75" customHeight="1">
      <c r="A380" s="39" t="s">
        <v>121</v>
      </c>
      <c r="B380" s="35" t="s">
        <v>550</v>
      </c>
      <c r="C380" s="35" t="s">
        <v>146</v>
      </c>
      <c r="D380" s="35" t="s">
        <v>104</v>
      </c>
      <c r="E380" s="35" t="s">
        <v>361</v>
      </c>
      <c r="F380" s="35" t="s">
        <v>122</v>
      </c>
      <c r="G380" s="38">
        <f>G381</f>
        <v>398</v>
      </c>
      <c r="H380" s="38">
        <f>H381</f>
        <v>398</v>
      </c>
      <c r="I380" s="38">
        <f>I381</f>
        <v>398</v>
      </c>
    </row>
    <row r="381" spans="1:9" ht="27.75" customHeight="1">
      <c r="A381" s="39" t="s">
        <v>123</v>
      </c>
      <c r="B381" s="35" t="s">
        <v>550</v>
      </c>
      <c r="C381" s="35" t="s">
        <v>146</v>
      </c>
      <c r="D381" s="35" t="s">
        <v>104</v>
      </c>
      <c r="E381" s="35" t="s">
        <v>361</v>
      </c>
      <c r="F381" s="35" t="s">
        <v>124</v>
      </c>
      <c r="G381" s="38">
        <f>20+65+65+150+98</f>
        <v>398</v>
      </c>
      <c r="H381" s="38">
        <f>20+65+65+150+98</f>
        <v>398</v>
      </c>
      <c r="I381" s="38">
        <f>20+65+65+150+98</f>
        <v>398</v>
      </c>
    </row>
    <row r="382" spans="1:9" ht="27.75" hidden="1" customHeight="1">
      <c r="A382" s="39" t="s">
        <v>227</v>
      </c>
      <c r="B382" s="35" t="s">
        <v>550</v>
      </c>
      <c r="C382" s="35" t="s">
        <v>146</v>
      </c>
      <c r="D382" s="35" t="s">
        <v>104</v>
      </c>
      <c r="E382" s="35" t="s">
        <v>361</v>
      </c>
      <c r="F382" s="35" t="s">
        <v>228</v>
      </c>
      <c r="G382" s="38">
        <f>G383</f>
        <v>0</v>
      </c>
      <c r="H382" s="38">
        <f>H383</f>
        <v>0</v>
      </c>
      <c r="I382" s="38">
        <f>I383</f>
        <v>0</v>
      </c>
    </row>
    <row r="383" spans="1:9" ht="14.25" hidden="1" customHeight="1">
      <c r="A383" s="39" t="s">
        <v>229</v>
      </c>
      <c r="B383" s="35" t="s">
        <v>550</v>
      </c>
      <c r="C383" s="35" t="s">
        <v>146</v>
      </c>
      <c r="D383" s="35" t="s">
        <v>104</v>
      </c>
      <c r="E383" s="35" t="s">
        <v>361</v>
      </c>
      <c r="F383" s="35" t="s">
        <v>230</v>
      </c>
      <c r="G383" s="38">
        <v>0</v>
      </c>
      <c r="H383" s="38">
        <v>0</v>
      </c>
      <c r="I383" s="38">
        <v>0</v>
      </c>
    </row>
    <row r="384" spans="1:9" s="41" customFormat="1" ht="15">
      <c r="A384" s="39" t="s">
        <v>362</v>
      </c>
      <c r="B384" s="35" t="s">
        <v>550</v>
      </c>
      <c r="C384" s="35" t="s">
        <v>146</v>
      </c>
      <c r="D384" s="35" t="s">
        <v>244</v>
      </c>
      <c r="E384" s="35" t="s">
        <v>101</v>
      </c>
      <c r="F384" s="35" t="s">
        <v>102</v>
      </c>
      <c r="G384" s="38">
        <f>G385+G410</f>
        <v>2370</v>
      </c>
      <c r="H384" s="38">
        <f>H385+H410</f>
        <v>2370</v>
      </c>
      <c r="I384" s="38">
        <f>I385+I410</f>
        <v>2370</v>
      </c>
    </row>
    <row r="385" spans="1:9" s="41" customFormat="1" ht="48" customHeight="1">
      <c r="A385" s="39" t="s">
        <v>363</v>
      </c>
      <c r="B385" s="35" t="s">
        <v>550</v>
      </c>
      <c r="C385" s="35" t="s">
        <v>146</v>
      </c>
      <c r="D385" s="35" t="s">
        <v>244</v>
      </c>
      <c r="E385" s="35" t="s">
        <v>364</v>
      </c>
      <c r="F385" s="35" t="s">
        <v>102</v>
      </c>
      <c r="G385" s="38">
        <f>G386+G390+G394+G398+G402+G406</f>
        <v>2370</v>
      </c>
      <c r="H385" s="38">
        <f>H386+H390+H394+H398+H402+H406</f>
        <v>2370</v>
      </c>
      <c r="I385" s="38">
        <f>I386+I390+I394+I398+I402+I406</f>
        <v>2370</v>
      </c>
    </row>
    <row r="386" spans="1:9" s="41" customFormat="1" ht="39">
      <c r="A386" s="39" t="s">
        <v>365</v>
      </c>
      <c r="B386" s="35" t="s">
        <v>550</v>
      </c>
      <c r="C386" s="35" t="s">
        <v>146</v>
      </c>
      <c r="D386" s="35" t="s">
        <v>244</v>
      </c>
      <c r="E386" s="35" t="s">
        <v>366</v>
      </c>
      <c r="F386" s="35" t="s">
        <v>102</v>
      </c>
      <c r="G386" s="38">
        <f>G387</f>
        <v>200</v>
      </c>
      <c r="H386" s="38">
        <f t="shared" ref="H386:I388" si="45">H387</f>
        <v>200</v>
      </c>
      <c r="I386" s="38">
        <f t="shared" si="45"/>
        <v>200</v>
      </c>
    </row>
    <row r="387" spans="1:9" s="41" customFormat="1" ht="15">
      <c r="A387" s="39" t="s">
        <v>180</v>
      </c>
      <c r="B387" s="35" t="s">
        <v>550</v>
      </c>
      <c r="C387" s="35" t="s">
        <v>146</v>
      </c>
      <c r="D387" s="35" t="s">
        <v>244</v>
      </c>
      <c r="E387" s="35" t="s">
        <v>367</v>
      </c>
      <c r="F387" s="35" t="s">
        <v>102</v>
      </c>
      <c r="G387" s="38">
        <f>G388</f>
        <v>200</v>
      </c>
      <c r="H387" s="38">
        <f t="shared" si="45"/>
        <v>200</v>
      </c>
      <c r="I387" s="38">
        <f t="shared" si="45"/>
        <v>200</v>
      </c>
    </row>
    <row r="388" spans="1:9" s="41" customFormat="1" ht="26.25">
      <c r="A388" s="39" t="s">
        <v>121</v>
      </c>
      <c r="B388" s="35" t="s">
        <v>550</v>
      </c>
      <c r="C388" s="35" t="s">
        <v>146</v>
      </c>
      <c r="D388" s="35" t="s">
        <v>244</v>
      </c>
      <c r="E388" s="35" t="s">
        <v>367</v>
      </c>
      <c r="F388" s="35" t="s">
        <v>122</v>
      </c>
      <c r="G388" s="38">
        <f>G389</f>
        <v>200</v>
      </c>
      <c r="H388" s="38">
        <f t="shared" si="45"/>
        <v>200</v>
      </c>
      <c r="I388" s="38">
        <f t="shared" si="45"/>
        <v>200</v>
      </c>
    </row>
    <row r="389" spans="1:9" s="42" customFormat="1" ht="26.25">
      <c r="A389" s="39" t="s">
        <v>123</v>
      </c>
      <c r="B389" s="35" t="s">
        <v>550</v>
      </c>
      <c r="C389" s="35" t="s">
        <v>146</v>
      </c>
      <c r="D389" s="35" t="s">
        <v>244</v>
      </c>
      <c r="E389" s="35" t="s">
        <v>367</v>
      </c>
      <c r="F389" s="35" t="s">
        <v>124</v>
      </c>
      <c r="G389" s="38">
        <v>200</v>
      </c>
      <c r="H389" s="38">
        <v>200</v>
      </c>
      <c r="I389" s="38">
        <v>200</v>
      </c>
    </row>
    <row r="390" spans="1:9" s="42" customFormat="1" ht="51.75">
      <c r="A390" s="39" t="s">
        <v>368</v>
      </c>
      <c r="B390" s="35" t="s">
        <v>550</v>
      </c>
      <c r="C390" s="35" t="s">
        <v>146</v>
      </c>
      <c r="D390" s="35" t="s">
        <v>244</v>
      </c>
      <c r="E390" s="35" t="s">
        <v>369</v>
      </c>
      <c r="F390" s="35" t="s">
        <v>102</v>
      </c>
      <c r="G390" s="38">
        <f>G391</f>
        <v>520</v>
      </c>
      <c r="H390" s="38">
        <f t="shared" ref="H390:I392" si="46">H391</f>
        <v>520</v>
      </c>
      <c r="I390" s="38">
        <f t="shared" si="46"/>
        <v>520</v>
      </c>
    </row>
    <row r="391" spans="1:9" s="42" customFormat="1" ht="15">
      <c r="A391" s="39" t="s">
        <v>180</v>
      </c>
      <c r="B391" s="35" t="s">
        <v>550</v>
      </c>
      <c r="C391" s="35" t="s">
        <v>146</v>
      </c>
      <c r="D391" s="35" t="s">
        <v>244</v>
      </c>
      <c r="E391" s="35" t="s">
        <v>370</v>
      </c>
      <c r="F391" s="35" t="s">
        <v>102</v>
      </c>
      <c r="G391" s="38">
        <f>G392</f>
        <v>520</v>
      </c>
      <c r="H391" s="38">
        <f t="shared" si="46"/>
        <v>520</v>
      </c>
      <c r="I391" s="38">
        <f t="shared" si="46"/>
        <v>520</v>
      </c>
    </row>
    <row r="392" spans="1:9" s="42" customFormat="1" ht="26.25">
      <c r="A392" s="39" t="s">
        <v>121</v>
      </c>
      <c r="B392" s="35" t="s">
        <v>550</v>
      </c>
      <c r="C392" s="35" t="s">
        <v>146</v>
      </c>
      <c r="D392" s="35" t="s">
        <v>244</v>
      </c>
      <c r="E392" s="35" t="s">
        <v>370</v>
      </c>
      <c r="F392" s="35" t="s">
        <v>122</v>
      </c>
      <c r="G392" s="38">
        <f>G393</f>
        <v>520</v>
      </c>
      <c r="H392" s="38">
        <f t="shared" si="46"/>
        <v>520</v>
      </c>
      <c r="I392" s="38">
        <f t="shared" si="46"/>
        <v>520</v>
      </c>
    </row>
    <row r="393" spans="1:9" s="42" customFormat="1" ht="26.25">
      <c r="A393" s="39" t="s">
        <v>123</v>
      </c>
      <c r="B393" s="35" t="s">
        <v>550</v>
      </c>
      <c r="C393" s="35" t="s">
        <v>146</v>
      </c>
      <c r="D393" s="35" t="s">
        <v>244</v>
      </c>
      <c r="E393" s="35" t="s">
        <v>370</v>
      </c>
      <c r="F393" s="35" t="s">
        <v>124</v>
      </c>
      <c r="G393" s="38">
        <v>520</v>
      </c>
      <c r="H393" s="38">
        <v>520</v>
      </c>
      <c r="I393" s="38">
        <v>520</v>
      </c>
    </row>
    <row r="394" spans="1:9" s="42" customFormat="1" ht="26.25">
      <c r="A394" s="39" t="s">
        <v>371</v>
      </c>
      <c r="B394" s="35" t="s">
        <v>550</v>
      </c>
      <c r="C394" s="35" t="s">
        <v>146</v>
      </c>
      <c r="D394" s="35" t="s">
        <v>244</v>
      </c>
      <c r="E394" s="35" t="s">
        <v>372</v>
      </c>
      <c r="F394" s="35" t="s">
        <v>102</v>
      </c>
      <c r="G394" s="38">
        <f>G395</f>
        <v>880</v>
      </c>
      <c r="H394" s="38">
        <f t="shared" ref="H394:I396" si="47">H395</f>
        <v>880</v>
      </c>
      <c r="I394" s="38">
        <f t="shared" si="47"/>
        <v>880</v>
      </c>
    </row>
    <row r="395" spans="1:9" s="42" customFormat="1" ht="15">
      <c r="A395" s="39" t="s">
        <v>180</v>
      </c>
      <c r="B395" s="35" t="s">
        <v>550</v>
      </c>
      <c r="C395" s="35" t="s">
        <v>146</v>
      </c>
      <c r="D395" s="35" t="s">
        <v>244</v>
      </c>
      <c r="E395" s="35" t="s">
        <v>373</v>
      </c>
      <c r="F395" s="35" t="s">
        <v>102</v>
      </c>
      <c r="G395" s="38">
        <f>G396</f>
        <v>880</v>
      </c>
      <c r="H395" s="38">
        <f t="shared" si="47"/>
        <v>880</v>
      </c>
      <c r="I395" s="38">
        <f t="shared" si="47"/>
        <v>880</v>
      </c>
    </row>
    <row r="396" spans="1:9" s="42" customFormat="1" ht="26.25">
      <c r="A396" s="39" t="s">
        <v>121</v>
      </c>
      <c r="B396" s="35" t="s">
        <v>550</v>
      </c>
      <c r="C396" s="35" t="s">
        <v>146</v>
      </c>
      <c r="D396" s="35" t="s">
        <v>244</v>
      </c>
      <c r="E396" s="35" t="s">
        <v>373</v>
      </c>
      <c r="F396" s="35" t="s">
        <v>122</v>
      </c>
      <c r="G396" s="38">
        <f>G397</f>
        <v>880</v>
      </c>
      <c r="H396" s="38">
        <f t="shared" si="47"/>
        <v>880</v>
      </c>
      <c r="I396" s="38">
        <f t="shared" si="47"/>
        <v>880</v>
      </c>
    </row>
    <row r="397" spans="1:9" s="42" customFormat="1" ht="26.25">
      <c r="A397" s="39" t="s">
        <v>123</v>
      </c>
      <c r="B397" s="35" t="s">
        <v>550</v>
      </c>
      <c r="C397" s="35" t="s">
        <v>146</v>
      </c>
      <c r="D397" s="35" t="s">
        <v>244</v>
      </c>
      <c r="E397" s="35" t="s">
        <v>373</v>
      </c>
      <c r="F397" s="35" t="s">
        <v>124</v>
      </c>
      <c r="G397" s="38">
        <v>880</v>
      </c>
      <c r="H397" s="38">
        <v>880</v>
      </c>
      <c r="I397" s="38">
        <v>880</v>
      </c>
    </row>
    <row r="398" spans="1:9" s="42" customFormat="1" ht="39">
      <c r="A398" s="39" t="s">
        <v>374</v>
      </c>
      <c r="B398" s="35" t="s">
        <v>550</v>
      </c>
      <c r="C398" s="35" t="s">
        <v>146</v>
      </c>
      <c r="D398" s="35" t="s">
        <v>244</v>
      </c>
      <c r="E398" s="35" t="s">
        <v>375</v>
      </c>
      <c r="F398" s="35" t="s">
        <v>102</v>
      </c>
      <c r="G398" s="38">
        <f>G399</f>
        <v>720</v>
      </c>
      <c r="H398" s="38">
        <f t="shared" ref="H398:I400" si="48">H399</f>
        <v>720</v>
      </c>
      <c r="I398" s="38">
        <f t="shared" si="48"/>
        <v>720</v>
      </c>
    </row>
    <row r="399" spans="1:9" s="42" customFormat="1" ht="15">
      <c r="A399" s="39" t="s">
        <v>180</v>
      </c>
      <c r="B399" s="35" t="s">
        <v>550</v>
      </c>
      <c r="C399" s="35" t="s">
        <v>146</v>
      </c>
      <c r="D399" s="35" t="s">
        <v>244</v>
      </c>
      <c r="E399" s="35" t="s">
        <v>376</v>
      </c>
      <c r="F399" s="35" t="s">
        <v>102</v>
      </c>
      <c r="G399" s="38">
        <f>G400</f>
        <v>720</v>
      </c>
      <c r="H399" s="38">
        <f t="shared" si="48"/>
        <v>720</v>
      </c>
      <c r="I399" s="38">
        <f t="shared" si="48"/>
        <v>720</v>
      </c>
    </row>
    <row r="400" spans="1:9" s="42" customFormat="1" ht="26.25">
      <c r="A400" s="39" t="s">
        <v>121</v>
      </c>
      <c r="B400" s="35" t="s">
        <v>550</v>
      </c>
      <c r="C400" s="35" t="s">
        <v>146</v>
      </c>
      <c r="D400" s="35" t="s">
        <v>244</v>
      </c>
      <c r="E400" s="35" t="s">
        <v>376</v>
      </c>
      <c r="F400" s="35" t="s">
        <v>122</v>
      </c>
      <c r="G400" s="38">
        <f>G401</f>
        <v>720</v>
      </c>
      <c r="H400" s="38">
        <f t="shared" si="48"/>
        <v>720</v>
      </c>
      <c r="I400" s="38">
        <f t="shared" si="48"/>
        <v>720</v>
      </c>
    </row>
    <row r="401" spans="1:9" s="42" customFormat="1" ht="26.25">
      <c r="A401" s="39" t="s">
        <v>123</v>
      </c>
      <c r="B401" s="35" t="s">
        <v>550</v>
      </c>
      <c r="C401" s="35" t="s">
        <v>146</v>
      </c>
      <c r="D401" s="35" t="s">
        <v>244</v>
      </c>
      <c r="E401" s="35" t="s">
        <v>376</v>
      </c>
      <c r="F401" s="35" t="s">
        <v>124</v>
      </c>
      <c r="G401" s="38">
        <f>470+250</f>
        <v>720</v>
      </c>
      <c r="H401" s="38">
        <f>470+250</f>
        <v>720</v>
      </c>
      <c r="I401" s="38">
        <f>470+250</f>
        <v>720</v>
      </c>
    </row>
    <row r="402" spans="1:9" s="42" customFormat="1" ht="26.25">
      <c r="A402" s="39" t="s">
        <v>377</v>
      </c>
      <c r="B402" s="35" t="s">
        <v>550</v>
      </c>
      <c r="C402" s="35" t="s">
        <v>146</v>
      </c>
      <c r="D402" s="35" t="s">
        <v>244</v>
      </c>
      <c r="E402" s="35" t="s">
        <v>378</v>
      </c>
      <c r="F402" s="35" t="s">
        <v>102</v>
      </c>
      <c r="G402" s="38">
        <f>G403</f>
        <v>50</v>
      </c>
      <c r="H402" s="38">
        <f t="shared" ref="H402:I404" si="49">H403</f>
        <v>50</v>
      </c>
      <c r="I402" s="38">
        <f t="shared" si="49"/>
        <v>50</v>
      </c>
    </row>
    <row r="403" spans="1:9" s="42" customFormat="1" ht="15">
      <c r="A403" s="39" t="s">
        <v>180</v>
      </c>
      <c r="B403" s="35" t="s">
        <v>550</v>
      </c>
      <c r="C403" s="35" t="s">
        <v>146</v>
      </c>
      <c r="D403" s="35" t="s">
        <v>244</v>
      </c>
      <c r="E403" s="35" t="s">
        <v>379</v>
      </c>
      <c r="F403" s="35" t="s">
        <v>102</v>
      </c>
      <c r="G403" s="38">
        <f>G404</f>
        <v>50</v>
      </c>
      <c r="H403" s="38">
        <f t="shared" si="49"/>
        <v>50</v>
      </c>
      <c r="I403" s="38">
        <f t="shared" si="49"/>
        <v>50</v>
      </c>
    </row>
    <row r="404" spans="1:9" s="42" customFormat="1" ht="26.25">
      <c r="A404" s="39" t="s">
        <v>121</v>
      </c>
      <c r="B404" s="35" t="s">
        <v>550</v>
      </c>
      <c r="C404" s="35" t="s">
        <v>146</v>
      </c>
      <c r="D404" s="35" t="s">
        <v>244</v>
      </c>
      <c r="E404" s="35" t="s">
        <v>379</v>
      </c>
      <c r="F404" s="35" t="s">
        <v>122</v>
      </c>
      <c r="G404" s="38">
        <f>G405</f>
        <v>50</v>
      </c>
      <c r="H404" s="38">
        <f t="shared" si="49"/>
        <v>50</v>
      </c>
      <c r="I404" s="38">
        <f t="shared" si="49"/>
        <v>50</v>
      </c>
    </row>
    <row r="405" spans="1:9" s="42" customFormat="1" ht="32.25" customHeight="1">
      <c r="A405" s="39" t="s">
        <v>123</v>
      </c>
      <c r="B405" s="35" t="s">
        <v>550</v>
      </c>
      <c r="C405" s="35" t="s">
        <v>146</v>
      </c>
      <c r="D405" s="35" t="s">
        <v>244</v>
      </c>
      <c r="E405" s="35" t="s">
        <v>379</v>
      </c>
      <c r="F405" s="35" t="s">
        <v>124</v>
      </c>
      <c r="G405" s="38">
        <v>50</v>
      </c>
      <c r="H405" s="38">
        <v>50</v>
      </c>
      <c r="I405" s="38">
        <v>50</v>
      </c>
    </row>
    <row r="406" spans="1:9" s="42" customFormat="1" ht="26.25" hidden="1">
      <c r="A406" s="39" t="s">
        <v>380</v>
      </c>
      <c r="B406" s="35" t="s">
        <v>550</v>
      </c>
      <c r="C406" s="35" t="s">
        <v>146</v>
      </c>
      <c r="D406" s="35" t="s">
        <v>244</v>
      </c>
      <c r="E406" s="35" t="s">
        <v>381</v>
      </c>
      <c r="F406" s="35" t="s">
        <v>102</v>
      </c>
      <c r="G406" s="38">
        <f>G407</f>
        <v>0</v>
      </c>
    </row>
    <row r="407" spans="1:9" s="42" customFormat="1" ht="15" hidden="1">
      <c r="A407" s="39" t="s">
        <v>180</v>
      </c>
      <c r="B407" s="35" t="s">
        <v>550</v>
      </c>
      <c r="C407" s="35" t="s">
        <v>146</v>
      </c>
      <c r="D407" s="35" t="s">
        <v>244</v>
      </c>
      <c r="E407" s="35" t="s">
        <v>382</v>
      </c>
      <c r="F407" s="35" t="s">
        <v>102</v>
      </c>
      <c r="G407" s="38">
        <f>G408</f>
        <v>0</v>
      </c>
    </row>
    <row r="408" spans="1:9" s="42" customFormat="1" ht="26.25" hidden="1">
      <c r="A408" s="39" t="s">
        <v>121</v>
      </c>
      <c r="B408" s="35" t="s">
        <v>550</v>
      </c>
      <c r="C408" s="35" t="s">
        <v>146</v>
      </c>
      <c r="D408" s="35" t="s">
        <v>244</v>
      </c>
      <c r="E408" s="35" t="s">
        <v>382</v>
      </c>
      <c r="F408" s="35" t="s">
        <v>122</v>
      </c>
      <c r="G408" s="38">
        <f>G409</f>
        <v>0</v>
      </c>
    </row>
    <row r="409" spans="1:9" s="42" customFormat="1" ht="26.25" hidden="1">
      <c r="A409" s="39" t="s">
        <v>123</v>
      </c>
      <c r="B409" s="35" t="s">
        <v>550</v>
      </c>
      <c r="C409" s="35" t="s">
        <v>146</v>
      </c>
      <c r="D409" s="35" t="s">
        <v>244</v>
      </c>
      <c r="E409" s="35" t="s">
        <v>382</v>
      </c>
      <c r="F409" s="35" t="s">
        <v>124</v>
      </c>
      <c r="G409" s="38">
        <f>50-8.6-41.4</f>
        <v>0</v>
      </c>
    </row>
    <row r="410" spans="1:9" s="42" customFormat="1" ht="26.25" hidden="1">
      <c r="A410" s="39" t="s">
        <v>360</v>
      </c>
      <c r="B410" s="35" t="s">
        <v>550</v>
      </c>
      <c r="C410" s="35" t="s">
        <v>146</v>
      </c>
      <c r="D410" s="35" t="s">
        <v>244</v>
      </c>
      <c r="E410" s="35" t="s">
        <v>212</v>
      </c>
      <c r="F410" s="35" t="s">
        <v>102</v>
      </c>
      <c r="G410" s="38">
        <f>G411</f>
        <v>0</v>
      </c>
    </row>
    <row r="411" spans="1:9" s="42" customFormat="1" ht="15" hidden="1">
      <c r="A411" s="39" t="s">
        <v>221</v>
      </c>
      <c r="B411" s="35" t="s">
        <v>550</v>
      </c>
      <c r="C411" s="35" t="s">
        <v>146</v>
      </c>
      <c r="D411" s="35" t="s">
        <v>244</v>
      </c>
      <c r="E411" s="35" t="s">
        <v>222</v>
      </c>
      <c r="F411" s="35" t="s">
        <v>102</v>
      </c>
      <c r="G411" s="38">
        <f>G412</f>
        <v>0</v>
      </c>
    </row>
    <row r="412" spans="1:9" s="42" customFormat="1" ht="15" hidden="1">
      <c r="A412" s="39" t="s">
        <v>180</v>
      </c>
      <c r="B412" s="35" t="s">
        <v>550</v>
      </c>
      <c r="C412" s="35" t="s">
        <v>146</v>
      </c>
      <c r="D412" s="35" t="s">
        <v>244</v>
      </c>
      <c r="E412" s="35" t="s">
        <v>223</v>
      </c>
      <c r="F412" s="35" t="s">
        <v>102</v>
      </c>
      <c r="G412" s="38">
        <f>G413</f>
        <v>0</v>
      </c>
    </row>
    <row r="413" spans="1:9" s="42" customFormat="1" ht="26.25" hidden="1">
      <c r="A413" s="39" t="s">
        <v>121</v>
      </c>
      <c r="B413" s="35" t="s">
        <v>550</v>
      </c>
      <c r="C413" s="35" t="s">
        <v>146</v>
      </c>
      <c r="D413" s="35" t="s">
        <v>244</v>
      </c>
      <c r="E413" s="35" t="s">
        <v>223</v>
      </c>
      <c r="F413" s="35" t="s">
        <v>122</v>
      </c>
      <c r="G413" s="38">
        <f>G414</f>
        <v>0</v>
      </c>
    </row>
    <row r="414" spans="1:9" s="42" customFormat="1" ht="26.25" hidden="1">
      <c r="A414" s="39" t="s">
        <v>123</v>
      </c>
      <c r="B414" s="35" t="s">
        <v>550</v>
      </c>
      <c r="C414" s="35" t="s">
        <v>146</v>
      </c>
      <c r="D414" s="35" t="s">
        <v>244</v>
      </c>
      <c r="E414" s="35" t="s">
        <v>223</v>
      </c>
      <c r="F414" s="35" t="s">
        <v>124</v>
      </c>
      <c r="G414" s="38">
        <v>0</v>
      </c>
    </row>
    <row r="415" spans="1:9" s="42" customFormat="1" ht="26.25" hidden="1">
      <c r="A415" s="39" t="s">
        <v>386</v>
      </c>
      <c r="B415" s="35" t="s">
        <v>550</v>
      </c>
      <c r="C415" s="35" t="s">
        <v>146</v>
      </c>
      <c r="D415" s="35" t="s">
        <v>146</v>
      </c>
      <c r="E415" s="35" t="s">
        <v>101</v>
      </c>
      <c r="F415" s="35" t="s">
        <v>102</v>
      </c>
      <c r="G415" s="38">
        <f>G416</f>
        <v>0</v>
      </c>
    </row>
    <row r="416" spans="1:9" s="42" customFormat="1" ht="26.25" hidden="1">
      <c r="A416" s="39" t="s">
        <v>387</v>
      </c>
      <c r="B416" s="35" t="s">
        <v>550</v>
      </c>
      <c r="C416" s="35" t="s">
        <v>146</v>
      </c>
      <c r="D416" s="35" t="s">
        <v>146</v>
      </c>
      <c r="E416" s="35" t="s">
        <v>212</v>
      </c>
      <c r="F416" s="35" t="s">
        <v>102</v>
      </c>
      <c r="G416" s="38">
        <f>G417</f>
        <v>0</v>
      </c>
    </row>
    <row r="417" spans="1:9" s="42" customFormat="1" ht="15" hidden="1">
      <c r="A417" s="39" t="s">
        <v>221</v>
      </c>
      <c r="B417" s="35" t="s">
        <v>550</v>
      </c>
      <c r="C417" s="35" t="s">
        <v>146</v>
      </c>
      <c r="D417" s="35" t="s">
        <v>146</v>
      </c>
      <c r="E417" s="35" t="s">
        <v>222</v>
      </c>
      <c r="F417" s="35" t="s">
        <v>102</v>
      </c>
      <c r="G417" s="38">
        <f>G418</f>
        <v>0</v>
      </c>
    </row>
    <row r="418" spans="1:9" s="42" customFormat="1" ht="15" hidden="1">
      <c r="A418" s="39" t="s">
        <v>180</v>
      </c>
      <c r="B418" s="35" t="s">
        <v>550</v>
      </c>
      <c r="C418" s="35" t="s">
        <v>146</v>
      </c>
      <c r="D418" s="35" t="s">
        <v>146</v>
      </c>
      <c r="E418" s="35" t="s">
        <v>223</v>
      </c>
      <c r="F418" s="35" t="s">
        <v>102</v>
      </c>
      <c r="G418" s="38">
        <f>G419</f>
        <v>0</v>
      </c>
    </row>
    <row r="419" spans="1:9" s="42" customFormat="1" ht="26.25" hidden="1">
      <c r="A419" s="39" t="s">
        <v>121</v>
      </c>
      <c r="B419" s="35" t="s">
        <v>550</v>
      </c>
      <c r="C419" s="35" t="s">
        <v>146</v>
      </c>
      <c r="D419" s="35" t="s">
        <v>146</v>
      </c>
      <c r="E419" s="35" t="s">
        <v>223</v>
      </c>
      <c r="F419" s="35" t="s">
        <v>122</v>
      </c>
      <c r="G419" s="38">
        <f>G420</f>
        <v>0</v>
      </c>
    </row>
    <row r="420" spans="1:9" s="42" customFormat="1" ht="16.5" hidden="1" customHeight="1">
      <c r="A420" s="39" t="s">
        <v>123</v>
      </c>
      <c r="B420" s="35" t="s">
        <v>550</v>
      </c>
      <c r="C420" s="35" t="s">
        <v>146</v>
      </c>
      <c r="D420" s="35" t="s">
        <v>146</v>
      </c>
      <c r="E420" s="35" t="s">
        <v>223</v>
      </c>
      <c r="F420" s="35" t="s">
        <v>124</v>
      </c>
      <c r="G420" s="38"/>
    </row>
    <row r="421" spans="1:9" s="41" customFormat="1" ht="15">
      <c r="A421" s="39" t="s">
        <v>388</v>
      </c>
      <c r="B421" s="35" t="s">
        <v>550</v>
      </c>
      <c r="C421" s="35" t="s">
        <v>159</v>
      </c>
      <c r="D421" s="35" t="s">
        <v>100</v>
      </c>
      <c r="E421" s="35" t="s">
        <v>101</v>
      </c>
      <c r="F421" s="35" t="s">
        <v>102</v>
      </c>
      <c r="G421" s="38">
        <f>G422+G442+G459+G464</f>
        <v>38759.599999999999</v>
      </c>
      <c r="H421" s="38">
        <f>H422+H442+H459+H464</f>
        <v>41235.300000000003</v>
      </c>
      <c r="I421" s="38">
        <f>I422+I442+I459+I464</f>
        <v>42580.7</v>
      </c>
    </row>
    <row r="422" spans="1:9" s="41" customFormat="1" ht="15">
      <c r="A422" s="39" t="s">
        <v>389</v>
      </c>
      <c r="B422" s="35" t="s">
        <v>550</v>
      </c>
      <c r="C422" s="35" t="s">
        <v>159</v>
      </c>
      <c r="D422" s="35" t="s">
        <v>99</v>
      </c>
      <c r="E422" s="35" t="s">
        <v>101</v>
      </c>
      <c r="F422" s="35" t="s">
        <v>102</v>
      </c>
      <c r="G422" s="38">
        <f>G423+G428</f>
        <v>17551.5</v>
      </c>
      <c r="H422" s="38">
        <f>H423+H428</f>
        <v>18186</v>
      </c>
      <c r="I422" s="38">
        <f>I423+I428</f>
        <v>18886.100000000002</v>
      </c>
    </row>
    <row r="423" spans="1:9" s="41" customFormat="1" ht="26.25" hidden="1">
      <c r="A423" s="39" t="s">
        <v>390</v>
      </c>
      <c r="B423" s="35" t="s">
        <v>550</v>
      </c>
      <c r="C423" s="35" t="s">
        <v>159</v>
      </c>
      <c r="D423" s="35" t="s">
        <v>99</v>
      </c>
      <c r="E423" s="35" t="s">
        <v>391</v>
      </c>
      <c r="F423" s="35" t="s">
        <v>102</v>
      </c>
      <c r="G423" s="38">
        <f>G424</f>
        <v>0</v>
      </c>
      <c r="H423" s="38">
        <f t="shared" ref="H423:I426" si="50">H424</f>
        <v>0</v>
      </c>
      <c r="I423" s="38">
        <f t="shared" si="50"/>
        <v>0</v>
      </c>
    </row>
    <row r="424" spans="1:9" s="41" customFormat="1" ht="51.75" hidden="1">
      <c r="A424" s="62" t="s">
        <v>392</v>
      </c>
      <c r="B424" s="43" t="s">
        <v>550</v>
      </c>
      <c r="C424" s="43" t="s">
        <v>159</v>
      </c>
      <c r="D424" s="43" t="s">
        <v>99</v>
      </c>
      <c r="E424" s="43" t="s">
        <v>393</v>
      </c>
      <c r="F424" s="43" t="s">
        <v>102</v>
      </c>
      <c r="G424" s="44">
        <f>G425</f>
        <v>0</v>
      </c>
      <c r="H424" s="44">
        <f t="shared" si="50"/>
        <v>0</v>
      </c>
      <c r="I424" s="44">
        <f t="shared" si="50"/>
        <v>0</v>
      </c>
    </row>
    <row r="425" spans="1:9" s="41" customFormat="1" ht="15" hidden="1">
      <c r="A425" s="62" t="s">
        <v>180</v>
      </c>
      <c r="B425" s="43" t="s">
        <v>550</v>
      </c>
      <c r="C425" s="43" t="s">
        <v>159</v>
      </c>
      <c r="D425" s="43" t="s">
        <v>99</v>
      </c>
      <c r="E425" s="43" t="s">
        <v>394</v>
      </c>
      <c r="F425" s="43" t="s">
        <v>102</v>
      </c>
      <c r="G425" s="44">
        <f>G426</f>
        <v>0</v>
      </c>
      <c r="H425" s="44">
        <f t="shared" si="50"/>
        <v>0</v>
      </c>
      <c r="I425" s="44">
        <f t="shared" si="50"/>
        <v>0</v>
      </c>
    </row>
    <row r="426" spans="1:9" s="41" customFormat="1" ht="26.25" hidden="1">
      <c r="A426" s="62" t="s">
        <v>395</v>
      </c>
      <c r="B426" s="43" t="s">
        <v>550</v>
      </c>
      <c r="C426" s="43" t="s">
        <v>159</v>
      </c>
      <c r="D426" s="43" t="s">
        <v>99</v>
      </c>
      <c r="E426" s="43" t="s">
        <v>394</v>
      </c>
      <c r="F426" s="43" t="s">
        <v>396</v>
      </c>
      <c r="G426" s="44">
        <f>G427</f>
        <v>0</v>
      </c>
      <c r="H426" s="44">
        <f t="shared" si="50"/>
        <v>0</v>
      </c>
      <c r="I426" s="44">
        <f t="shared" si="50"/>
        <v>0</v>
      </c>
    </row>
    <row r="427" spans="1:9" s="41" customFormat="1" ht="15" hidden="1">
      <c r="A427" s="62" t="s">
        <v>397</v>
      </c>
      <c r="B427" s="43" t="s">
        <v>550</v>
      </c>
      <c r="C427" s="43" t="s">
        <v>159</v>
      </c>
      <c r="D427" s="43" t="s">
        <v>99</v>
      </c>
      <c r="E427" s="43" t="s">
        <v>394</v>
      </c>
      <c r="F427" s="43" t="s">
        <v>398</v>
      </c>
      <c r="G427" s="44">
        <f>63.1-63.1</f>
        <v>0</v>
      </c>
      <c r="H427" s="44">
        <f>63.1-63.1</f>
        <v>0</v>
      </c>
      <c r="I427" s="44">
        <f>63.1-63.1</f>
        <v>0</v>
      </c>
    </row>
    <row r="428" spans="1:9" s="41" customFormat="1" ht="39">
      <c r="A428" s="39" t="s">
        <v>399</v>
      </c>
      <c r="B428" s="35" t="s">
        <v>550</v>
      </c>
      <c r="C428" s="35" t="s">
        <v>159</v>
      </c>
      <c r="D428" s="35" t="s">
        <v>99</v>
      </c>
      <c r="E428" s="35" t="s">
        <v>400</v>
      </c>
      <c r="F428" s="35" t="s">
        <v>102</v>
      </c>
      <c r="G428" s="38">
        <f>G429+G433+G436+G439</f>
        <v>17551.5</v>
      </c>
      <c r="H428" s="38">
        <f>H429+H433+H436+H439</f>
        <v>18186</v>
      </c>
      <c r="I428" s="38">
        <f>I429+I433+I436+I439</f>
        <v>18886.100000000002</v>
      </c>
    </row>
    <row r="429" spans="1:9" s="41" customFormat="1" ht="51.75">
      <c r="A429" s="39" t="s">
        <v>401</v>
      </c>
      <c r="B429" s="35" t="s">
        <v>550</v>
      </c>
      <c r="C429" s="35" t="s">
        <v>159</v>
      </c>
      <c r="D429" s="35" t="s">
        <v>99</v>
      </c>
      <c r="E429" s="35" t="s">
        <v>402</v>
      </c>
      <c r="F429" s="35" t="s">
        <v>102</v>
      </c>
      <c r="G429" s="38">
        <f>G430</f>
        <v>9800</v>
      </c>
      <c r="H429" s="38">
        <f t="shared" ref="H429:I431" si="51">H430</f>
        <v>10349.1</v>
      </c>
      <c r="I429" s="38">
        <f t="shared" si="51"/>
        <v>10643.7</v>
      </c>
    </row>
    <row r="430" spans="1:9" s="41" customFormat="1" ht="39">
      <c r="A430" s="39" t="s">
        <v>403</v>
      </c>
      <c r="B430" s="35" t="s">
        <v>550</v>
      </c>
      <c r="C430" s="35" t="s">
        <v>159</v>
      </c>
      <c r="D430" s="35" t="s">
        <v>99</v>
      </c>
      <c r="E430" s="35" t="s">
        <v>404</v>
      </c>
      <c r="F430" s="35" t="s">
        <v>102</v>
      </c>
      <c r="G430" s="38">
        <f>G431</f>
        <v>9800</v>
      </c>
      <c r="H430" s="38">
        <f t="shared" si="51"/>
        <v>10349.1</v>
      </c>
      <c r="I430" s="38">
        <f t="shared" si="51"/>
        <v>10643.7</v>
      </c>
    </row>
    <row r="431" spans="1:9" s="41" customFormat="1" ht="26.25">
      <c r="A431" s="39" t="s">
        <v>395</v>
      </c>
      <c r="B431" s="35" t="s">
        <v>550</v>
      </c>
      <c r="C431" s="35" t="s">
        <v>159</v>
      </c>
      <c r="D431" s="35" t="s">
        <v>99</v>
      </c>
      <c r="E431" s="35" t="s">
        <v>404</v>
      </c>
      <c r="F431" s="35" t="s">
        <v>396</v>
      </c>
      <c r="G431" s="38">
        <f>G432</f>
        <v>9800</v>
      </c>
      <c r="H431" s="38">
        <f t="shared" si="51"/>
        <v>10349.1</v>
      </c>
      <c r="I431" s="38">
        <f t="shared" si="51"/>
        <v>10643.7</v>
      </c>
    </row>
    <row r="432" spans="1:9" s="41" customFormat="1" ht="15">
      <c r="A432" s="39" t="s">
        <v>397</v>
      </c>
      <c r="B432" s="35" t="s">
        <v>550</v>
      </c>
      <c r="C432" s="35" t="s">
        <v>159</v>
      </c>
      <c r="D432" s="35" t="s">
        <v>99</v>
      </c>
      <c r="E432" s="35" t="s">
        <v>404</v>
      </c>
      <c r="F432" s="35" t="s">
        <v>398</v>
      </c>
      <c r="G432" s="38">
        <v>9800</v>
      </c>
      <c r="H432" s="38">
        <v>10349.1</v>
      </c>
      <c r="I432" s="38">
        <v>10643.7</v>
      </c>
    </row>
    <row r="433" spans="1:9" s="41" customFormat="1" ht="51.75">
      <c r="A433" s="39" t="s">
        <v>405</v>
      </c>
      <c r="B433" s="35" t="s">
        <v>550</v>
      </c>
      <c r="C433" s="35" t="s">
        <v>159</v>
      </c>
      <c r="D433" s="35" t="s">
        <v>99</v>
      </c>
      <c r="E433" s="35" t="s">
        <v>406</v>
      </c>
      <c r="F433" s="35" t="s">
        <v>102</v>
      </c>
      <c r="G433" s="38">
        <f t="shared" ref="G433:I434" si="52">G434</f>
        <v>88</v>
      </c>
      <c r="H433" s="38">
        <f t="shared" si="52"/>
        <v>88</v>
      </c>
      <c r="I433" s="38">
        <f t="shared" si="52"/>
        <v>88</v>
      </c>
    </row>
    <row r="434" spans="1:9" s="41" customFormat="1" ht="30" customHeight="1">
      <c r="A434" s="39" t="s">
        <v>395</v>
      </c>
      <c r="B434" s="35" t="s">
        <v>550</v>
      </c>
      <c r="C434" s="35" t="s">
        <v>159</v>
      </c>
      <c r="D434" s="35" t="s">
        <v>99</v>
      </c>
      <c r="E434" s="35" t="s">
        <v>406</v>
      </c>
      <c r="F434" s="35" t="s">
        <v>396</v>
      </c>
      <c r="G434" s="38">
        <f t="shared" si="52"/>
        <v>88</v>
      </c>
      <c r="H434" s="38">
        <f t="shared" si="52"/>
        <v>88</v>
      </c>
      <c r="I434" s="38">
        <f t="shared" si="52"/>
        <v>88</v>
      </c>
    </row>
    <row r="435" spans="1:9" s="41" customFormat="1" ht="18.75" customHeight="1">
      <c r="A435" s="39" t="s">
        <v>397</v>
      </c>
      <c r="B435" s="35" t="s">
        <v>550</v>
      </c>
      <c r="C435" s="35" t="s">
        <v>159</v>
      </c>
      <c r="D435" s="35" t="s">
        <v>99</v>
      </c>
      <c r="E435" s="35" t="s">
        <v>406</v>
      </c>
      <c r="F435" s="35" t="s">
        <v>398</v>
      </c>
      <c r="G435" s="38">
        <v>88</v>
      </c>
      <c r="H435" s="38">
        <v>88</v>
      </c>
      <c r="I435" s="38">
        <v>88</v>
      </c>
    </row>
    <row r="436" spans="1:9" s="41" customFormat="1" ht="132" customHeight="1">
      <c r="A436" s="39" t="s">
        <v>407</v>
      </c>
      <c r="B436" s="35" t="s">
        <v>550</v>
      </c>
      <c r="C436" s="35" t="s">
        <v>159</v>
      </c>
      <c r="D436" s="35" t="s">
        <v>99</v>
      </c>
      <c r="E436" s="35" t="s">
        <v>408</v>
      </c>
      <c r="F436" s="35" t="s">
        <v>102</v>
      </c>
      <c r="G436" s="38">
        <f t="shared" ref="G436:I437" si="53">G437</f>
        <v>46.4</v>
      </c>
      <c r="H436" s="38">
        <f t="shared" si="53"/>
        <v>48</v>
      </c>
      <c r="I436" s="38">
        <f t="shared" si="53"/>
        <v>49.6</v>
      </c>
    </row>
    <row r="437" spans="1:9" s="41" customFormat="1" ht="30" customHeight="1">
      <c r="A437" s="39" t="s">
        <v>395</v>
      </c>
      <c r="B437" s="35" t="s">
        <v>550</v>
      </c>
      <c r="C437" s="35" t="s">
        <v>159</v>
      </c>
      <c r="D437" s="35" t="s">
        <v>99</v>
      </c>
      <c r="E437" s="35" t="s">
        <v>408</v>
      </c>
      <c r="F437" s="35" t="s">
        <v>396</v>
      </c>
      <c r="G437" s="38">
        <f t="shared" si="53"/>
        <v>46.4</v>
      </c>
      <c r="H437" s="38">
        <f t="shared" si="53"/>
        <v>48</v>
      </c>
      <c r="I437" s="38">
        <f t="shared" si="53"/>
        <v>49.6</v>
      </c>
    </row>
    <row r="438" spans="1:9" s="41" customFormat="1" ht="19.5" customHeight="1">
      <c r="A438" s="39" t="s">
        <v>397</v>
      </c>
      <c r="B438" s="35" t="s">
        <v>550</v>
      </c>
      <c r="C438" s="35" t="s">
        <v>159</v>
      </c>
      <c r="D438" s="35" t="s">
        <v>99</v>
      </c>
      <c r="E438" s="35" t="s">
        <v>408</v>
      </c>
      <c r="F438" s="35" t="s">
        <v>398</v>
      </c>
      <c r="G438" s="38">
        <v>46.4</v>
      </c>
      <c r="H438" s="38">
        <v>48</v>
      </c>
      <c r="I438" s="38">
        <v>49.6</v>
      </c>
    </row>
    <row r="439" spans="1:9" s="41" customFormat="1" ht="39">
      <c r="A439" s="39" t="s">
        <v>409</v>
      </c>
      <c r="B439" s="35" t="s">
        <v>550</v>
      </c>
      <c r="C439" s="35" t="s">
        <v>159</v>
      </c>
      <c r="D439" s="35" t="s">
        <v>99</v>
      </c>
      <c r="E439" s="35" t="s">
        <v>410</v>
      </c>
      <c r="F439" s="35" t="s">
        <v>102</v>
      </c>
      <c r="G439" s="38">
        <f t="shared" ref="G439:I440" si="54">G440</f>
        <v>7617.1</v>
      </c>
      <c r="H439" s="38">
        <f t="shared" si="54"/>
        <v>7700.9</v>
      </c>
      <c r="I439" s="38">
        <f t="shared" si="54"/>
        <v>8104.8</v>
      </c>
    </row>
    <row r="440" spans="1:9" s="41" customFormat="1" ht="27" customHeight="1">
      <c r="A440" s="39" t="s">
        <v>395</v>
      </c>
      <c r="B440" s="35" t="s">
        <v>550</v>
      </c>
      <c r="C440" s="35" t="s">
        <v>159</v>
      </c>
      <c r="D440" s="35" t="s">
        <v>99</v>
      </c>
      <c r="E440" s="35" t="s">
        <v>410</v>
      </c>
      <c r="F440" s="35" t="s">
        <v>396</v>
      </c>
      <c r="G440" s="38">
        <f t="shared" si="54"/>
        <v>7617.1</v>
      </c>
      <c r="H440" s="38">
        <f t="shared" si="54"/>
        <v>7700.9</v>
      </c>
      <c r="I440" s="38">
        <f t="shared" si="54"/>
        <v>8104.8</v>
      </c>
    </row>
    <row r="441" spans="1:9" s="41" customFormat="1" ht="15">
      <c r="A441" s="39" t="s">
        <v>397</v>
      </c>
      <c r="B441" s="35" t="s">
        <v>550</v>
      </c>
      <c r="C441" s="35" t="s">
        <v>159</v>
      </c>
      <c r="D441" s="35" t="s">
        <v>99</v>
      </c>
      <c r="E441" s="35" t="s">
        <v>410</v>
      </c>
      <c r="F441" s="35" t="s">
        <v>398</v>
      </c>
      <c r="G441" s="38">
        <v>7617.1</v>
      </c>
      <c r="H441" s="38">
        <v>7700.9</v>
      </c>
      <c r="I441" s="38">
        <v>8104.8</v>
      </c>
    </row>
    <row r="442" spans="1:9" s="41" customFormat="1" ht="15">
      <c r="A442" s="39" t="s">
        <v>411</v>
      </c>
      <c r="B442" s="35" t="s">
        <v>550</v>
      </c>
      <c r="C442" s="35" t="s">
        <v>159</v>
      </c>
      <c r="D442" s="35" t="s">
        <v>104</v>
      </c>
      <c r="E442" s="35" t="s">
        <v>101</v>
      </c>
      <c r="F442" s="35" t="s">
        <v>102</v>
      </c>
      <c r="G442" s="38">
        <f>G443+G454</f>
        <v>20704.599999999999</v>
      </c>
      <c r="H442" s="38">
        <f>H443+H454</f>
        <v>22545.8</v>
      </c>
      <c r="I442" s="38">
        <f>I443+I454</f>
        <v>23191.1</v>
      </c>
    </row>
    <row r="443" spans="1:9" s="41" customFormat="1" ht="90">
      <c r="A443" s="39" t="s">
        <v>429</v>
      </c>
      <c r="B443" s="35" t="s">
        <v>550</v>
      </c>
      <c r="C443" s="35" t="s">
        <v>159</v>
      </c>
      <c r="D443" s="35" t="s">
        <v>104</v>
      </c>
      <c r="E443" s="35" t="s">
        <v>430</v>
      </c>
      <c r="F443" s="35" t="s">
        <v>102</v>
      </c>
      <c r="G443" s="38">
        <f>G444</f>
        <v>20704.599999999999</v>
      </c>
      <c r="H443" s="38">
        <f>H444</f>
        <v>22545.8</v>
      </c>
      <c r="I443" s="38">
        <f>I444</f>
        <v>23191.1</v>
      </c>
    </row>
    <row r="444" spans="1:9" s="41" customFormat="1" ht="55.5" customHeight="1">
      <c r="A444" s="39" t="s">
        <v>431</v>
      </c>
      <c r="B444" s="35" t="s">
        <v>550</v>
      </c>
      <c r="C444" s="35" t="s">
        <v>159</v>
      </c>
      <c r="D444" s="35" t="s">
        <v>104</v>
      </c>
      <c r="E444" s="35" t="s">
        <v>432</v>
      </c>
      <c r="F444" s="35" t="s">
        <v>102</v>
      </c>
      <c r="G444" s="38">
        <f>G445+G448+G451</f>
        <v>20704.599999999999</v>
      </c>
      <c r="H444" s="38">
        <f>H445+H448+H451</f>
        <v>22545.8</v>
      </c>
      <c r="I444" s="38">
        <f>I445+I448+I451</f>
        <v>23191.1</v>
      </c>
    </row>
    <row r="445" spans="1:9" s="41" customFormat="1" ht="67.5" customHeight="1">
      <c r="A445" s="39" t="s">
        <v>433</v>
      </c>
      <c r="B445" s="35" t="s">
        <v>550</v>
      </c>
      <c r="C445" s="35" t="s">
        <v>159</v>
      </c>
      <c r="D445" s="35" t="s">
        <v>104</v>
      </c>
      <c r="E445" s="35" t="s">
        <v>434</v>
      </c>
      <c r="F445" s="35" t="s">
        <v>102</v>
      </c>
      <c r="G445" s="38">
        <f t="shared" ref="G445:I446" si="55">G446</f>
        <v>294.39999999999998</v>
      </c>
      <c r="H445" s="38">
        <f t="shared" si="55"/>
        <v>294.39999999999998</v>
      </c>
      <c r="I445" s="38">
        <f t="shared" si="55"/>
        <v>304.5</v>
      </c>
    </row>
    <row r="446" spans="1:9" s="41" customFormat="1" ht="29.25" customHeight="1">
      <c r="A446" s="39" t="s">
        <v>395</v>
      </c>
      <c r="B446" s="35" t="s">
        <v>550</v>
      </c>
      <c r="C446" s="35" t="s">
        <v>159</v>
      </c>
      <c r="D446" s="35" t="s">
        <v>104</v>
      </c>
      <c r="E446" s="35" t="s">
        <v>434</v>
      </c>
      <c r="F446" s="35" t="s">
        <v>396</v>
      </c>
      <c r="G446" s="38">
        <f t="shared" si="55"/>
        <v>294.39999999999998</v>
      </c>
      <c r="H446" s="38">
        <f t="shared" si="55"/>
        <v>294.39999999999998</v>
      </c>
      <c r="I446" s="38">
        <f t="shared" si="55"/>
        <v>304.5</v>
      </c>
    </row>
    <row r="447" spans="1:9" s="41" customFormat="1" ht="20.25" customHeight="1">
      <c r="A447" s="39" t="s">
        <v>397</v>
      </c>
      <c r="B447" s="35" t="s">
        <v>550</v>
      </c>
      <c r="C447" s="35" t="s">
        <v>159</v>
      </c>
      <c r="D447" s="35" t="s">
        <v>104</v>
      </c>
      <c r="E447" s="35" t="s">
        <v>434</v>
      </c>
      <c r="F447" s="35" t="s">
        <v>398</v>
      </c>
      <c r="G447" s="38">
        <v>294.39999999999998</v>
      </c>
      <c r="H447" s="38">
        <v>294.39999999999998</v>
      </c>
      <c r="I447" s="38">
        <v>304.5</v>
      </c>
    </row>
    <row r="448" spans="1:9" s="41" customFormat="1" ht="39">
      <c r="A448" s="39" t="s">
        <v>403</v>
      </c>
      <c r="B448" s="35" t="s">
        <v>550</v>
      </c>
      <c r="C448" s="35" t="s">
        <v>159</v>
      </c>
      <c r="D448" s="35" t="s">
        <v>104</v>
      </c>
      <c r="E448" s="35" t="s">
        <v>435</v>
      </c>
      <c r="F448" s="35" t="s">
        <v>102</v>
      </c>
      <c r="G448" s="38">
        <f t="shared" ref="G448:I449" si="56">G449</f>
        <v>8885.5</v>
      </c>
      <c r="H448" s="38">
        <f t="shared" si="56"/>
        <v>10332.5</v>
      </c>
      <c r="I448" s="38">
        <f t="shared" si="56"/>
        <v>10562.3</v>
      </c>
    </row>
    <row r="449" spans="1:10" s="41" customFormat="1" ht="26.25">
      <c r="A449" s="39" t="s">
        <v>395</v>
      </c>
      <c r="B449" s="35" t="s">
        <v>550</v>
      </c>
      <c r="C449" s="35" t="s">
        <v>159</v>
      </c>
      <c r="D449" s="35" t="s">
        <v>104</v>
      </c>
      <c r="E449" s="35" t="s">
        <v>435</v>
      </c>
      <c r="F449" s="35" t="s">
        <v>396</v>
      </c>
      <c r="G449" s="38">
        <f t="shared" si="56"/>
        <v>8885.5</v>
      </c>
      <c r="H449" s="38">
        <f t="shared" si="56"/>
        <v>10332.5</v>
      </c>
      <c r="I449" s="38">
        <f t="shared" si="56"/>
        <v>10562.3</v>
      </c>
    </row>
    <row r="450" spans="1:10" s="41" customFormat="1" ht="15">
      <c r="A450" s="39" t="s">
        <v>397</v>
      </c>
      <c r="B450" s="35" t="s">
        <v>550</v>
      </c>
      <c r="C450" s="35" t="s">
        <v>159</v>
      </c>
      <c r="D450" s="35" t="s">
        <v>104</v>
      </c>
      <c r="E450" s="35" t="s">
        <v>435</v>
      </c>
      <c r="F450" s="35" t="s">
        <v>398</v>
      </c>
      <c r="G450" s="38">
        <v>8885.5</v>
      </c>
      <c r="H450" s="38">
        <v>10332.5</v>
      </c>
      <c r="I450" s="38">
        <v>10562.3</v>
      </c>
      <c r="J450" s="63"/>
    </row>
    <row r="451" spans="1:10" s="41" customFormat="1" ht="26.25">
      <c r="A451" s="39" t="s">
        <v>436</v>
      </c>
      <c r="B451" s="35" t="s">
        <v>550</v>
      </c>
      <c r="C451" s="35" t="s">
        <v>159</v>
      </c>
      <c r="D451" s="35" t="s">
        <v>104</v>
      </c>
      <c r="E451" s="35" t="s">
        <v>437</v>
      </c>
      <c r="F451" s="35" t="s">
        <v>102</v>
      </c>
      <c r="G451" s="38">
        <f t="shared" ref="G451:I452" si="57">G452</f>
        <v>11524.7</v>
      </c>
      <c r="H451" s="38">
        <f t="shared" si="57"/>
        <v>11918.9</v>
      </c>
      <c r="I451" s="38">
        <f t="shared" si="57"/>
        <v>12324.3</v>
      </c>
    </row>
    <row r="452" spans="1:10" s="41" customFormat="1" ht="26.25">
      <c r="A452" s="39" t="s">
        <v>395</v>
      </c>
      <c r="B452" s="35" t="s">
        <v>550</v>
      </c>
      <c r="C452" s="35" t="s">
        <v>159</v>
      </c>
      <c r="D452" s="35" t="s">
        <v>104</v>
      </c>
      <c r="E452" s="35" t="s">
        <v>437</v>
      </c>
      <c r="F452" s="35" t="s">
        <v>396</v>
      </c>
      <c r="G452" s="38">
        <f t="shared" si="57"/>
        <v>11524.7</v>
      </c>
      <c r="H452" s="38">
        <f t="shared" si="57"/>
        <v>11918.9</v>
      </c>
      <c r="I452" s="38">
        <f t="shared" si="57"/>
        <v>12324.3</v>
      </c>
    </row>
    <row r="453" spans="1:10" s="41" customFormat="1" ht="15">
      <c r="A453" s="39" t="s">
        <v>397</v>
      </c>
      <c r="B453" s="35" t="s">
        <v>550</v>
      </c>
      <c r="C453" s="35" t="s">
        <v>159</v>
      </c>
      <c r="D453" s="35" t="s">
        <v>104</v>
      </c>
      <c r="E453" s="35" t="s">
        <v>437</v>
      </c>
      <c r="F453" s="35" t="s">
        <v>398</v>
      </c>
      <c r="G453" s="38">
        <v>11524.7</v>
      </c>
      <c r="H453" s="38">
        <v>11918.9</v>
      </c>
      <c r="I453" s="38">
        <v>12324.3</v>
      </c>
    </row>
    <row r="454" spans="1:10" s="41" customFormat="1" ht="26.25" hidden="1">
      <c r="A454" s="39" t="s">
        <v>390</v>
      </c>
      <c r="B454" s="35" t="s">
        <v>550</v>
      </c>
      <c r="C454" s="35" t="s">
        <v>159</v>
      </c>
      <c r="D454" s="35" t="s">
        <v>104</v>
      </c>
      <c r="E454" s="35" t="s">
        <v>391</v>
      </c>
      <c r="F454" s="35" t="s">
        <v>102</v>
      </c>
      <c r="G454" s="38">
        <f>G455</f>
        <v>0</v>
      </c>
    </row>
    <row r="455" spans="1:10" s="41" customFormat="1" ht="51.75" hidden="1">
      <c r="A455" s="39" t="s">
        <v>392</v>
      </c>
      <c r="B455" s="35" t="s">
        <v>550</v>
      </c>
      <c r="C455" s="35" t="s">
        <v>159</v>
      </c>
      <c r="D455" s="35" t="s">
        <v>104</v>
      </c>
      <c r="E455" s="35" t="s">
        <v>393</v>
      </c>
      <c r="F455" s="35" t="s">
        <v>102</v>
      </c>
      <c r="G455" s="38">
        <f>G456</f>
        <v>0</v>
      </c>
    </row>
    <row r="456" spans="1:10" s="41" customFormat="1" ht="15" hidden="1">
      <c r="A456" s="39" t="s">
        <v>180</v>
      </c>
      <c r="B456" s="35" t="s">
        <v>550</v>
      </c>
      <c r="C456" s="35" t="s">
        <v>159</v>
      </c>
      <c r="D456" s="35" t="s">
        <v>104</v>
      </c>
      <c r="E456" s="35" t="s">
        <v>394</v>
      </c>
      <c r="F456" s="35" t="s">
        <v>102</v>
      </c>
      <c r="G456" s="38">
        <f>G457</f>
        <v>0</v>
      </c>
    </row>
    <row r="457" spans="1:10" s="41" customFormat="1" ht="26.25" hidden="1">
      <c r="A457" s="39" t="s">
        <v>395</v>
      </c>
      <c r="B457" s="35" t="s">
        <v>550</v>
      </c>
      <c r="C457" s="35" t="s">
        <v>159</v>
      </c>
      <c r="D457" s="35" t="s">
        <v>104</v>
      </c>
      <c r="E457" s="35" t="s">
        <v>394</v>
      </c>
      <c r="F457" s="35" t="s">
        <v>396</v>
      </c>
      <c r="G457" s="38">
        <f>G458</f>
        <v>0</v>
      </c>
    </row>
    <row r="458" spans="1:10" s="41" customFormat="1" ht="15" hidden="1">
      <c r="A458" s="39" t="s">
        <v>397</v>
      </c>
      <c r="B458" s="35" t="s">
        <v>550</v>
      </c>
      <c r="C458" s="35" t="s">
        <v>159</v>
      </c>
      <c r="D458" s="35" t="s">
        <v>104</v>
      </c>
      <c r="E458" s="35" t="s">
        <v>394</v>
      </c>
      <c r="F458" s="35" t="s">
        <v>398</v>
      </c>
      <c r="G458" s="38">
        <f>64.2-64.2</f>
        <v>0</v>
      </c>
    </row>
    <row r="459" spans="1:10" s="41" customFormat="1" ht="31.5" customHeight="1">
      <c r="A459" s="39" t="s">
        <v>444</v>
      </c>
      <c r="B459" s="35" t="s">
        <v>550</v>
      </c>
      <c r="C459" s="35" t="s">
        <v>159</v>
      </c>
      <c r="D459" s="35" t="s">
        <v>146</v>
      </c>
      <c r="E459" s="35" t="s">
        <v>101</v>
      </c>
      <c r="F459" s="35" t="s">
        <v>102</v>
      </c>
      <c r="G459" s="38">
        <f>G460</f>
        <v>187</v>
      </c>
      <c r="H459" s="38">
        <f t="shared" ref="H459:I462" si="58">H460</f>
        <v>187</v>
      </c>
      <c r="I459" s="38">
        <f t="shared" si="58"/>
        <v>187</v>
      </c>
    </row>
    <row r="460" spans="1:10" s="41" customFormat="1" ht="38.25" customHeight="1">
      <c r="A460" s="39" t="s">
        <v>182</v>
      </c>
      <c r="B460" s="35" t="s">
        <v>550</v>
      </c>
      <c r="C460" s="35" t="s">
        <v>159</v>
      </c>
      <c r="D460" s="35" t="s">
        <v>146</v>
      </c>
      <c r="E460" s="35" t="s">
        <v>183</v>
      </c>
      <c r="F460" s="35" t="s">
        <v>102</v>
      </c>
      <c r="G460" s="38">
        <f>G461</f>
        <v>187</v>
      </c>
      <c r="H460" s="38">
        <f t="shared" si="58"/>
        <v>187</v>
      </c>
      <c r="I460" s="38">
        <f t="shared" si="58"/>
        <v>187</v>
      </c>
    </row>
    <row r="461" spans="1:10" s="41" customFormat="1" ht="95.25" customHeight="1">
      <c r="A461" s="39" t="s">
        <v>445</v>
      </c>
      <c r="B461" s="35" t="s">
        <v>550</v>
      </c>
      <c r="C461" s="35" t="s">
        <v>159</v>
      </c>
      <c r="D461" s="35" t="s">
        <v>146</v>
      </c>
      <c r="E461" s="35" t="s">
        <v>188</v>
      </c>
      <c r="F461" s="35" t="s">
        <v>102</v>
      </c>
      <c r="G461" s="38">
        <f>G462</f>
        <v>187</v>
      </c>
      <c r="H461" s="38">
        <f t="shared" si="58"/>
        <v>187</v>
      </c>
      <c r="I461" s="38">
        <f t="shared" si="58"/>
        <v>187</v>
      </c>
    </row>
    <row r="462" spans="1:10" s="41" customFormat="1" ht="27" customHeight="1">
      <c r="A462" s="39" t="s">
        <v>121</v>
      </c>
      <c r="B462" s="35" t="s">
        <v>550</v>
      </c>
      <c r="C462" s="35" t="s">
        <v>159</v>
      </c>
      <c r="D462" s="35" t="s">
        <v>146</v>
      </c>
      <c r="E462" s="35" t="s">
        <v>189</v>
      </c>
      <c r="F462" s="35" t="s">
        <v>122</v>
      </c>
      <c r="G462" s="38">
        <f>G463</f>
        <v>187</v>
      </c>
      <c r="H462" s="38">
        <f t="shared" si="58"/>
        <v>187</v>
      </c>
      <c r="I462" s="38">
        <f t="shared" si="58"/>
        <v>187</v>
      </c>
    </row>
    <row r="463" spans="1:10" s="41" customFormat="1" ht="27.75" customHeight="1">
      <c r="A463" s="39" t="s">
        <v>123</v>
      </c>
      <c r="B463" s="35" t="s">
        <v>550</v>
      </c>
      <c r="C463" s="35" t="s">
        <v>159</v>
      </c>
      <c r="D463" s="35" t="s">
        <v>146</v>
      </c>
      <c r="E463" s="35" t="s">
        <v>189</v>
      </c>
      <c r="F463" s="35" t="s">
        <v>124</v>
      </c>
      <c r="G463" s="38">
        <f>22+165</f>
        <v>187</v>
      </c>
      <c r="H463" s="38">
        <f>22+165</f>
        <v>187</v>
      </c>
      <c r="I463" s="38">
        <f>22+165</f>
        <v>187</v>
      </c>
    </row>
    <row r="464" spans="1:10" s="41" customFormat="1" ht="18.75" customHeight="1">
      <c r="A464" s="39" t="s">
        <v>558</v>
      </c>
      <c r="B464" s="35" t="s">
        <v>550</v>
      </c>
      <c r="C464" s="35" t="s">
        <v>159</v>
      </c>
      <c r="D464" s="35" t="s">
        <v>159</v>
      </c>
      <c r="E464" s="35" t="s">
        <v>101</v>
      </c>
      <c r="F464" s="35" t="s">
        <v>102</v>
      </c>
      <c r="G464" s="38">
        <f>G465</f>
        <v>316.5</v>
      </c>
      <c r="H464" s="38">
        <f>H465</f>
        <v>316.5</v>
      </c>
      <c r="I464" s="38">
        <f>I465</f>
        <v>316.5</v>
      </c>
    </row>
    <row r="465" spans="1:9" s="41" customFormat="1" ht="28.5" customHeight="1">
      <c r="A465" s="39" t="s">
        <v>447</v>
      </c>
      <c r="B465" s="35" t="s">
        <v>550</v>
      </c>
      <c r="C465" s="35" t="s">
        <v>159</v>
      </c>
      <c r="D465" s="35" t="s">
        <v>159</v>
      </c>
      <c r="E465" s="35" t="s">
        <v>448</v>
      </c>
      <c r="F465" s="35" t="s">
        <v>102</v>
      </c>
      <c r="G465" s="38">
        <f>G466+G472</f>
        <v>316.5</v>
      </c>
      <c r="H465" s="38">
        <f>H466+H472</f>
        <v>316.5</v>
      </c>
      <c r="I465" s="38">
        <f>I466+I472</f>
        <v>316.5</v>
      </c>
    </row>
    <row r="466" spans="1:9" s="41" customFormat="1" ht="28.5" customHeight="1">
      <c r="A466" s="39" t="s">
        <v>449</v>
      </c>
      <c r="B466" s="35" t="s">
        <v>550</v>
      </c>
      <c r="C466" s="35" t="s">
        <v>159</v>
      </c>
      <c r="D466" s="35" t="s">
        <v>159</v>
      </c>
      <c r="E466" s="35" t="s">
        <v>450</v>
      </c>
      <c r="F466" s="35" t="s">
        <v>102</v>
      </c>
      <c r="G466" s="38">
        <f>G467</f>
        <v>272.60000000000002</v>
      </c>
      <c r="H466" s="38">
        <f t="shared" ref="H466:I468" si="59">H467</f>
        <v>272.60000000000002</v>
      </c>
      <c r="I466" s="38">
        <f t="shared" si="59"/>
        <v>272.60000000000002</v>
      </c>
    </row>
    <row r="467" spans="1:9" s="41" customFormat="1" ht="21" customHeight="1">
      <c r="A467" s="39" t="s">
        <v>180</v>
      </c>
      <c r="B467" s="35" t="s">
        <v>550</v>
      </c>
      <c r="C467" s="35" t="s">
        <v>159</v>
      </c>
      <c r="D467" s="35" t="s">
        <v>159</v>
      </c>
      <c r="E467" s="35" t="s">
        <v>451</v>
      </c>
      <c r="F467" s="35" t="s">
        <v>102</v>
      </c>
      <c r="G467" s="38">
        <f>G468</f>
        <v>272.60000000000002</v>
      </c>
      <c r="H467" s="38">
        <f t="shared" si="59"/>
        <v>272.60000000000002</v>
      </c>
      <c r="I467" s="38">
        <f t="shared" si="59"/>
        <v>272.60000000000002</v>
      </c>
    </row>
    <row r="468" spans="1:9" s="41" customFormat="1" ht="30.75" customHeight="1">
      <c r="A468" s="39" t="s">
        <v>395</v>
      </c>
      <c r="B468" s="35" t="s">
        <v>550</v>
      </c>
      <c r="C468" s="35" t="s">
        <v>159</v>
      </c>
      <c r="D468" s="35" t="s">
        <v>159</v>
      </c>
      <c r="E468" s="35" t="s">
        <v>451</v>
      </c>
      <c r="F468" s="35" t="s">
        <v>396</v>
      </c>
      <c r="G468" s="38">
        <f>G469</f>
        <v>272.60000000000002</v>
      </c>
      <c r="H468" s="38">
        <f t="shared" si="59"/>
        <v>272.60000000000002</v>
      </c>
      <c r="I468" s="38">
        <f t="shared" si="59"/>
        <v>272.60000000000002</v>
      </c>
    </row>
    <row r="469" spans="1:9" s="41" customFormat="1" ht="21.75" customHeight="1">
      <c r="A469" s="39" t="s">
        <v>397</v>
      </c>
      <c r="B469" s="35" t="s">
        <v>550</v>
      </c>
      <c r="C469" s="35" t="s">
        <v>159</v>
      </c>
      <c r="D469" s="35" t="s">
        <v>159</v>
      </c>
      <c r="E469" s="35" t="s">
        <v>451</v>
      </c>
      <c r="F469" s="35" t="s">
        <v>398</v>
      </c>
      <c r="G469" s="38">
        <v>272.60000000000002</v>
      </c>
      <c r="H469" s="38">
        <v>272.60000000000002</v>
      </c>
      <c r="I469" s="38">
        <v>272.60000000000002</v>
      </c>
    </row>
    <row r="470" spans="1:9" s="41" customFormat="1" ht="39" hidden="1" customHeight="1">
      <c r="A470" s="39" t="s">
        <v>452</v>
      </c>
      <c r="B470" s="35" t="s">
        <v>550</v>
      </c>
      <c r="C470" s="35" t="s">
        <v>159</v>
      </c>
      <c r="D470" s="35" t="s">
        <v>249</v>
      </c>
      <c r="E470" s="35" t="s">
        <v>453</v>
      </c>
      <c r="F470" s="35" t="s">
        <v>102</v>
      </c>
      <c r="G470" s="38" t="e">
        <f>#REF!/1000</f>
        <v>#REF!</v>
      </c>
    </row>
    <row r="471" spans="1:9" s="41" customFormat="1" ht="15" hidden="1" customHeight="1">
      <c r="A471" s="39" t="s">
        <v>454</v>
      </c>
      <c r="B471" s="35" t="s">
        <v>550</v>
      </c>
      <c r="C471" s="35" t="s">
        <v>159</v>
      </c>
      <c r="D471" s="35" t="s">
        <v>249</v>
      </c>
      <c r="E471" s="35" t="s">
        <v>453</v>
      </c>
      <c r="F471" s="35" t="s">
        <v>455</v>
      </c>
      <c r="G471" s="38" t="e">
        <f>#REF!/1000</f>
        <v>#REF!</v>
      </c>
    </row>
    <row r="472" spans="1:9" s="41" customFormat="1" ht="30.75" customHeight="1">
      <c r="A472" s="39" t="s">
        <v>456</v>
      </c>
      <c r="B472" s="35" t="s">
        <v>550</v>
      </c>
      <c r="C472" s="35" t="s">
        <v>159</v>
      </c>
      <c r="D472" s="35" t="s">
        <v>159</v>
      </c>
      <c r="E472" s="35" t="s">
        <v>457</v>
      </c>
      <c r="F472" s="35" t="s">
        <v>102</v>
      </c>
      <c r="G472" s="38">
        <f>G473</f>
        <v>43.9</v>
      </c>
      <c r="H472" s="38">
        <f t="shared" ref="H472:I474" si="60">H473</f>
        <v>43.9</v>
      </c>
      <c r="I472" s="38">
        <f t="shared" si="60"/>
        <v>43.9</v>
      </c>
    </row>
    <row r="473" spans="1:9" s="41" customFormat="1" ht="21" customHeight="1">
      <c r="A473" s="39" t="s">
        <v>180</v>
      </c>
      <c r="B473" s="35" t="s">
        <v>550</v>
      </c>
      <c r="C473" s="35" t="s">
        <v>159</v>
      </c>
      <c r="D473" s="35" t="s">
        <v>159</v>
      </c>
      <c r="E473" s="35" t="s">
        <v>458</v>
      </c>
      <c r="F473" s="35" t="s">
        <v>102</v>
      </c>
      <c r="G473" s="38">
        <f>G474</f>
        <v>43.9</v>
      </c>
      <c r="H473" s="38">
        <f t="shared" si="60"/>
        <v>43.9</v>
      </c>
      <c r="I473" s="38">
        <f t="shared" si="60"/>
        <v>43.9</v>
      </c>
    </row>
    <row r="474" spans="1:9" s="41" customFormat="1" ht="34.5" customHeight="1">
      <c r="A474" s="39" t="s">
        <v>395</v>
      </c>
      <c r="B474" s="35" t="s">
        <v>550</v>
      </c>
      <c r="C474" s="35" t="s">
        <v>159</v>
      </c>
      <c r="D474" s="35" t="s">
        <v>159</v>
      </c>
      <c r="E474" s="35" t="s">
        <v>458</v>
      </c>
      <c r="F474" s="35" t="s">
        <v>396</v>
      </c>
      <c r="G474" s="38">
        <f>G475</f>
        <v>43.9</v>
      </c>
      <c r="H474" s="38">
        <f t="shared" si="60"/>
        <v>43.9</v>
      </c>
      <c r="I474" s="38">
        <f t="shared" si="60"/>
        <v>43.9</v>
      </c>
    </row>
    <row r="475" spans="1:9" s="41" customFormat="1" ht="18" customHeight="1">
      <c r="A475" s="39" t="s">
        <v>397</v>
      </c>
      <c r="B475" s="35" t="s">
        <v>550</v>
      </c>
      <c r="C475" s="35" t="s">
        <v>159</v>
      </c>
      <c r="D475" s="35" t="s">
        <v>159</v>
      </c>
      <c r="E475" s="35" t="s">
        <v>458</v>
      </c>
      <c r="F475" s="35" t="s">
        <v>398</v>
      </c>
      <c r="G475" s="38">
        <v>43.9</v>
      </c>
      <c r="H475" s="38">
        <v>43.9</v>
      </c>
      <c r="I475" s="38">
        <v>43.9</v>
      </c>
    </row>
    <row r="476" spans="1:9" s="41" customFormat="1" ht="19.5" customHeight="1">
      <c r="A476" s="39" t="s">
        <v>481</v>
      </c>
      <c r="B476" s="35" t="s">
        <v>550</v>
      </c>
      <c r="C476" s="35" t="s">
        <v>482</v>
      </c>
      <c r="D476" s="35" t="s">
        <v>100</v>
      </c>
      <c r="E476" s="35" t="s">
        <v>101</v>
      </c>
      <c r="F476" s="35" t="s">
        <v>102</v>
      </c>
      <c r="G476" s="38">
        <f>G477+G482+G490</f>
        <v>992.49999999999989</v>
      </c>
      <c r="H476" s="38">
        <f>H477+H482+H490</f>
        <v>1013.9</v>
      </c>
      <c r="I476" s="38">
        <f>I477+I482+I490</f>
        <v>1025.4000000000001</v>
      </c>
    </row>
    <row r="477" spans="1:9" s="41" customFormat="1" ht="15">
      <c r="A477" s="39" t="s">
        <v>483</v>
      </c>
      <c r="B477" s="35" t="s">
        <v>550</v>
      </c>
      <c r="C477" s="35" t="s">
        <v>482</v>
      </c>
      <c r="D477" s="35" t="s">
        <v>99</v>
      </c>
      <c r="E477" s="35" t="s">
        <v>101</v>
      </c>
      <c r="F477" s="35" t="s">
        <v>102</v>
      </c>
      <c r="G477" s="38">
        <f>G478</f>
        <v>402</v>
      </c>
      <c r="H477" s="38">
        <f t="shared" ref="H477:I480" si="61">H478</f>
        <v>402</v>
      </c>
      <c r="I477" s="38">
        <f t="shared" si="61"/>
        <v>402</v>
      </c>
    </row>
    <row r="478" spans="1:9" s="45" customFormat="1" ht="26.25">
      <c r="A478" s="39" t="s">
        <v>340</v>
      </c>
      <c r="B478" s="35" t="s">
        <v>550</v>
      </c>
      <c r="C478" s="35" t="s">
        <v>482</v>
      </c>
      <c r="D478" s="35" t="s">
        <v>99</v>
      </c>
      <c r="E478" s="35" t="s">
        <v>341</v>
      </c>
      <c r="F478" s="35" t="s">
        <v>102</v>
      </c>
      <c r="G478" s="38">
        <f>G479</f>
        <v>402</v>
      </c>
      <c r="H478" s="38">
        <f t="shared" si="61"/>
        <v>402</v>
      </c>
      <c r="I478" s="38">
        <f t="shared" si="61"/>
        <v>402</v>
      </c>
    </row>
    <row r="479" spans="1:9" s="45" customFormat="1" ht="19.5" customHeight="1">
      <c r="A479" s="39" t="s">
        <v>484</v>
      </c>
      <c r="B479" s="35" t="s">
        <v>550</v>
      </c>
      <c r="C479" s="35" t="s">
        <v>482</v>
      </c>
      <c r="D479" s="35" t="s">
        <v>99</v>
      </c>
      <c r="E479" s="35" t="s">
        <v>485</v>
      </c>
      <c r="F479" s="35" t="s">
        <v>102</v>
      </c>
      <c r="G479" s="38">
        <f>G480</f>
        <v>402</v>
      </c>
      <c r="H479" s="38">
        <f t="shared" si="61"/>
        <v>402</v>
      </c>
      <c r="I479" s="38">
        <f t="shared" si="61"/>
        <v>402</v>
      </c>
    </row>
    <row r="480" spans="1:9" s="42" customFormat="1" ht="18.75" customHeight="1">
      <c r="A480" s="39" t="s">
        <v>486</v>
      </c>
      <c r="B480" s="35" t="s">
        <v>550</v>
      </c>
      <c r="C480" s="35" t="s">
        <v>482</v>
      </c>
      <c r="D480" s="35" t="s">
        <v>99</v>
      </c>
      <c r="E480" s="35" t="s">
        <v>485</v>
      </c>
      <c r="F480" s="35" t="s">
        <v>487</v>
      </c>
      <c r="G480" s="38">
        <f>G481</f>
        <v>402</v>
      </c>
      <c r="H480" s="38">
        <f t="shared" si="61"/>
        <v>402</v>
      </c>
      <c r="I480" s="38">
        <f t="shared" si="61"/>
        <v>402</v>
      </c>
    </row>
    <row r="481" spans="1:10" s="42" customFormat="1" ht="18.75" customHeight="1">
      <c r="A481" s="39" t="s">
        <v>488</v>
      </c>
      <c r="B481" s="35" t="s">
        <v>550</v>
      </c>
      <c r="C481" s="35" t="s">
        <v>482</v>
      </c>
      <c r="D481" s="35" t="s">
        <v>99</v>
      </c>
      <c r="E481" s="35" t="s">
        <v>485</v>
      </c>
      <c r="F481" s="35" t="s">
        <v>489</v>
      </c>
      <c r="G481" s="38">
        <v>402</v>
      </c>
      <c r="H481" s="38">
        <v>402</v>
      </c>
      <c r="I481" s="38">
        <v>402</v>
      </c>
    </row>
    <row r="482" spans="1:10" s="42" customFormat="1" ht="18" customHeight="1">
      <c r="A482" s="39" t="s">
        <v>490</v>
      </c>
      <c r="B482" s="35" t="s">
        <v>550</v>
      </c>
      <c r="C482" s="35" t="s">
        <v>482</v>
      </c>
      <c r="D482" s="35" t="s">
        <v>244</v>
      </c>
      <c r="E482" s="35" t="s">
        <v>101</v>
      </c>
      <c r="F482" s="35" t="s">
        <v>102</v>
      </c>
      <c r="G482" s="38">
        <f t="shared" ref="G482:I483" si="62">G483</f>
        <v>317.09999999999997</v>
      </c>
      <c r="H482" s="38">
        <f t="shared" si="62"/>
        <v>328.5</v>
      </c>
      <c r="I482" s="38">
        <f t="shared" si="62"/>
        <v>340</v>
      </c>
    </row>
    <row r="483" spans="1:10" s="41" customFormat="1" ht="28.5" customHeight="1">
      <c r="A483" s="39" t="s">
        <v>340</v>
      </c>
      <c r="B483" s="35" t="s">
        <v>550</v>
      </c>
      <c r="C483" s="35" t="s">
        <v>482</v>
      </c>
      <c r="D483" s="35" t="s">
        <v>244</v>
      </c>
      <c r="E483" s="35" t="s">
        <v>341</v>
      </c>
      <c r="F483" s="35" t="s">
        <v>102</v>
      </c>
      <c r="G483" s="38">
        <f t="shared" si="62"/>
        <v>317.09999999999997</v>
      </c>
      <c r="H483" s="38">
        <f t="shared" si="62"/>
        <v>328.5</v>
      </c>
      <c r="I483" s="38">
        <f t="shared" si="62"/>
        <v>340</v>
      </c>
    </row>
    <row r="484" spans="1:10" s="45" customFormat="1" ht="54" customHeight="1">
      <c r="A484" s="39" t="s">
        <v>491</v>
      </c>
      <c r="B484" s="35" t="s">
        <v>550</v>
      </c>
      <c r="C484" s="35" t="s">
        <v>482</v>
      </c>
      <c r="D484" s="35" t="s">
        <v>244</v>
      </c>
      <c r="E484" s="35" t="s">
        <v>492</v>
      </c>
      <c r="F484" s="35" t="s">
        <v>102</v>
      </c>
      <c r="G484" s="38">
        <f>G485+G487</f>
        <v>317.09999999999997</v>
      </c>
      <c r="H484" s="38">
        <f>H485+H487</f>
        <v>328.5</v>
      </c>
      <c r="I484" s="38">
        <f>I485+I487</f>
        <v>340</v>
      </c>
    </row>
    <row r="485" spans="1:10" s="45" customFormat="1" ht="32.25" customHeight="1">
      <c r="A485" s="39" t="s">
        <v>121</v>
      </c>
      <c r="B485" s="35" t="s">
        <v>550</v>
      </c>
      <c r="C485" s="35" t="s">
        <v>482</v>
      </c>
      <c r="D485" s="35" t="s">
        <v>244</v>
      </c>
      <c r="E485" s="35" t="s">
        <v>492</v>
      </c>
      <c r="F485" s="35" t="s">
        <v>122</v>
      </c>
      <c r="G485" s="38">
        <f>G486</f>
        <v>5.7</v>
      </c>
      <c r="H485" s="64">
        <f>H486</f>
        <v>5.9</v>
      </c>
      <c r="I485" s="64">
        <f>I486</f>
        <v>6.1</v>
      </c>
      <c r="J485" s="65"/>
    </row>
    <row r="486" spans="1:10" s="45" customFormat="1" ht="34.5" customHeight="1">
      <c r="A486" s="39" t="s">
        <v>256</v>
      </c>
      <c r="B486" s="35" t="s">
        <v>550</v>
      </c>
      <c r="C486" s="35" t="s">
        <v>482</v>
      </c>
      <c r="D486" s="35" t="s">
        <v>244</v>
      </c>
      <c r="E486" s="35" t="s">
        <v>492</v>
      </c>
      <c r="F486" s="35" t="s">
        <v>124</v>
      </c>
      <c r="G486" s="38">
        <v>5.7</v>
      </c>
      <c r="H486" s="38">
        <v>5.9</v>
      </c>
      <c r="I486" s="38">
        <v>6.1</v>
      </c>
      <c r="J486" s="65"/>
    </row>
    <row r="487" spans="1:10" s="42" customFormat="1" ht="19.5" customHeight="1">
      <c r="A487" s="39" t="s">
        <v>486</v>
      </c>
      <c r="B487" s="35" t="s">
        <v>550</v>
      </c>
      <c r="C487" s="35" t="s">
        <v>482</v>
      </c>
      <c r="D487" s="35" t="s">
        <v>244</v>
      </c>
      <c r="E487" s="35" t="s">
        <v>492</v>
      </c>
      <c r="F487" s="35" t="s">
        <v>487</v>
      </c>
      <c r="G487" s="38">
        <f>G488</f>
        <v>311.39999999999998</v>
      </c>
      <c r="H487" s="64">
        <f>H488</f>
        <v>322.60000000000002</v>
      </c>
      <c r="I487" s="64">
        <f>I488</f>
        <v>333.9</v>
      </c>
    </row>
    <row r="488" spans="1:10" s="42" customFormat="1" ht="21" customHeight="1">
      <c r="A488" s="39" t="s">
        <v>488</v>
      </c>
      <c r="B488" s="35" t="s">
        <v>550</v>
      </c>
      <c r="C488" s="35" t="s">
        <v>482</v>
      </c>
      <c r="D488" s="35" t="s">
        <v>244</v>
      </c>
      <c r="E488" s="35" t="s">
        <v>492</v>
      </c>
      <c r="F488" s="35" t="s">
        <v>489</v>
      </c>
      <c r="G488" s="38">
        <v>311.39999999999998</v>
      </c>
      <c r="H488" s="38">
        <v>322.60000000000002</v>
      </c>
      <c r="I488" s="38">
        <v>333.9</v>
      </c>
    </row>
    <row r="489" spans="1:10" s="42" customFormat="1" ht="2.25" hidden="1" customHeight="1">
      <c r="A489" s="39"/>
      <c r="B489" s="35"/>
      <c r="C489" s="35"/>
      <c r="D489" s="35"/>
      <c r="E489" s="35"/>
      <c r="F489" s="35"/>
      <c r="G489" s="38" t="e">
        <f>#REF!/1000</f>
        <v>#REF!</v>
      </c>
    </row>
    <row r="490" spans="1:10" s="41" customFormat="1" ht="18.75" customHeight="1">
      <c r="A490" s="39" t="s">
        <v>493</v>
      </c>
      <c r="B490" s="35" t="s">
        <v>550</v>
      </c>
      <c r="C490" s="35" t="s">
        <v>482</v>
      </c>
      <c r="D490" s="35" t="s">
        <v>116</v>
      </c>
      <c r="E490" s="35" t="s">
        <v>101</v>
      </c>
      <c r="F490" s="35" t="s">
        <v>102</v>
      </c>
      <c r="G490" s="38">
        <f>G491</f>
        <v>273.39999999999998</v>
      </c>
      <c r="H490" s="38">
        <f>H491</f>
        <v>283.39999999999998</v>
      </c>
      <c r="I490" s="38">
        <f>I491</f>
        <v>283.39999999999998</v>
      </c>
    </row>
    <row r="491" spans="1:10" s="41" customFormat="1" ht="29.25" customHeight="1">
      <c r="A491" s="39" t="s">
        <v>340</v>
      </c>
      <c r="B491" s="35" t="s">
        <v>550</v>
      </c>
      <c r="C491" s="35" t="s">
        <v>482</v>
      </c>
      <c r="D491" s="35" t="s">
        <v>116</v>
      </c>
      <c r="E491" s="35" t="s">
        <v>341</v>
      </c>
      <c r="F491" s="35" t="s">
        <v>102</v>
      </c>
      <c r="G491" s="38">
        <f>G495+G492</f>
        <v>273.39999999999998</v>
      </c>
      <c r="H491" s="38">
        <f>H495+H492</f>
        <v>283.39999999999998</v>
      </c>
      <c r="I491" s="38">
        <f>I495+I492</f>
        <v>283.39999999999998</v>
      </c>
    </row>
    <row r="492" spans="1:10" s="41" customFormat="1" ht="77.25" hidden="1">
      <c r="A492" s="39" t="s">
        <v>141</v>
      </c>
      <c r="B492" s="35" t="s">
        <v>550</v>
      </c>
      <c r="C492" s="35" t="s">
        <v>482</v>
      </c>
      <c r="D492" s="35" t="s">
        <v>116</v>
      </c>
      <c r="E492" s="35" t="s">
        <v>142</v>
      </c>
      <c r="F492" s="35" t="s">
        <v>102</v>
      </c>
      <c r="G492" s="38">
        <f t="shared" ref="G492:I493" si="63">G493</f>
        <v>0</v>
      </c>
      <c r="H492" s="38">
        <f t="shared" si="63"/>
        <v>0</v>
      </c>
      <c r="I492" s="38">
        <f t="shared" si="63"/>
        <v>0</v>
      </c>
    </row>
    <row r="493" spans="1:10" s="41" customFormat="1" ht="26.25" hidden="1">
      <c r="A493" s="39" t="s">
        <v>121</v>
      </c>
      <c r="B493" s="35" t="s">
        <v>550</v>
      </c>
      <c r="C493" s="35" t="s">
        <v>482</v>
      </c>
      <c r="D493" s="35" t="s">
        <v>116</v>
      </c>
      <c r="E493" s="35" t="s">
        <v>142</v>
      </c>
      <c r="F493" s="35" t="s">
        <v>122</v>
      </c>
      <c r="G493" s="38">
        <f t="shared" si="63"/>
        <v>0</v>
      </c>
      <c r="H493" s="38">
        <f t="shared" si="63"/>
        <v>0</v>
      </c>
      <c r="I493" s="38">
        <f t="shared" si="63"/>
        <v>0</v>
      </c>
    </row>
    <row r="494" spans="1:10" s="41" customFormat="1" ht="26.25" hidden="1">
      <c r="A494" s="39" t="s">
        <v>123</v>
      </c>
      <c r="B494" s="35" t="s">
        <v>550</v>
      </c>
      <c r="C494" s="35" t="s">
        <v>482</v>
      </c>
      <c r="D494" s="35" t="s">
        <v>116</v>
      </c>
      <c r="E494" s="35" t="s">
        <v>142</v>
      </c>
      <c r="F494" s="35" t="s">
        <v>124</v>
      </c>
      <c r="G494" s="38">
        <f>4.9-4.9</f>
        <v>0</v>
      </c>
      <c r="H494" s="38">
        <f>4.9-4.9</f>
        <v>0</v>
      </c>
      <c r="I494" s="38">
        <f>4.9-4.9</f>
        <v>0</v>
      </c>
    </row>
    <row r="495" spans="1:10" s="41" customFormat="1" ht="61.5" customHeight="1">
      <c r="A495" s="39" t="s">
        <v>494</v>
      </c>
      <c r="B495" s="35" t="s">
        <v>550</v>
      </c>
      <c r="C495" s="35" t="s">
        <v>482</v>
      </c>
      <c r="D495" s="35" t="s">
        <v>116</v>
      </c>
      <c r="E495" s="35" t="s">
        <v>495</v>
      </c>
      <c r="F495" s="35" t="s">
        <v>102</v>
      </c>
      <c r="G495" s="38">
        <f t="shared" ref="G495:I496" si="64">G496</f>
        <v>273.39999999999998</v>
      </c>
      <c r="H495" s="38">
        <f t="shared" si="64"/>
        <v>283.39999999999998</v>
      </c>
      <c r="I495" s="38">
        <f t="shared" si="64"/>
        <v>283.39999999999998</v>
      </c>
    </row>
    <row r="496" spans="1:10" s="41" customFormat="1" ht="18" customHeight="1">
      <c r="A496" s="39" t="s">
        <v>496</v>
      </c>
      <c r="B496" s="35" t="s">
        <v>550</v>
      </c>
      <c r="C496" s="35" t="s">
        <v>482</v>
      </c>
      <c r="D496" s="35" t="s">
        <v>116</v>
      </c>
      <c r="E496" s="35" t="s">
        <v>495</v>
      </c>
      <c r="F496" s="35" t="s">
        <v>487</v>
      </c>
      <c r="G496" s="38">
        <f t="shared" si="64"/>
        <v>273.39999999999998</v>
      </c>
      <c r="H496" s="38">
        <f t="shared" si="64"/>
        <v>283.39999999999998</v>
      </c>
      <c r="I496" s="38">
        <f t="shared" si="64"/>
        <v>283.39999999999998</v>
      </c>
    </row>
    <row r="497" spans="1:9" s="41" customFormat="1" ht="18" customHeight="1">
      <c r="A497" s="39" t="s">
        <v>488</v>
      </c>
      <c r="B497" s="35" t="s">
        <v>550</v>
      </c>
      <c r="C497" s="35" t="s">
        <v>482</v>
      </c>
      <c r="D497" s="35" t="s">
        <v>116</v>
      </c>
      <c r="E497" s="35" t="s">
        <v>495</v>
      </c>
      <c r="F497" s="35" t="s">
        <v>489</v>
      </c>
      <c r="G497" s="38">
        <v>273.39999999999998</v>
      </c>
      <c r="H497" s="38">
        <v>283.39999999999998</v>
      </c>
      <c r="I497" s="38">
        <v>283.39999999999998</v>
      </c>
    </row>
    <row r="498" spans="1:9" s="41" customFormat="1" ht="15" hidden="1">
      <c r="A498" s="39" t="s">
        <v>497</v>
      </c>
      <c r="B498" s="35" t="s">
        <v>550</v>
      </c>
      <c r="C498" s="35" t="s">
        <v>482</v>
      </c>
      <c r="D498" s="35" t="s">
        <v>155</v>
      </c>
      <c r="E498" s="35" t="s">
        <v>101</v>
      </c>
      <c r="F498" s="35" t="s">
        <v>102</v>
      </c>
      <c r="G498" s="38">
        <f>G499</f>
        <v>0</v>
      </c>
    </row>
    <row r="499" spans="1:9" s="41" customFormat="1" ht="26.25" hidden="1">
      <c r="A499" s="39" t="s">
        <v>340</v>
      </c>
      <c r="B499" s="35" t="s">
        <v>550</v>
      </c>
      <c r="C499" s="35" t="s">
        <v>482</v>
      </c>
      <c r="D499" s="35" t="s">
        <v>155</v>
      </c>
      <c r="E499" s="35" t="s">
        <v>341</v>
      </c>
      <c r="F499" s="35" t="s">
        <v>102</v>
      </c>
      <c r="G499" s="38">
        <f>G500</f>
        <v>0</v>
      </c>
    </row>
    <row r="500" spans="1:9" s="41" customFormat="1" ht="26.25" hidden="1">
      <c r="A500" s="39" t="s">
        <v>498</v>
      </c>
      <c r="B500" s="35" t="s">
        <v>550</v>
      </c>
      <c r="C500" s="35" t="s">
        <v>482</v>
      </c>
      <c r="D500" s="35" t="s">
        <v>155</v>
      </c>
      <c r="E500" s="35" t="s">
        <v>499</v>
      </c>
      <c r="F500" s="35" t="s">
        <v>102</v>
      </c>
      <c r="G500" s="38">
        <f>G501</f>
        <v>0</v>
      </c>
    </row>
    <row r="501" spans="1:9" s="41" customFormat="1" ht="15" hidden="1">
      <c r="A501" s="39" t="s">
        <v>496</v>
      </c>
      <c r="B501" s="35" t="s">
        <v>550</v>
      </c>
      <c r="C501" s="35" t="s">
        <v>482</v>
      </c>
      <c r="D501" s="35" t="s">
        <v>155</v>
      </c>
      <c r="E501" s="35" t="s">
        <v>499</v>
      </c>
      <c r="F501" s="35" t="s">
        <v>487</v>
      </c>
      <c r="G501" s="38">
        <f>G502</f>
        <v>0</v>
      </c>
    </row>
    <row r="502" spans="1:9" s="41" customFormat="1" ht="15.75" hidden="1" customHeight="1">
      <c r="A502" s="39" t="s">
        <v>488</v>
      </c>
      <c r="B502" s="35" t="s">
        <v>550</v>
      </c>
      <c r="C502" s="35" t="s">
        <v>482</v>
      </c>
      <c r="D502" s="35" t="s">
        <v>155</v>
      </c>
      <c r="E502" s="35" t="s">
        <v>499</v>
      </c>
      <c r="F502" s="35" t="s">
        <v>489</v>
      </c>
      <c r="G502" s="38">
        <v>0</v>
      </c>
    </row>
    <row r="503" spans="1:9" s="41" customFormat="1" ht="21" customHeight="1">
      <c r="A503" s="39" t="s">
        <v>511</v>
      </c>
      <c r="B503" s="35" t="s">
        <v>550</v>
      </c>
      <c r="C503" s="35" t="s">
        <v>303</v>
      </c>
      <c r="D503" s="35" t="s">
        <v>100</v>
      </c>
      <c r="E503" s="35" t="s">
        <v>101</v>
      </c>
      <c r="F503" s="35" t="s">
        <v>102</v>
      </c>
      <c r="G503" s="38">
        <f>G504</f>
        <v>1522.1</v>
      </c>
      <c r="H503" s="38">
        <f>H504</f>
        <v>1442.1</v>
      </c>
      <c r="I503" s="38">
        <f>I504</f>
        <v>1442.1</v>
      </c>
    </row>
    <row r="504" spans="1:9" s="41" customFormat="1" ht="21" customHeight="1">
      <c r="A504" s="39" t="s">
        <v>512</v>
      </c>
      <c r="B504" s="35" t="s">
        <v>550</v>
      </c>
      <c r="C504" s="35" t="s">
        <v>303</v>
      </c>
      <c r="D504" s="35" t="s">
        <v>104</v>
      </c>
      <c r="E504" s="35" t="s">
        <v>101</v>
      </c>
      <c r="F504" s="35" t="s">
        <v>102</v>
      </c>
      <c r="G504" s="38">
        <f>G505+G510</f>
        <v>1522.1</v>
      </c>
      <c r="H504" s="38">
        <f>H505+H510</f>
        <v>1442.1</v>
      </c>
      <c r="I504" s="38">
        <f>I505+I510</f>
        <v>1442.1</v>
      </c>
    </row>
    <row r="505" spans="1:9" s="41" customFormat="1" ht="85.5" customHeight="1">
      <c r="A505" s="39" t="s">
        <v>559</v>
      </c>
      <c r="B505" s="35" t="s">
        <v>550</v>
      </c>
      <c r="C505" s="35" t="s">
        <v>303</v>
      </c>
      <c r="D505" s="35" t="s">
        <v>104</v>
      </c>
      <c r="E505" s="35" t="s">
        <v>517</v>
      </c>
      <c r="F505" s="35" t="s">
        <v>102</v>
      </c>
      <c r="G505" s="38">
        <f>G506</f>
        <v>1522.1</v>
      </c>
      <c r="H505" s="38">
        <f t="shared" ref="H505:I508" si="65">H506</f>
        <v>1442.1</v>
      </c>
      <c r="I505" s="38">
        <f t="shared" si="65"/>
        <v>1442.1</v>
      </c>
    </row>
    <row r="506" spans="1:9" s="41" customFormat="1" ht="54" customHeight="1">
      <c r="A506" s="39" t="s">
        <v>518</v>
      </c>
      <c r="B506" s="35" t="s">
        <v>550</v>
      </c>
      <c r="C506" s="35" t="s">
        <v>303</v>
      </c>
      <c r="D506" s="35" t="s">
        <v>104</v>
      </c>
      <c r="E506" s="35" t="s">
        <v>519</v>
      </c>
      <c r="F506" s="35" t="s">
        <v>102</v>
      </c>
      <c r="G506" s="38">
        <f>G507</f>
        <v>1522.1</v>
      </c>
      <c r="H506" s="38">
        <f t="shared" si="65"/>
        <v>1442.1</v>
      </c>
      <c r="I506" s="38">
        <f t="shared" si="65"/>
        <v>1442.1</v>
      </c>
    </row>
    <row r="507" spans="1:9" s="41" customFormat="1" ht="47.25" customHeight="1">
      <c r="A507" s="39" t="s">
        <v>403</v>
      </c>
      <c r="B507" s="35" t="s">
        <v>550</v>
      </c>
      <c r="C507" s="35" t="s">
        <v>303</v>
      </c>
      <c r="D507" s="35" t="s">
        <v>104</v>
      </c>
      <c r="E507" s="35" t="s">
        <v>520</v>
      </c>
      <c r="F507" s="35" t="s">
        <v>102</v>
      </c>
      <c r="G507" s="38">
        <f>G508</f>
        <v>1522.1</v>
      </c>
      <c r="H507" s="38">
        <f t="shared" si="65"/>
        <v>1442.1</v>
      </c>
      <c r="I507" s="38">
        <f t="shared" si="65"/>
        <v>1442.1</v>
      </c>
    </row>
    <row r="508" spans="1:9" s="41" customFormat="1" ht="28.5" customHeight="1">
      <c r="A508" s="39" t="s">
        <v>395</v>
      </c>
      <c r="B508" s="35" t="s">
        <v>550</v>
      </c>
      <c r="C508" s="35" t="s">
        <v>303</v>
      </c>
      <c r="D508" s="35" t="s">
        <v>104</v>
      </c>
      <c r="E508" s="35" t="s">
        <v>520</v>
      </c>
      <c r="F508" s="35" t="s">
        <v>396</v>
      </c>
      <c r="G508" s="38">
        <f>G509</f>
        <v>1522.1</v>
      </c>
      <c r="H508" s="38">
        <f t="shared" si="65"/>
        <v>1442.1</v>
      </c>
      <c r="I508" s="38">
        <f t="shared" si="65"/>
        <v>1442.1</v>
      </c>
    </row>
    <row r="509" spans="1:9" s="41" customFormat="1" ht="19.5" customHeight="1">
      <c r="A509" s="39" t="s">
        <v>397</v>
      </c>
      <c r="B509" s="35" t="s">
        <v>550</v>
      </c>
      <c r="C509" s="35" t="s">
        <v>303</v>
      </c>
      <c r="D509" s="35" t="s">
        <v>104</v>
      </c>
      <c r="E509" s="35" t="s">
        <v>520</v>
      </c>
      <c r="F509" s="35" t="s">
        <v>398</v>
      </c>
      <c r="G509" s="38">
        <f>1336.1+6+100+80</f>
        <v>1522.1</v>
      </c>
      <c r="H509" s="38">
        <f>1336.1+6+100</f>
        <v>1442.1</v>
      </c>
      <c r="I509" s="38">
        <f>1336.1+6+100</f>
        <v>1442.1</v>
      </c>
    </row>
    <row r="510" spans="1:9" s="41" customFormat="1" ht="31.5" hidden="1" customHeight="1">
      <c r="A510" s="39" t="s">
        <v>390</v>
      </c>
      <c r="B510" s="35" t="s">
        <v>550</v>
      </c>
      <c r="C510" s="35" t="s">
        <v>303</v>
      </c>
      <c r="D510" s="35" t="s">
        <v>104</v>
      </c>
      <c r="E510" s="35" t="s">
        <v>391</v>
      </c>
      <c r="F510" s="35" t="s">
        <v>102</v>
      </c>
      <c r="G510" s="38">
        <f>G511</f>
        <v>0</v>
      </c>
    </row>
    <row r="511" spans="1:9" s="41" customFormat="1" ht="30.75" hidden="1" customHeight="1">
      <c r="A511" s="39" t="s">
        <v>513</v>
      </c>
      <c r="B511" s="35" t="s">
        <v>550</v>
      </c>
      <c r="C511" s="35" t="s">
        <v>303</v>
      </c>
      <c r="D511" s="35" t="s">
        <v>104</v>
      </c>
      <c r="E511" s="35" t="s">
        <v>514</v>
      </c>
      <c r="F511" s="35" t="s">
        <v>102</v>
      </c>
      <c r="G511" s="38">
        <f>G512</f>
        <v>0</v>
      </c>
    </row>
    <row r="512" spans="1:9" s="41" customFormat="1" ht="15" hidden="1">
      <c r="A512" s="39" t="s">
        <v>180</v>
      </c>
      <c r="B512" s="35" t="s">
        <v>550</v>
      </c>
      <c r="C512" s="35" t="s">
        <v>303</v>
      </c>
      <c r="D512" s="35" t="s">
        <v>104</v>
      </c>
      <c r="E512" s="35" t="s">
        <v>515</v>
      </c>
      <c r="F512" s="35" t="s">
        <v>102</v>
      </c>
      <c r="G512" s="38">
        <f>G514</f>
        <v>0</v>
      </c>
    </row>
    <row r="513" spans="1:7" s="41" customFormat="1" ht="24.75" hidden="1" customHeight="1">
      <c r="A513" s="39" t="s">
        <v>395</v>
      </c>
      <c r="B513" s="35" t="s">
        <v>550</v>
      </c>
      <c r="C513" s="35" t="s">
        <v>303</v>
      </c>
      <c r="D513" s="35" t="s">
        <v>104</v>
      </c>
      <c r="E513" s="35" t="s">
        <v>560</v>
      </c>
      <c r="F513" s="35" t="s">
        <v>396</v>
      </c>
      <c r="G513" s="38">
        <f>G514</f>
        <v>0</v>
      </c>
    </row>
    <row r="514" spans="1:7" s="41" customFormat="1" ht="21.75" hidden="1" customHeight="1">
      <c r="A514" s="39" t="s">
        <v>397</v>
      </c>
      <c r="B514" s="35" t="s">
        <v>550</v>
      </c>
      <c r="C514" s="35" t="s">
        <v>303</v>
      </c>
      <c r="D514" s="35" t="s">
        <v>104</v>
      </c>
      <c r="E514" s="35" t="s">
        <v>515</v>
      </c>
      <c r="F514" s="35" t="s">
        <v>398</v>
      </c>
      <c r="G514" s="38">
        <f>6-6</f>
        <v>0</v>
      </c>
    </row>
    <row r="515" spans="1:7" s="41" customFormat="1" ht="30.75" hidden="1" customHeight="1">
      <c r="A515" s="61" t="s">
        <v>521</v>
      </c>
      <c r="B515" s="35" t="s">
        <v>550</v>
      </c>
      <c r="C515" s="35" t="s">
        <v>303</v>
      </c>
      <c r="D515" s="35" t="s">
        <v>104</v>
      </c>
      <c r="E515" s="35" t="s">
        <v>522</v>
      </c>
      <c r="F515" s="35" t="s">
        <v>102</v>
      </c>
      <c r="G515" s="38">
        <f>G516</f>
        <v>0</v>
      </c>
    </row>
    <row r="516" spans="1:7" s="41" customFormat="1" ht="26.25" hidden="1">
      <c r="A516" s="39" t="s">
        <v>523</v>
      </c>
      <c r="B516" s="35" t="s">
        <v>550</v>
      </c>
      <c r="C516" s="35" t="s">
        <v>303</v>
      </c>
      <c r="D516" s="35" t="s">
        <v>104</v>
      </c>
      <c r="E516" s="35" t="s">
        <v>522</v>
      </c>
      <c r="F516" s="35" t="s">
        <v>122</v>
      </c>
      <c r="G516" s="38">
        <f>G517</f>
        <v>0</v>
      </c>
    </row>
    <row r="517" spans="1:7" s="41" customFormat="1" ht="26.25" hidden="1">
      <c r="A517" s="39" t="s">
        <v>256</v>
      </c>
      <c r="B517" s="35" t="s">
        <v>550</v>
      </c>
      <c r="C517" s="35" t="s">
        <v>303</v>
      </c>
      <c r="D517" s="35" t="s">
        <v>104</v>
      </c>
      <c r="E517" s="35" t="s">
        <v>522</v>
      </c>
      <c r="F517" s="35" t="s">
        <v>124</v>
      </c>
      <c r="G517" s="38">
        <v>0</v>
      </c>
    </row>
    <row r="518" spans="1:7" s="45" customFormat="1" ht="12" hidden="1" customHeight="1">
      <c r="A518" s="55" t="s">
        <v>561</v>
      </c>
      <c r="B518" s="33" t="s">
        <v>550</v>
      </c>
      <c r="C518" s="33" t="s">
        <v>100</v>
      </c>
      <c r="D518" s="33" t="s">
        <v>100</v>
      </c>
      <c r="E518" s="33" t="s">
        <v>101</v>
      </c>
      <c r="F518" s="33" t="s">
        <v>102</v>
      </c>
      <c r="G518" s="34">
        <f>G519</f>
        <v>6649</v>
      </c>
    </row>
    <row r="519" spans="1:7" s="41" customFormat="1" ht="15" hidden="1">
      <c r="A519" s="39" t="s">
        <v>98</v>
      </c>
      <c r="B519" s="35" t="s">
        <v>550</v>
      </c>
      <c r="C519" s="35" t="s">
        <v>99</v>
      </c>
      <c r="D519" s="35" t="s">
        <v>100</v>
      </c>
      <c r="E519" s="35" t="s">
        <v>101</v>
      </c>
      <c r="F519" s="35" t="s">
        <v>102</v>
      </c>
      <c r="G519" s="38">
        <f>G520</f>
        <v>6649</v>
      </c>
    </row>
    <row r="520" spans="1:7" s="41" customFormat="1" ht="15" hidden="1">
      <c r="A520" s="39" t="s">
        <v>174</v>
      </c>
      <c r="B520" s="35" t="s">
        <v>550</v>
      </c>
      <c r="C520" s="35" t="s">
        <v>99</v>
      </c>
      <c r="D520" s="35" t="s">
        <v>175</v>
      </c>
      <c r="E520" s="35" t="s">
        <v>101</v>
      </c>
      <c r="F520" s="35" t="s">
        <v>102</v>
      </c>
      <c r="G520" s="38">
        <f>G521+G530+G543</f>
        <v>6649</v>
      </c>
    </row>
    <row r="521" spans="1:7" s="41" customFormat="1" ht="26.25" hidden="1">
      <c r="A521" s="39" t="s">
        <v>562</v>
      </c>
      <c r="B521" s="35" t="s">
        <v>550</v>
      </c>
      <c r="C521" s="35" t="s">
        <v>99</v>
      </c>
      <c r="D521" s="35" t="s">
        <v>175</v>
      </c>
      <c r="E521" s="35" t="s">
        <v>235</v>
      </c>
      <c r="F521" s="35" t="s">
        <v>102</v>
      </c>
      <c r="G521" s="38">
        <f>G522+G525</f>
        <v>5936.4</v>
      </c>
    </row>
    <row r="522" spans="1:7" s="41" customFormat="1" ht="43.5" hidden="1" customHeight="1">
      <c r="A522" s="39" t="s">
        <v>236</v>
      </c>
      <c r="B522" s="35" t="s">
        <v>550</v>
      </c>
      <c r="C522" s="35" t="s">
        <v>99</v>
      </c>
      <c r="D522" s="35" t="s">
        <v>175</v>
      </c>
      <c r="E522" s="35" t="s">
        <v>237</v>
      </c>
      <c r="F522" s="35" t="s">
        <v>102</v>
      </c>
      <c r="G522" s="38">
        <f>G523</f>
        <v>548.4</v>
      </c>
    </row>
    <row r="523" spans="1:7" s="41" customFormat="1" ht="17.25" hidden="1" customHeight="1">
      <c r="A523" s="39" t="s">
        <v>125</v>
      </c>
      <c r="B523" s="35" t="s">
        <v>550</v>
      </c>
      <c r="C523" s="35" t="s">
        <v>99</v>
      </c>
      <c r="D523" s="35" t="s">
        <v>175</v>
      </c>
      <c r="E523" s="35" t="s">
        <v>237</v>
      </c>
      <c r="F523" s="35" t="s">
        <v>126</v>
      </c>
      <c r="G523" s="38">
        <f>G524</f>
        <v>548.4</v>
      </c>
    </row>
    <row r="524" spans="1:7" s="41" customFormat="1" ht="15" hidden="1">
      <c r="A524" s="39" t="s">
        <v>127</v>
      </c>
      <c r="B524" s="35" t="s">
        <v>550</v>
      </c>
      <c r="C524" s="35" t="s">
        <v>99</v>
      </c>
      <c r="D524" s="35" t="s">
        <v>175</v>
      </c>
      <c r="E524" s="35" t="s">
        <v>237</v>
      </c>
      <c r="F524" s="35" t="s">
        <v>128</v>
      </c>
      <c r="G524" s="38">
        <v>548.4</v>
      </c>
    </row>
    <row r="525" spans="1:7" s="41" customFormat="1" ht="26.25" hidden="1" customHeight="1">
      <c r="A525" s="39" t="s">
        <v>238</v>
      </c>
      <c r="B525" s="35" t="s">
        <v>550</v>
      </c>
      <c r="C525" s="35" t="s">
        <v>99</v>
      </c>
      <c r="D525" s="35" t="s">
        <v>175</v>
      </c>
      <c r="E525" s="35" t="s">
        <v>239</v>
      </c>
      <c r="F525" s="35" t="s">
        <v>102</v>
      </c>
      <c r="G525" s="38">
        <f>G526+G528</f>
        <v>5388</v>
      </c>
    </row>
    <row r="526" spans="1:7" s="41" customFormat="1" ht="64.5" hidden="1">
      <c r="A526" s="39" t="s">
        <v>111</v>
      </c>
      <c r="B526" s="35" t="s">
        <v>550</v>
      </c>
      <c r="C526" s="35" t="s">
        <v>99</v>
      </c>
      <c r="D526" s="35" t="s">
        <v>175</v>
      </c>
      <c r="E526" s="35" t="s">
        <v>239</v>
      </c>
      <c r="F526" s="35" t="s">
        <v>112</v>
      </c>
      <c r="G526" s="38">
        <f>G527</f>
        <v>2959.1</v>
      </c>
    </row>
    <row r="527" spans="1:7" s="41" customFormat="1" ht="15" hidden="1">
      <c r="A527" s="39" t="s">
        <v>240</v>
      </c>
      <c r="B527" s="35" t="s">
        <v>550</v>
      </c>
      <c r="C527" s="35" t="s">
        <v>99</v>
      </c>
      <c r="D527" s="35" t="s">
        <v>175</v>
      </c>
      <c r="E527" s="35" t="s">
        <v>239</v>
      </c>
      <c r="F527" s="35" t="s">
        <v>241</v>
      </c>
      <c r="G527" s="38">
        <v>2959.1</v>
      </c>
    </row>
    <row r="528" spans="1:7" s="41" customFormat="1" ht="26.25" hidden="1">
      <c r="A528" s="39" t="s">
        <v>121</v>
      </c>
      <c r="B528" s="35" t="s">
        <v>550</v>
      </c>
      <c r="C528" s="35" t="s">
        <v>99</v>
      </c>
      <c r="D528" s="35" t="s">
        <v>175</v>
      </c>
      <c r="E528" s="35" t="s">
        <v>239</v>
      </c>
      <c r="F528" s="35" t="s">
        <v>122</v>
      </c>
      <c r="G528" s="38">
        <f>G529</f>
        <v>2428.9</v>
      </c>
    </row>
    <row r="529" spans="1:7" s="41" customFormat="1" ht="26.25" hidden="1">
      <c r="A529" s="39" t="s">
        <v>123</v>
      </c>
      <c r="B529" s="35" t="s">
        <v>550</v>
      </c>
      <c r="C529" s="35" t="s">
        <v>99</v>
      </c>
      <c r="D529" s="35" t="s">
        <v>175</v>
      </c>
      <c r="E529" s="35" t="s">
        <v>239</v>
      </c>
      <c r="F529" s="35" t="s">
        <v>124</v>
      </c>
      <c r="G529" s="38">
        <v>2428.9</v>
      </c>
    </row>
    <row r="530" spans="1:7" s="41" customFormat="1" ht="26.25" hidden="1" customHeight="1">
      <c r="A530" s="61" t="s">
        <v>545</v>
      </c>
      <c r="B530" s="35" t="s">
        <v>550</v>
      </c>
      <c r="C530" s="35" t="s">
        <v>99</v>
      </c>
      <c r="D530" s="35" t="s">
        <v>175</v>
      </c>
      <c r="E530" s="35" t="s">
        <v>183</v>
      </c>
      <c r="F530" s="35" t="s">
        <v>102</v>
      </c>
      <c r="G530" s="38">
        <f>G531+G535+G539</f>
        <v>625</v>
      </c>
    </row>
    <row r="531" spans="1:7" s="41" customFormat="1" ht="69" hidden="1" customHeight="1">
      <c r="A531" s="61" t="s">
        <v>190</v>
      </c>
      <c r="B531" s="35" t="s">
        <v>550</v>
      </c>
      <c r="C531" s="35" t="s">
        <v>99</v>
      </c>
      <c r="D531" s="35" t="s">
        <v>175</v>
      </c>
      <c r="E531" s="35" t="s">
        <v>191</v>
      </c>
      <c r="F531" s="35" t="s">
        <v>102</v>
      </c>
      <c r="G531" s="38">
        <f>G532</f>
        <v>7</v>
      </c>
    </row>
    <row r="532" spans="1:7" s="41" customFormat="1" ht="18.75" hidden="1" customHeight="1">
      <c r="A532" s="61" t="s">
        <v>180</v>
      </c>
      <c r="B532" s="35" t="s">
        <v>550</v>
      </c>
      <c r="C532" s="35" t="s">
        <v>99</v>
      </c>
      <c r="D532" s="35" t="s">
        <v>175</v>
      </c>
      <c r="E532" s="35" t="s">
        <v>192</v>
      </c>
      <c r="F532" s="35" t="s">
        <v>102</v>
      </c>
      <c r="G532" s="38">
        <f>G533</f>
        <v>7</v>
      </c>
    </row>
    <row r="533" spans="1:7" s="41" customFormat="1" ht="26.25" hidden="1" customHeight="1">
      <c r="A533" s="39" t="s">
        <v>121</v>
      </c>
      <c r="B533" s="35" t="s">
        <v>550</v>
      </c>
      <c r="C533" s="35" t="s">
        <v>99</v>
      </c>
      <c r="D533" s="35" t="s">
        <v>175</v>
      </c>
      <c r="E533" s="35" t="s">
        <v>192</v>
      </c>
      <c r="F533" s="35" t="s">
        <v>122</v>
      </c>
      <c r="G533" s="38">
        <f>G534</f>
        <v>7</v>
      </c>
    </row>
    <row r="534" spans="1:7" s="41" customFormat="1" ht="26.25" hidden="1" customHeight="1">
      <c r="A534" s="39" t="s">
        <v>123</v>
      </c>
      <c r="B534" s="35" t="s">
        <v>550</v>
      </c>
      <c r="C534" s="35" t="s">
        <v>99</v>
      </c>
      <c r="D534" s="35" t="s">
        <v>175</v>
      </c>
      <c r="E534" s="35" t="s">
        <v>192</v>
      </c>
      <c r="F534" s="35" t="s">
        <v>124</v>
      </c>
      <c r="G534" s="38">
        <f>5+2</f>
        <v>7</v>
      </c>
    </row>
    <row r="535" spans="1:7" s="41" customFormat="1" ht="26.25" hidden="1" customHeight="1">
      <c r="A535" s="39" t="s">
        <v>193</v>
      </c>
      <c r="B535" s="35" t="s">
        <v>550</v>
      </c>
      <c r="C535" s="35" t="s">
        <v>99</v>
      </c>
      <c r="D535" s="35" t="s">
        <v>175</v>
      </c>
      <c r="E535" s="35" t="s">
        <v>194</v>
      </c>
      <c r="F535" s="35" t="s">
        <v>102</v>
      </c>
      <c r="G535" s="38">
        <f>G536</f>
        <v>28</v>
      </c>
    </row>
    <row r="536" spans="1:7" s="41" customFormat="1" ht="20.25" hidden="1" customHeight="1">
      <c r="A536" s="61" t="s">
        <v>180</v>
      </c>
      <c r="B536" s="35" t="s">
        <v>550</v>
      </c>
      <c r="C536" s="35" t="s">
        <v>99</v>
      </c>
      <c r="D536" s="35" t="s">
        <v>175</v>
      </c>
      <c r="E536" s="35" t="s">
        <v>195</v>
      </c>
      <c r="F536" s="35" t="s">
        <v>102</v>
      </c>
      <c r="G536" s="38">
        <f>G537</f>
        <v>28</v>
      </c>
    </row>
    <row r="537" spans="1:7" s="41" customFormat="1" ht="26.25" hidden="1" customHeight="1">
      <c r="A537" s="39" t="s">
        <v>121</v>
      </c>
      <c r="B537" s="35" t="s">
        <v>550</v>
      </c>
      <c r="C537" s="35" t="s">
        <v>99</v>
      </c>
      <c r="D537" s="35" t="s">
        <v>175</v>
      </c>
      <c r="E537" s="35" t="s">
        <v>195</v>
      </c>
      <c r="F537" s="35" t="s">
        <v>122</v>
      </c>
      <c r="G537" s="38">
        <f>G538</f>
        <v>28</v>
      </c>
    </row>
    <row r="538" spans="1:7" s="41" customFormat="1" ht="26.25" hidden="1">
      <c r="A538" s="39" t="s">
        <v>123</v>
      </c>
      <c r="B538" s="35" t="s">
        <v>550</v>
      </c>
      <c r="C538" s="35" t="s">
        <v>99</v>
      </c>
      <c r="D538" s="35" t="s">
        <v>175</v>
      </c>
      <c r="E538" s="35" t="s">
        <v>195</v>
      </c>
      <c r="F538" s="35" t="s">
        <v>124</v>
      </c>
      <c r="G538" s="38">
        <v>28</v>
      </c>
    </row>
    <row r="539" spans="1:7" s="41" customFormat="1" ht="42.75" hidden="1" customHeight="1">
      <c r="A539" s="39" t="s">
        <v>196</v>
      </c>
      <c r="B539" s="35" t="s">
        <v>550</v>
      </c>
      <c r="C539" s="35" t="s">
        <v>99</v>
      </c>
      <c r="D539" s="35" t="s">
        <v>175</v>
      </c>
      <c r="E539" s="35" t="s">
        <v>197</v>
      </c>
      <c r="F539" s="35" t="s">
        <v>102</v>
      </c>
      <c r="G539" s="38">
        <f>G540</f>
        <v>590</v>
      </c>
    </row>
    <row r="540" spans="1:7" s="41" customFormat="1" ht="20.25" hidden="1" customHeight="1">
      <c r="A540" s="61" t="s">
        <v>180</v>
      </c>
      <c r="B540" s="35" t="s">
        <v>550</v>
      </c>
      <c r="C540" s="35" t="s">
        <v>99</v>
      </c>
      <c r="D540" s="35" t="s">
        <v>175</v>
      </c>
      <c r="E540" s="35" t="s">
        <v>198</v>
      </c>
      <c r="F540" s="35" t="s">
        <v>102</v>
      </c>
      <c r="G540" s="38">
        <f>G541</f>
        <v>590</v>
      </c>
    </row>
    <row r="541" spans="1:7" s="41" customFormat="1" ht="25.5" hidden="1" customHeight="1">
      <c r="A541" s="39" t="s">
        <v>121</v>
      </c>
      <c r="B541" s="35" t="s">
        <v>550</v>
      </c>
      <c r="C541" s="35" t="s">
        <v>99</v>
      </c>
      <c r="D541" s="35" t="s">
        <v>175</v>
      </c>
      <c r="E541" s="35" t="s">
        <v>198</v>
      </c>
      <c r="F541" s="35" t="s">
        <v>122</v>
      </c>
      <c r="G541" s="38">
        <f>G542</f>
        <v>590</v>
      </c>
    </row>
    <row r="542" spans="1:7" s="41" customFormat="1" ht="32.25" hidden="1" customHeight="1">
      <c r="A542" s="39" t="s">
        <v>123</v>
      </c>
      <c r="B542" s="35" t="s">
        <v>550</v>
      </c>
      <c r="C542" s="35" t="s">
        <v>99</v>
      </c>
      <c r="D542" s="35" t="s">
        <v>175</v>
      </c>
      <c r="E542" s="35" t="s">
        <v>198</v>
      </c>
      <c r="F542" s="35" t="s">
        <v>124</v>
      </c>
      <c r="G542" s="38">
        <v>590</v>
      </c>
    </row>
    <row r="543" spans="1:7" s="41" customFormat="1" ht="45" hidden="1" customHeight="1">
      <c r="A543" s="39" t="s">
        <v>204</v>
      </c>
      <c r="B543" s="35" t="s">
        <v>550</v>
      </c>
      <c r="C543" s="35" t="s">
        <v>99</v>
      </c>
      <c r="D543" s="35" t="s">
        <v>175</v>
      </c>
      <c r="E543" s="35" t="s">
        <v>205</v>
      </c>
      <c r="F543" s="35" t="s">
        <v>102</v>
      </c>
      <c r="G543" s="38">
        <f>G544</f>
        <v>87.6</v>
      </c>
    </row>
    <row r="544" spans="1:7" s="41" customFormat="1" ht="42" hidden="1" customHeight="1">
      <c r="A544" s="39" t="s">
        <v>206</v>
      </c>
      <c r="B544" s="35" t="s">
        <v>550</v>
      </c>
      <c r="C544" s="35" t="s">
        <v>99</v>
      </c>
      <c r="D544" s="35" t="s">
        <v>175</v>
      </c>
      <c r="E544" s="35" t="s">
        <v>207</v>
      </c>
      <c r="F544" s="35" t="s">
        <v>102</v>
      </c>
      <c r="G544" s="38">
        <f>G545</f>
        <v>87.6</v>
      </c>
    </row>
    <row r="545" spans="1:9" s="41" customFormat="1" ht="43.5" hidden="1" customHeight="1">
      <c r="A545" s="39" t="s">
        <v>208</v>
      </c>
      <c r="B545" s="35" t="s">
        <v>550</v>
      </c>
      <c r="C545" s="35" t="s">
        <v>99</v>
      </c>
      <c r="D545" s="35" t="s">
        <v>175</v>
      </c>
      <c r="E545" s="35" t="s">
        <v>209</v>
      </c>
      <c r="F545" s="35" t="s">
        <v>102</v>
      </c>
      <c r="G545" s="38">
        <f>G546</f>
        <v>87.6</v>
      </c>
    </row>
    <row r="546" spans="1:9" s="41" customFormat="1" ht="18.75" hidden="1" customHeight="1">
      <c r="A546" s="39" t="s">
        <v>180</v>
      </c>
      <c r="B546" s="35" t="s">
        <v>550</v>
      </c>
      <c r="C546" s="35" t="s">
        <v>99</v>
      </c>
      <c r="D546" s="35" t="s">
        <v>175</v>
      </c>
      <c r="E546" s="35" t="s">
        <v>210</v>
      </c>
      <c r="F546" s="35" t="s">
        <v>102</v>
      </c>
      <c r="G546" s="38">
        <f>G547</f>
        <v>87.6</v>
      </c>
    </row>
    <row r="547" spans="1:9" s="41" customFormat="1" ht="32.25" hidden="1" customHeight="1">
      <c r="A547" s="39" t="s">
        <v>121</v>
      </c>
      <c r="B547" s="35" t="s">
        <v>550</v>
      </c>
      <c r="C547" s="35" t="s">
        <v>99</v>
      </c>
      <c r="D547" s="35" t="s">
        <v>175</v>
      </c>
      <c r="E547" s="35" t="s">
        <v>210</v>
      </c>
      <c r="F547" s="35" t="s">
        <v>122</v>
      </c>
      <c r="G547" s="38">
        <f>G548</f>
        <v>87.6</v>
      </c>
    </row>
    <row r="548" spans="1:9" s="41" customFormat="1" ht="32.25" hidden="1" customHeight="1">
      <c r="A548" s="39" t="s">
        <v>123</v>
      </c>
      <c r="B548" s="35" t="s">
        <v>550</v>
      </c>
      <c r="C548" s="35" t="s">
        <v>99</v>
      </c>
      <c r="D548" s="35" t="s">
        <v>175</v>
      </c>
      <c r="E548" s="35" t="s">
        <v>210</v>
      </c>
      <c r="F548" s="35" t="s">
        <v>124</v>
      </c>
      <c r="G548" s="38">
        <v>87.6</v>
      </c>
    </row>
    <row r="549" spans="1:9" s="45" customFormat="1" ht="14.25">
      <c r="A549" s="55" t="s">
        <v>563</v>
      </c>
      <c r="B549" s="33" t="s">
        <v>564</v>
      </c>
      <c r="C549" s="33" t="s">
        <v>100</v>
      </c>
      <c r="D549" s="33" t="s">
        <v>100</v>
      </c>
      <c r="E549" s="33" t="s">
        <v>101</v>
      </c>
      <c r="F549" s="33" t="s">
        <v>102</v>
      </c>
      <c r="G549" s="34">
        <f t="shared" ref="G549:I550" si="66">G550</f>
        <v>5732.9999999999991</v>
      </c>
      <c r="H549" s="34">
        <f t="shared" si="66"/>
        <v>5732.9999999999991</v>
      </c>
      <c r="I549" s="34">
        <f t="shared" si="66"/>
        <v>5732.9999999999991</v>
      </c>
    </row>
    <row r="550" spans="1:9" s="45" customFormat="1" ht="15">
      <c r="A550" s="39" t="s">
        <v>459</v>
      </c>
      <c r="B550" s="35" t="s">
        <v>564</v>
      </c>
      <c r="C550" s="35" t="s">
        <v>460</v>
      </c>
      <c r="D550" s="35" t="s">
        <v>100</v>
      </c>
      <c r="E550" s="35" t="s">
        <v>101</v>
      </c>
      <c r="F550" s="35" t="s">
        <v>102</v>
      </c>
      <c r="G550" s="38">
        <f t="shared" si="66"/>
        <v>5732.9999999999991</v>
      </c>
      <c r="H550" s="38">
        <f t="shared" si="66"/>
        <v>5732.9999999999991</v>
      </c>
      <c r="I550" s="38">
        <f t="shared" si="66"/>
        <v>5732.9999999999991</v>
      </c>
    </row>
    <row r="551" spans="1:9" s="45" customFormat="1" ht="15">
      <c r="A551" s="39" t="s">
        <v>461</v>
      </c>
      <c r="B551" s="35" t="s">
        <v>564</v>
      </c>
      <c r="C551" s="35" t="s">
        <v>460</v>
      </c>
      <c r="D551" s="35" t="s">
        <v>99</v>
      </c>
      <c r="E551" s="35" t="s">
        <v>101</v>
      </c>
      <c r="F551" s="35" t="s">
        <v>102</v>
      </c>
      <c r="G551" s="38">
        <f>G552+G569+G575+G580</f>
        <v>5732.9999999999991</v>
      </c>
      <c r="H551" s="38">
        <f>H552+H569+H575+H580</f>
        <v>5732.9999999999991</v>
      </c>
      <c r="I551" s="38">
        <f>I552+I569+I575+I580</f>
        <v>5732.9999999999991</v>
      </c>
    </row>
    <row r="552" spans="1:9" s="45" customFormat="1" ht="26.25">
      <c r="A552" s="39" t="s">
        <v>470</v>
      </c>
      <c r="B552" s="35" t="s">
        <v>564</v>
      </c>
      <c r="C552" s="35" t="s">
        <v>460</v>
      </c>
      <c r="D552" s="35" t="s">
        <v>99</v>
      </c>
      <c r="E552" s="35" t="s">
        <v>471</v>
      </c>
      <c r="F552" s="35" t="s">
        <v>102</v>
      </c>
      <c r="G552" s="38">
        <f>G553+G565</f>
        <v>5649.9</v>
      </c>
      <c r="H552" s="38">
        <f>H553+H565</f>
        <v>5649.9</v>
      </c>
      <c r="I552" s="38">
        <f>I553+I565</f>
        <v>5649.9</v>
      </c>
    </row>
    <row r="553" spans="1:9" s="45" customFormat="1" ht="30.75" customHeight="1">
      <c r="A553" s="39" t="s">
        <v>472</v>
      </c>
      <c r="B553" s="35" t="s">
        <v>564</v>
      </c>
      <c r="C553" s="35" t="s">
        <v>460</v>
      </c>
      <c r="D553" s="35" t="s">
        <v>99</v>
      </c>
      <c r="E553" s="35" t="s">
        <v>473</v>
      </c>
      <c r="F553" s="35" t="s">
        <v>102</v>
      </c>
      <c r="G553" s="38">
        <f>G554+G562+G559</f>
        <v>5251.5</v>
      </c>
      <c r="H553" s="38">
        <f>H554+H562+H559</f>
        <v>5251.5</v>
      </c>
      <c r="I553" s="38">
        <f>I554+I562+I559</f>
        <v>5251.5</v>
      </c>
    </row>
    <row r="554" spans="1:9" s="45" customFormat="1" ht="31.5" customHeight="1">
      <c r="A554" s="39" t="s">
        <v>238</v>
      </c>
      <c r="B554" s="35" t="s">
        <v>564</v>
      </c>
      <c r="C554" s="35" t="s">
        <v>460</v>
      </c>
      <c r="D554" s="35" t="s">
        <v>99</v>
      </c>
      <c r="E554" s="35" t="s">
        <v>474</v>
      </c>
      <c r="F554" s="35" t="s">
        <v>102</v>
      </c>
      <c r="G554" s="38">
        <f>G555+G557</f>
        <v>4588.3</v>
      </c>
      <c r="H554" s="38">
        <f>H555+H557</f>
        <v>4895.3</v>
      </c>
      <c r="I554" s="38">
        <f>I555+I557</f>
        <v>4895.3</v>
      </c>
    </row>
    <row r="555" spans="1:9" s="45" customFormat="1" ht="74.25" customHeight="1">
      <c r="A555" s="39" t="s">
        <v>111</v>
      </c>
      <c r="B555" s="35" t="s">
        <v>564</v>
      </c>
      <c r="C555" s="35" t="s">
        <v>460</v>
      </c>
      <c r="D555" s="35" t="s">
        <v>99</v>
      </c>
      <c r="E555" s="35" t="s">
        <v>474</v>
      </c>
      <c r="F555" s="35" t="s">
        <v>112</v>
      </c>
      <c r="G555" s="38">
        <f>G556</f>
        <v>4033.3</v>
      </c>
      <c r="H555" s="38">
        <f>H556</f>
        <v>4340.3</v>
      </c>
      <c r="I555" s="38">
        <f>I556</f>
        <v>4340.3</v>
      </c>
    </row>
    <row r="556" spans="1:9" s="45" customFormat="1" ht="22.5" customHeight="1">
      <c r="A556" s="39" t="s">
        <v>240</v>
      </c>
      <c r="B556" s="35" t="s">
        <v>564</v>
      </c>
      <c r="C556" s="35" t="s">
        <v>460</v>
      </c>
      <c r="D556" s="35" t="s">
        <v>99</v>
      </c>
      <c r="E556" s="35" t="s">
        <v>474</v>
      </c>
      <c r="F556" s="35" t="s">
        <v>241</v>
      </c>
      <c r="G556" s="38">
        <f>4340.3-307</f>
        <v>4033.3</v>
      </c>
      <c r="H556" s="38">
        <f>4340.3-307+307</f>
        <v>4340.3</v>
      </c>
      <c r="I556" s="38">
        <f>4340.3-307+307</f>
        <v>4340.3</v>
      </c>
    </row>
    <row r="557" spans="1:9" s="45" customFormat="1" ht="30" customHeight="1">
      <c r="A557" s="39" t="s">
        <v>121</v>
      </c>
      <c r="B557" s="35" t="s">
        <v>564</v>
      </c>
      <c r="C557" s="35" t="s">
        <v>460</v>
      </c>
      <c r="D557" s="35" t="s">
        <v>99</v>
      </c>
      <c r="E557" s="35" t="s">
        <v>474</v>
      </c>
      <c r="F557" s="35" t="s">
        <v>122</v>
      </c>
      <c r="G557" s="38">
        <f>G558</f>
        <v>555</v>
      </c>
      <c r="H557" s="38">
        <f>H558</f>
        <v>555</v>
      </c>
      <c r="I557" s="38">
        <f>I558</f>
        <v>555</v>
      </c>
    </row>
    <row r="558" spans="1:9" s="45" customFormat="1" ht="26.25">
      <c r="A558" s="39" t="s">
        <v>256</v>
      </c>
      <c r="B558" s="35" t="s">
        <v>564</v>
      </c>
      <c r="C558" s="35" t="s">
        <v>460</v>
      </c>
      <c r="D558" s="35" t="s">
        <v>99</v>
      </c>
      <c r="E558" s="35" t="s">
        <v>474</v>
      </c>
      <c r="F558" s="35" t="s">
        <v>124</v>
      </c>
      <c r="G558" s="38">
        <v>555</v>
      </c>
      <c r="H558" s="38">
        <v>555</v>
      </c>
      <c r="I558" s="38">
        <v>555</v>
      </c>
    </row>
    <row r="559" spans="1:9" s="45" customFormat="1" ht="26.25">
      <c r="A559" s="39" t="s">
        <v>475</v>
      </c>
      <c r="B559" s="35" t="s">
        <v>564</v>
      </c>
      <c r="C559" s="35" t="s">
        <v>460</v>
      </c>
      <c r="D559" s="35" t="s">
        <v>99</v>
      </c>
      <c r="E559" s="35" t="s">
        <v>476</v>
      </c>
      <c r="F559" s="35" t="s">
        <v>102</v>
      </c>
      <c r="G559" s="38">
        <f t="shared" ref="G559:I560" si="67">G560</f>
        <v>307</v>
      </c>
      <c r="H559" s="38">
        <f t="shared" si="67"/>
        <v>0</v>
      </c>
      <c r="I559" s="38">
        <f t="shared" si="67"/>
        <v>0</v>
      </c>
    </row>
    <row r="560" spans="1:9" s="45" customFormat="1" ht="74.25" customHeight="1">
      <c r="A560" s="39" t="s">
        <v>111</v>
      </c>
      <c r="B560" s="35" t="s">
        <v>564</v>
      </c>
      <c r="C560" s="35" t="s">
        <v>460</v>
      </c>
      <c r="D560" s="35" t="s">
        <v>99</v>
      </c>
      <c r="E560" s="35" t="s">
        <v>476</v>
      </c>
      <c r="F560" s="35" t="s">
        <v>112</v>
      </c>
      <c r="G560" s="38">
        <f t="shared" si="67"/>
        <v>307</v>
      </c>
      <c r="H560" s="38">
        <f t="shared" si="67"/>
        <v>0</v>
      </c>
      <c r="I560" s="38">
        <f t="shared" si="67"/>
        <v>0</v>
      </c>
    </row>
    <row r="561" spans="1:250" s="45" customFormat="1" ht="15">
      <c r="A561" s="39" t="s">
        <v>240</v>
      </c>
      <c r="B561" s="35" t="s">
        <v>564</v>
      </c>
      <c r="C561" s="35" t="s">
        <v>460</v>
      </c>
      <c r="D561" s="35" t="s">
        <v>99</v>
      </c>
      <c r="E561" s="35" t="s">
        <v>476</v>
      </c>
      <c r="F561" s="35" t="s">
        <v>241</v>
      </c>
      <c r="G561" s="38">
        <v>307</v>
      </c>
      <c r="H561" s="38">
        <v>0</v>
      </c>
      <c r="I561" s="38">
        <v>0</v>
      </c>
    </row>
    <row r="562" spans="1:250" s="45" customFormat="1" ht="55.5" customHeight="1">
      <c r="A562" s="39" t="s">
        <v>236</v>
      </c>
      <c r="B562" s="35" t="s">
        <v>564</v>
      </c>
      <c r="C562" s="35" t="s">
        <v>460</v>
      </c>
      <c r="D562" s="35" t="s">
        <v>99</v>
      </c>
      <c r="E562" s="35" t="s">
        <v>477</v>
      </c>
      <c r="F562" s="35" t="s">
        <v>102</v>
      </c>
      <c r="G562" s="38">
        <f t="shared" ref="G562:I563" si="68">G563</f>
        <v>356.2</v>
      </c>
      <c r="H562" s="38">
        <f t="shared" si="68"/>
        <v>356.2</v>
      </c>
      <c r="I562" s="38">
        <f t="shared" si="68"/>
        <v>356.2</v>
      </c>
    </row>
    <row r="563" spans="1:250" s="45" customFormat="1" ht="15">
      <c r="A563" s="39" t="s">
        <v>125</v>
      </c>
      <c r="B563" s="35" t="s">
        <v>564</v>
      </c>
      <c r="C563" s="35" t="s">
        <v>460</v>
      </c>
      <c r="D563" s="35" t="s">
        <v>99</v>
      </c>
      <c r="E563" s="35" t="s">
        <v>477</v>
      </c>
      <c r="F563" s="35" t="s">
        <v>126</v>
      </c>
      <c r="G563" s="38">
        <f t="shared" si="68"/>
        <v>356.2</v>
      </c>
      <c r="H563" s="38">
        <f t="shared" si="68"/>
        <v>356.2</v>
      </c>
      <c r="I563" s="38">
        <f t="shared" si="68"/>
        <v>356.2</v>
      </c>
    </row>
    <row r="564" spans="1:250" s="45" customFormat="1" ht="15">
      <c r="A564" s="39" t="s">
        <v>127</v>
      </c>
      <c r="B564" s="35" t="s">
        <v>564</v>
      </c>
      <c r="C564" s="35" t="s">
        <v>460</v>
      </c>
      <c r="D564" s="35" t="s">
        <v>99</v>
      </c>
      <c r="E564" s="35" t="s">
        <v>477</v>
      </c>
      <c r="F564" s="35" t="s">
        <v>128</v>
      </c>
      <c r="G564" s="38">
        <v>356.2</v>
      </c>
      <c r="H564" s="38">
        <v>356.2</v>
      </c>
      <c r="I564" s="38">
        <v>356.2</v>
      </c>
    </row>
    <row r="565" spans="1:250" s="45" customFormat="1" ht="39" customHeight="1">
      <c r="A565" s="39" t="s">
        <v>478</v>
      </c>
      <c r="B565" s="35" t="s">
        <v>564</v>
      </c>
      <c r="C565" s="35" t="s">
        <v>460</v>
      </c>
      <c r="D565" s="35" t="s">
        <v>99</v>
      </c>
      <c r="E565" s="35" t="s">
        <v>479</v>
      </c>
      <c r="F565" s="35" t="s">
        <v>102</v>
      </c>
      <c r="G565" s="38">
        <f>G566</f>
        <v>398.4</v>
      </c>
      <c r="H565" s="38">
        <f t="shared" ref="H565:I567" si="69">H566</f>
        <v>398.4</v>
      </c>
      <c r="I565" s="38">
        <f t="shared" si="69"/>
        <v>398.4</v>
      </c>
    </row>
    <row r="566" spans="1:250" s="45" customFormat="1" ht="26.25">
      <c r="A566" s="39" t="s">
        <v>238</v>
      </c>
      <c r="B566" s="35" t="s">
        <v>564</v>
      </c>
      <c r="C566" s="35" t="s">
        <v>460</v>
      </c>
      <c r="D566" s="35" t="s">
        <v>99</v>
      </c>
      <c r="E566" s="35" t="s">
        <v>480</v>
      </c>
      <c r="F566" s="35" t="s">
        <v>102</v>
      </c>
      <c r="G566" s="38">
        <f>G567</f>
        <v>398.4</v>
      </c>
      <c r="H566" s="38">
        <f t="shared" si="69"/>
        <v>398.4</v>
      </c>
      <c r="I566" s="38">
        <f t="shared" si="69"/>
        <v>398.4</v>
      </c>
    </row>
    <row r="567" spans="1:250" s="41" customFormat="1" ht="26.25">
      <c r="A567" s="39" t="s">
        <v>121</v>
      </c>
      <c r="B567" s="35" t="s">
        <v>564</v>
      </c>
      <c r="C567" s="35" t="s">
        <v>460</v>
      </c>
      <c r="D567" s="35" t="s">
        <v>99</v>
      </c>
      <c r="E567" s="35" t="s">
        <v>480</v>
      </c>
      <c r="F567" s="35" t="s">
        <v>122</v>
      </c>
      <c r="G567" s="38">
        <f>G568</f>
        <v>398.4</v>
      </c>
      <c r="H567" s="38">
        <f t="shared" si="69"/>
        <v>398.4</v>
      </c>
      <c r="I567" s="38">
        <f t="shared" si="69"/>
        <v>398.4</v>
      </c>
    </row>
    <row r="568" spans="1:250" s="41" customFormat="1" ht="26.25">
      <c r="A568" s="39" t="s">
        <v>256</v>
      </c>
      <c r="B568" s="35" t="s">
        <v>564</v>
      </c>
      <c r="C568" s="35" t="s">
        <v>460</v>
      </c>
      <c r="D568" s="35" t="s">
        <v>99</v>
      </c>
      <c r="E568" s="35" t="s">
        <v>480</v>
      </c>
      <c r="F568" s="35" t="s">
        <v>124</v>
      </c>
      <c r="G568" s="38">
        <v>398.4</v>
      </c>
      <c r="H568" s="38">
        <v>398.4</v>
      </c>
      <c r="I568" s="38">
        <v>398.4</v>
      </c>
    </row>
    <row r="569" spans="1:250" s="41" customFormat="1" ht="57" customHeight="1">
      <c r="A569" s="39" t="s">
        <v>204</v>
      </c>
      <c r="B569" s="35" t="s">
        <v>564</v>
      </c>
      <c r="C569" s="35" t="s">
        <v>460</v>
      </c>
      <c r="D569" s="35" t="s">
        <v>99</v>
      </c>
      <c r="E569" s="35" t="s">
        <v>205</v>
      </c>
      <c r="F569" s="35" t="s">
        <v>102</v>
      </c>
      <c r="G569" s="38">
        <f>G570</f>
        <v>77.2</v>
      </c>
      <c r="H569" s="38">
        <f t="shared" ref="H569:I573" si="70">H570</f>
        <v>77.2</v>
      </c>
      <c r="I569" s="38">
        <f t="shared" si="70"/>
        <v>77.2</v>
      </c>
    </row>
    <row r="570" spans="1:250" s="41" customFormat="1" ht="43.5" customHeight="1">
      <c r="A570" s="39" t="s">
        <v>206</v>
      </c>
      <c r="B570" s="35" t="s">
        <v>564</v>
      </c>
      <c r="C570" s="35" t="s">
        <v>460</v>
      </c>
      <c r="D570" s="35" t="s">
        <v>99</v>
      </c>
      <c r="E570" s="35" t="s">
        <v>207</v>
      </c>
      <c r="F570" s="35" t="s">
        <v>102</v>
      </c>
      <c r="G570" s="38">
        <f>G571</f>
        <v>77.2</v>
      </c>
      <c r="H570" s="38">
        <f t="shared" si="70"/>
        <v>77.2</v>
      </c>
      <c r="I570" s="38">
        <f t="shared" si="70"/>
        <v>77.2</v>
      </c>
    </row>
    <row r="571" spans="1:250" s="41" customFormat="1" ht="42.75" customHeight="1">
      <c r="A571" s="39" t="s">
        <v>208</v>
      </c>
      <c r="B571" s="35" t="s">
        <v>564</v>
      </c>
      <c r="C571" s="35" t="s">
        <v>460</v>
      </c>
      <c r="D571" s="35" t="s">
        <v>99</v>
      </c>
      <c r="E571" s="35" t="s">
        <v>209</v>
      </c>
      <c r="F571" s="35" t="s">
        <v>102</v>
      </c>
      <c r="G571" s="38">
        <f>G572</f>
        <v>77.2</v>
      </c>
      <c r="H571" s="38">
        <f t="shared" si="70"/>
        <v>77.2</v>
      </c>
      <c r="I571" s="38">
        <f t="shared" si="70"/>
        <v>77.2</v>
      </c>
    </row>
    <row r="572" spans="1:250" s="41" customFormat="1" ht="21.75" customHeight="1">
      <c r="A572" s="39" t="s">
        <v>180</v>
      </c>
      <c r="B572" s="35" t="s">
        <v>564</v>
      </c>
      <c r="C572" s="35" t="s">
        <v>460</v>
      </c>
      <c r="D572" s="35" t="s">
        <v>99</v>
      </c>
      <c r="E572" s="35" t="s">
        <v>210</v>
      </c>
      <c r="F572" s="35" t="s">
        <v>102</v>
      </c>
      <c r="G572" s="38">
        <f>G573</f>
        <v>77.2</v>
      </c>
      <c r="H572" s="38">
        <f t="shared" si="70"/>
        <v>77.2</v>
      </c>
      <c r="I572" s="38">
        <f t="shared" si="70"/>
        <v>77.2</v>
      </c>
    </row>
    <row r="573" spans="1:250" s="41" customFormat="1" ht="30.75" customHeight="1">
      <c r="A573" s="39" t="s">
        <v>121</v>
      </c>
      <c r="B573" s="35" t="s">
        <v>564</v>
      </c>
      <c r="C573" s="35" t="s">
        <v>460</v>
      </c>
      <c r="D573" s="35" t="s">
        <v>99</v>
      </c>
      <c r="E573" s="35" t="s">
        <v>210</v>
      </c>
      <c r="F573" s="35" t="s">
        <v>122</v>
      </c>
      <c r="G573" s="38">
        <f>G574</f>
        <v>77.2</v>
      </c>
      <c r="H573" s="38">
        <f t="shared" si="70"/>
        <v>77.2</v>
      </c>
      <c r="I573" s="38">
        <f t="shared" si="70"/>
        <v>77.2</v>
      </c>
    </row>
    <row r="574" spans="1:250" s="41" customFormat="1" ht="32.25" customHeight="1">
      <c r="A574" s="39" t="s">
        <v>123</v>
      </c>
      <c r="B574" s="35" t="s">
        <v>564</v>
      </c>
      <c r="C574" s="35" t="s">
        <v>460</v>
      </c>
      <c r="D574" s="35" t="s">
        <v>99</v>
      </c>
      <c r="E574" s="35" t="s">
        <v>210</v>
      </c>
      <c r="F574" s="35" t="s">
        <v>124</v>
      </c>
      <c r="G574" s="38">
        <v>77.2</v>
      </c>
      <c r="H574" s="38">
        <v>77.2</v>
      </c>
      <c r="I574" s="38">
        <v>77.2</v>
      </c>
    </row>
    <row r="575" spans="1:250" s="66" customFormat="1" ht="30" customHeight="1">
      <c r="A575" s="39" t="s">
        <v>176</v>
      </c>
      <c r="B575" s="35" t="s">
        <v>564</v>
      </c>
      <c r="C575" s="35" t="s">
        <v>460</v>
      </c>
      <c r="D575" s="35" t="s">
        <v>99</v>
      </c>
      <c r="E575" s="35" t="s">
        <v>177</v>
      </c>
      <c r="F575" s="35" t="s">
        <v>102</v>
      </c>
      <c r="G575" s="38">
        <f>G576</f>
        <v>5.9</v>
      </c>
      <c r="H575" s="38">
        <f t="shared" ref="H575:I578" si="71">H576</f>
        <v>5.9</v>
      </c>
      <c r="I575" s="38">
        <f t="shared" si="71"/>
        <v>5.9</v>
      </c>
    </row>
    <row r="576" spans="1:250" s="66" customFormat="1" ht="50.25" customHeight="1">
      <c r="A576" s="39" t="s">
        <v>462</v>
      </c>
      <c r="B576" s="35" t="s">
        <v>564</v>
      </c>
      <c r="C576" s="35" t="s">
        <v>460</v>
      </c>
      <c r="D576" s="35" t="s">
        <v>99</v>
      </c>
      <c r="E576" s="35" t="s">
        <v>463</v>
      </c>
      <c r="F576" s="35" t="s">
        <v>102</v>
      </c>
      <c r="G576" s="38">
        <f>G577</f>
        <v>5.9</v>
      </c>
      <c r="H576" s="38">
        <f t="shared" si="71"/>
        <v>5.9</v>
      </c>
      <c r="I576" s="38">
        <f t="shared" si="71"/>
        <v>5.9</v>
      </c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  <c r="AA576" s="67"/>
      <c r="AB576" s="67"/>
      <c r="AC576" s="67"/>
      <c r="AD576" s="67"/>
      <c r="AE576" s="67"/>
      <c r="AF576" s="67"/>
      <c r="AG576" s="67"/>
      <c r="AH576" s="67"/>
      <c r="AI576" s="67"/>
      <c r="AJ576" s="67"/>
      <c r="AK576" s="67"/>
      <c r="AL576" s="67"/>
      <c r="AM576" s="67"/>
      <c r="AN576" s="67"/>
      <c r="AO576" s="67"/>
      <c r="AP576" s="67"/>
      <c r="AQ576" s="67"/>
      <c r="AR576" s="67"/>
      <c r="AS576" s="67"/>
      <c r="AT576" s="67"/>
      <c r="AU576" s="67"/>
      <c r="AV576" s="67"/>
      <c r="AW576" s="67"/>
      <c r="AX576" s="67"/>
      <c r="AY576" s="67"/>
      <c r="AZ576" s="67"/>
      <c r="BA576" s="67"/>
      <c r="BB576" s="67"/>
      <c r="BC576" s="67"/>
      <c r="BD576" s="67"/>
      <c r="BE576" s="67"/>
      <c r="BF576" s="67"/>
      <c r="BG576" s="67"/>
      <c r="BH576" s="67"/>
      <c r="BI576" s="67"/>
      <c r="BJ576" s="67"/>
      <c r="BK576" s="67"/>
      <c r="BL576" s="67"/>
      <c r="BM576" s="67"/>
      <c r="BN576" s="67"/>
      <c r="BO576" s="67"/>
      <c r="BP576" s="67"/>
      <c r="BQ576" s="67"/>
      <c r="BR576" s="67"/>
      <c r="BS576" s="67"/>
      <c r="BT576" s="67"/>
      <c r="BU576" s="67"/>
      <c r="BV576" s="67"/>
      <c r="BW576" s="67"/>
      <c r="BX576" s="67"/>
      <c r="BY576" s="67"/>
      <c r="BZ576" s="67"/>
      <c r="CA576" s="67"/>
      <c r="CB576" s="67"/>
      <c r="CC576" s="67"/>
      <c r="CD576" s="67"/>
      <c r="CE576" s="67"/>
      <c r="CF576" s="67"/>
      <c r="CG576" s="67"/>
      <c r="CH576" s="67"/>
      <c r="CI576" s="67"/>
      <c r="CJ576" s="67"/>
      <c r="CK576" s="67"/>
      <c r="CL576" s="67"/>
      <c r="CM576" s="67"/>
      <c r="CN576" s="67"/>
      <c r="CO576" s="67"/>
      <c r="CP576" s="67"/>
      <c r="CQ576" s="67"/>
      <c r="CR576" s="67"/>
      <c r="CS576" s="67"/>
      <c r="CT576" s="67"/>
      <c r="CU576" s="67"/>
      <c r="CV576" s="67"/>
      <c r="CW576" s="67"/>
      <c r="CX576" s="67"/>
      <c r="CY576" s="67"/>
      <c r="CZ576" s="67"/>
      <c r="DA576" s="67"/>
      <c r="DB576" s="67"/>
      <c r="DC576" s="67"/>
      <c r="DD576" s="67"/>
      <c r="DE576" s="67"/>
      <c r="DF576" s="67"/>
      <c r="DG576" s="67"/>
      <c r="DH576" s="67"/>
      <c r="DI576" s="67"/>
      <c r="DJ576" s="67"/>
      <c r="DK576" s="67"/>
      <c r="DL576" s="67"/>
      <c r="DM576" s="67"/>
      <c r="DN576" s="67"/>
      <c r="DO576" s="67"/>
      <c r="DP576" s="67"/>
      <c r="DQ576" s="67"/>
      <c r="DR576" s="67"/>
      <c r="DS576" s="67"/>
      <c r="DT576" s="67"/>
      <c r="DU576" s="67"/>
      <c r="DV576" s="67"/>
      <c r="DW576" s="67"/>
      <c r="DX576" s="67"/>
      <c r="DY576" s="67"/>
      <c r="DZ576" s="67"/>
      <c r="EA576" s="67"/>
      <c r="EB576" s="67"/>
      <c r="EC576" s="67"/>
      <c r="ED576" s="67"/>
      <c r="EE576" s="67"/>
      <c r="EF576" s="67"/>
      <c r="EG576" s="67"/>
      <c r="EH576" s="67"/>
      <c r="EI576" s="67"/>
      <c r="EJ576" s="67"/>
      <c r="EK576" s="67"/>
      <c r="EL576" s="67"/>
      <c r="EM576" s="67"/>
      <c r="EN576" s="67"/>
      <c r="EO576" s="67"/>
      <c r="EP576" s="67"/>
      <c r="EQ576" s="67"/>
      <c r="ER576" s="67"/>
      <c r="ES576" s="67"/>
      <c r="ET576" s="67"/>
      <c r="EU576" s="67"/>
      <c r="EV576" s="67"/>
      <c r="EW576" s="67"/>
      <c r="EX576" s="67"/>
      <c r="EY576" s="67"/>
      <c r="EZ576" s="67"/>
      <c r="FA576" s="67"/>
      <c r="FB576" s="67"/>
      <c r="FC576" s="67"/>
      <c r="FD576" s="67"/>
      <c r="FE576" s="67"/>
      <c r="FF576" s="67"/>
      <c r="FG576" s="67"/>
      <c r="FH576" s="67"/>
      <c r="FI576" s="67"/>
      <c r="FJ576" s="67"/>
      <c r="FK576" s="67"/>
      <c r="FL576" s="67"/>
      <c r="FM576" s="67"/>
      <c r="FN576" s="67"/>
      <c r="FO576" s="67"/>
      <c r="FP576" s="67"/>
      <c r="FQ576" s="67"/>
      <c r="FR576" s="67"/>
      <c r="FS576" s="67"/>
      <c r="FT576" s="67"/>
      <c r="FU576" s="67"/>
      <c r="FV576" s="67"/>
      <c r="FW576" s="67"/>
      <c r="FX576" s="67"/>
      <c r="FY576" s="67"/>
      <c r="FZ576" s="67"/>
      <c r="GA576" s="67"/>
      <c r="GB576" s="67"/>
      <c r="GC576" s="67"/>
      <c r="GD576" s="67"/>
      <c r="GE576" s="67"/>
      <c r="GF576" s="67"/>
      <c r="GG576" s="67"/>
      <c r="GH576" s="67"/>
      <c r="GI576" s="67"/>
      <c r="GJ576" s="67"/>
      <c r="GK576" s="67"/>
      <c r="GL576" s="67"/>
      <c r="GM576" s="67"/>
      <c r="GN576" s="67"/>
      <c r="GO576" s="67"/>
      <c r="GP576" s="67"/>
      <c r="GQ576" s="67"/>
      <c r="GR576" s="67"/>
      <c r="GS576" s="67"/>
      <c r="GT576" s="67"/>
      <c r="GU576" s="67"/>
      <c r="GV576" s="67"/>
      <c r="GW576" s="67"/>
      <c r="GX576" s="67"/>
      <c r="GY576" s="67"/>
      <c r="GZ576" s="67"/>
      <c r="HA576" s="67"/>
      <c r="HB576" s="67"/>
      <c r="HC576" s="67"/>
      <c r="HD576" s="67"/>
      <c r="HE576" s="67"/>
      <c r="HF576" s="67"/>
      <c r="HG576" s="67"/>
      <c r="HH576" s="67"/>
      <c r="HI576" s="67"/>
      <c r="HJ576" s="67"/>
      <c r="HK576" s="67"/>
      <c r="HL576" s="67"/>
      <c r="HM576" s="67"/>
      <c r="HN576" s="67"/>
      <c r="HO576" s="67"/>
      <c r="HP576" s="67"/>
      <c r="HQ576" s="67"/>
      <c r="HR576" s="67"/>
      <c r="HS576" s="67"/>
      <c r="HT576" s="67"/>
      <c r="HU576" s="67"/>
      <c r="HV576" s="67"/>
      <c r="HW576" s="67"/>
      <c r="HX576" s="67"/>
      <c r="HY576" s="67"/>
      <c r="HZ576" s="67"/>
      <c r="IA576" s="67"/>
      <c r="IB576" s="67"/>
      <c r="IC576" s="67"/>
      <c r="ID576" s="67"/>
      <c r="IE576" s="67"/>
      <c r="IF576" s="67"/>
      <c r="IG576" s="67"/>
      <c r="IH576" s="67"/>
      <c r="II576" s="67"/>
      <c r="IJ576" s="67"/>
      <c r="IK576" s="67"/>
      <c r="IL576" s="67"/>
      <c r="IM576" s="67"/>
      <c r="IN576" s="67"/>
      <c r="IO576" s="67"/>
      <c r="IP576" s="67"/>
    </row>
    <row r="577" spans="1:250" s="66" customFormat="1" ht="28.5" customHeight="1">
      <c r="A577" s="39" t="s">
        <v>180</v>
      </c>
      <c r="B577" s="35" t="s">
        <v>564</v>
      </c>
      <c r="C577" s="35" t="s">
        <v>460</v>
      </c>
      <c r="D577" s="35" t="s">
        <v>99</v>
      </c>
      <c r="E577" s="35" t="s">
        <v>464</v>
      </c>
      <c r="F577" s="35" t="s">
        <v>102</v>
      </c>
      <c r="G577" s="38">
        <f>G578</f>
        <v>5.9</v>
      </c>
      <c r="H577" s="38">
        <f t="shared" si="71"/>
        <v>5.9</v>
      </c>
      <c r="I577" s="38">
        <f t="shared" si="71"/>
        <v>5.9</v>
      </c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  <c r="AA577" s="67"/>
      <c r="AB577" s="67"/>
      <c r="AC577" s="67"/>
      <c r="AD577" s="67"/>
      <c r="AE577" s="67"/>
      <c r="AF577" s="67"/>
      <c r="AG577" s="67"/>
      <c r="AH577" s="67"/>
      <c r="AI577" s="67"/>
      <c r="AJ577" s="67"/>
      <c r="AK577" s="67"/>
      <c r="AL577" s="67"/>
      <c r="AM577" s="67"/>
      <c r="AN577" s="67"/>
      <c r="AO577" s="67"/>
      <c r="AP577" s="67"/>
      <c r="AQ577" s="67"/>
      <c r="AR577" s="67"/>
      <c r="AS577" s="67"/>
      <c r="AT577" s="67"/>
      <c r="AU577" s="67"/>
      <c r="AV577" s="67"/>
      <c r="AW577" s="67"/>
      <c r="AX577" s="67"/>
      <c r="AY577" s="67"/>
      <c r="AZ577" s="67"/>
      <c r="BA577" s="67"/>
      <c r="BB577" s="67"/>
      <c r="BC577" s="67"/>
      <c r="BD577" s="67"/>
      <c r="BE577" s="67"/>
      <c r="BF577" s="67"/>
      <c r="BG577" s="67"/>
      <c r="BH577" s="67"/>
      <c r="BI577" s="67"/>
      <c r="BJ577" s="67"/>
      <c r="BK577" s="67"/>
      <c r="BL577" s="67"/>
      <c r="BM577" s="67"/>
      <c r="BN577" s="67"/>
      <c r="BO577" s="67"/>
      <c r="BP577" s="67"/>
      <c r="BQ577" s="67"/>
      <c r="BR577" s="67"/>
      <c r="BS577" s="67"/>
      <c r="BT577" s="67"/>
      <c r="BU577" s="67"/>
      <c r="BV577" s="67"/>
      <c r="BW577" s="67"/>
      <c r="BX577" s="67"/>
      <c r="BY577" s="67"/>
      <c r="BZ577" s="67"/>
      <c r="CA577" s="67"/>
      <c r="CB577" s="67"/>
      <c r="CC577" s="67"/>
      <c r="CD577" s="67"/>
      <c r="CE577" s="67"/>
      <c r="CF577" s="67"/>
      <c r="CG577" s="67"/>
      <c r="CH577" s="67"/>
      <c r="CI577" s="67"/>
      <c r="CJ577" s="67"/>
      <c r="CK577" s="67"/>
      <c r="CL577" s="67"/>
      <c r="CM577" s="67"/>
      <c r="CN577" s="67"/>
      <c r="CO577" s="67"/>
      <c r="CP577" s="67"/>
      <c r="CQ577" s="67"/>
      <c r="CR577" s="67"/>
      <c r="CS577" s="67"/>
      <c r="CT577" s="67"/>
      <c r="CU577" s="67"/>
      <c r="CV577" s="67"/>
      <c r="CW577" s="67"/>
      <c r="CX577" s="67"/>
      <c r="CY577" s="67"/>
      <c r="CZ577" s="67"/>
      <c r="DA577" s="67"/>
      <c r="DB577" s="67"/>
      <c r="DC577" s="67"/>
      <c r="DD577" s="67"/>
      <c r="DE577" s="67"/>
      <c r="DF577" s="67"/>
      <c r="DG577" s="67"/>
      <c r="DH577" s="67"/>
      <c r="DI577" s="67"/>
      <c r="DJ577" s="67"/>
      <c r="DK577" s="67"/>
      <c r="DL577" s="67"/>
      <c r="DM577" s="67"/>
      <c r="DN577" s="67"/>
      <c r="DO577" s="67"/>
      <c r="DP577" s="67"/>
      <c r="DQ577" s="67"/>
      <c r="DR577" s="67"/>
      <c r="DS577" s="67"/>
      <c r="DT577" s="67"/>
      <c r="DU577" s="67"/>
      <c r="DV577" s="67"/>
      <c r="DW577" s="67"/>
      <c r="DX577" s="67"/>
      <c r="DY577" s="67"/>
      <c r="DZ577" s="67"/>
      <c r="EA577" s="67"/>
      <c r="EB577" s="67"/>
      <c r="EC577" s="67"/>
      <c r="ED577" s="67"/>
      <c r="EE577" s="67"/>
      <c r="EF577" s="67"/>
      <c r="EG577" s="67"/>
      <c r="EH577" s="67"/>
      <c r="EI577" s="67"/>
      <c r="EJ577" s="67"/>
      <c r="EK577" s="67"/>
      <c r="EL577" s="67"/>
      <c r="EM577" s="67"/>
      <c r="EN577" s="67"/>
      <c r="EO577" s="67"/>
      <c r="EP577" s="67"/>
      <c r="EQ577" s="67"/>
      <c r="ER577" s="67"/>
      <c r="ES577" s="67"/>
      <c r="ET577" s="67"/>
      <c r="EU577" s="67"/>
      <c r="EV577" s="67"/>
      <c r="EW577" s="67"/>
      <c r="EX577" s="67"/>
      <c r="EY577" s="67"/>
      <c r="EZ577" s="67"/>
      <c r="FA577" s="67"/>
      <c r="FB577" s="67"/>
      <c r="FC577" s="67"/>
      <c r="FD577" s="67"/>
      <c r="FE577" s="67"/>
      <c r="FF577" s="67"/>
      <c r="FG577" s="67"/>
      <c r="FH577" s="67"/>
      <c r="FI577" s="67"/>
      <c r="FJ577" s="67"/>
      <c r="FK577" s="67"/>
      <c r="FL577" s="67"/>
      <c r="FM577" s="67"/>
      <c r="FN577" s="67"/>
      <c r="FO577" s="67"/>
      <c r="FP577" s="67"/>
      <c r="FQ577" s="67"/>
      <c r="FR577" s="67"/>
      <c r="FS577" s="67"/>
      <c r="FT577" s="67"/>
      <c r="FU577" s="67"/>
      <c r="FV577" s="67"/>
      <c r="FW577" s="67"/>
      <c r="FX577" s="67"/>
      <c r="FY577" s="67"/>
      <c r="FZ577" s="67"/>
      <c r="GA577" s="67"/>
      <c r="GB577" s="67"/>
      <c r="GC577" s="67"/>
      <c r="GD577" s="67"/>
      <c r="GE577" s="67"/>
      <c r="GF577" s="67"/>
      <c r="GG577" s="67"/>
      <c r="GH577" s="67"/>
      <c r="GI577" s="67"/>
      <c r="GJ577" s="67"/>
      <c r="GK577" s="67"/>
      <c r="GL577" s="67"/>
      <c r="GM577" s="67"/>
      <c r="GN577" s="67"/>
      <c r="GO577" s="67"/>
      <c r="GP577" s="67"/>
      <c r="GQ577" s="67"/>
      <c r="GR577" s="67"/>
      <c r="GS577" s="67"/>
      <c r="GT577" s="67"/>
      <c r="GU577" s="67"/>
      <c r="GV577" s="67"/>
      <c r="GW577" s="67"/>
      <c r="GX577" s="67"/>
      <c r="GY577" s="67"/>
      <c r="GZ577" s="67"/>
      <c r="HA577" s="67"/>
      <c r="HB577" s="67"/>
      <c r="HC577" s="67"/>
      <c r="HD577" s="67"/>
      <c r="HE577" s="67"/>
      <c r="HF577" s="67"/>
      <c r="HG577" s="67"/>
      <c r="HH577" s="67"/>
      <c r="HI577" s="67"/>
      <c r="HJ577" s="67"/>
      <c r="HK577" s="67"/>
      <c r="HL577" s="67"/>
      <c r="HM577" s="67"/>
      <c r="HN577" s="67"/>
      <c r="HO577" s="67"/>
      <c r="HP577" s="67"/>
      <c r="HQ577" s="67"/>
      <c r="HR577" s="67"/>
      <c r="HS577" s="67"/>
      <c r="HT577" s="67"/>
      <c r="HU577" s="67"/>
      <c r="HV577" s="67"/>
      <c r="HW577" s="67"/>
      <c r="HX577" s="67"/>
      <c r="HY577" s="67"/>
      <c r="HZ577" s="67"/>
      <c r="IA577" s="67"/>
      <c r="IB577" s="67"/>
      <c r="IC577" s="67"/>
      <c r="ID577" s="67"/>
      <c r="IE577" s="67"/>
      <c r="IF577" s="67"/>
      <c r="IG577" s="67"/>
      <c r="IH577" s="67"/>
      <c r="II577" s="67"/>
      <c r="IJ577" s="67"/>
      <c r="IK577" s="67"/>
      <c r="IL577" s="67"/>
      <c r="IM577" s="67"/>
      <c r="IN577" s="67"/>
      <c r="IO577" s="67"/>
      <c r="IP577" s="67"/>
    </row>
    <row r="578" spans="1:250" s="66" customFormat="1" ht="37.5" customHeight="1">
      <c r="A578" s="39" t="s">
        <v>121</v>
      </c>
      <c r="B578" s="35" t="s">
        <v>564</v>
      </c>
      <c r="C578" s="35" t="s">
        <v>460</v>
      </c>
      <c r="D578" s="35" t="s">
        <v>99</v>
      </c>
      <c r="E578" s="35" t="s">
        <v>464</v>
      </c>
      <c r="F578" s="35" t="s">
        <v>122</v>
      </c>
      <c r="G578" s="38">
        <f>G579</f>
        <v>5.9</v>
      </c>
      <c r="H578" s="38">
        <f t="shared" si="71"/>
        <v>5.9</v>
      </c>
      <c r="I578" s="38">
        <f t="shared" si="71"/>
        <v>5.9</v>
      </c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  <c r="AA578" s="67"/>
      <c r="AB578" s="67"/>
      <c r="AC578" s="67"/>
      <c r="AD578" s="67"/>
      <c r="AE578" s="67"/>
      <c r="AF578" s="67"/>
      <c r="AG578" s="67"/>
      <c r="AH578" s="67"/>
      <c r="AI578" s="67"/>
      <c r="AJ578" s="67"/>
      <c r="AK578" s="67"/>
      <c r="AL578" s="67"/>
      <c r="AM578" s="67"/>
      <c r="AN578" s="67"/>
      <c r="AO578" s="67"/>
      <c r="AP578" s="67"/>
      <c r="AQ578" s="67"/>
      <c r="AR578" s="67"/>
      <c r="AS578" s="67"/>
      <c r="AT578" s="67"/>
      <c r="AU578" s="67"/>
      <c r="AV578" s="67"/>
      <c r="AW578" s="67"/>
      <c r="AX578" s="67"/>
      <c r="AY578" s="67"/>
      <c r="AZ578" s="67"/>
      <c r="BA578" s="67"/>
      <c r="BB578" s="67"/>
      <c r="BC578" s="67"/>
      <c r="BD578" s="67"/>
      <c r="BE578" s="67"/>
      <c r="BF578" s="67"/>
      <c r="BG578" s="67"/>
      <c r="BH578" s="67"/>
      <c r="BI578" s="67"/>
      <c r="BJ578" s="67"/>
      <c r="BK578" s="67"/>
      <c r="BL578" s="67"/>
      <c r="BM578" s="67"/>
      <c r="BN578" s="67"/>
      <c r="BO578" s="67"/>
      <c r="BP578" s="67"/>
      <c r="BQ578" s="67"/>
      <c r="BR578" s="67"/>
      <c r="BS578" s="67"/>
      <c r="BT578" s="67"/>
      <c r="BU578" s="67"/>
      <c r="BV578" s="67"/>
      <c r="BW578" s="67"/>
      <c r="BX578" s="67"/>
      <c r="BY578" s="67"/>
      <c r="BZ578" s="67"/>
      <c r="CA578" s="67"/>
      <c r="CB578" s="67"/>
      <c r="CC578" s="67"/>
      <c r="CD578" s="67"/>
      <c r="CE578" s="67"/>
      <c r="CF578" s="67"/>
      <c r="CG578" s="67"/>
      <c r="CH578" s="67"/>
      <c r="CI578" s="67"/>
      <c r="CJ578" s="67"/>
      <c r="CK578" s="67"/>
      <c r="CL578" s="67"/>
      <c r="CM578" s="67"/>
      <c r="CN578" s="67"/>
      <c r="CO578" s="67"/>
      <c r="CP578" s="67"/>
      <c r="CQ578" s="67"/>
      <c r="CR578" s="67"/>
      <c r="CS578" s="67"/>
      <c r="CT578" s="67"/>
      <c r="CU578" s="67"/>
      <c r="CV578" s="67"/>
      <c r="CW578" s="67"/>
      <c r="CX578" s="67"/>
      <c r="CY578" s="67"/>
      <c r="CZ578" s="67"/>
      <c r="DA578" s="67"/>
      <c r="DB578" s="67"/>
      <c r="DC578" s="67"/>
      <c r="DD578" s="67"/>
      <c r="DE578" s="67"/>
      <c r="DF578" s="67"/>
      <c r="DG578" s="67"/>
      <c r="DH578" s="67"/>
      <c r="DI578" s="67"/>
      <c r="DJ578" s="67"/>
      <c r="DK578" s="67"/>
      <c r="DL578" s="67"/>
      <c r="DM578" s="67"/>
      <c r="DN578" s="67"/>
      <c r="DO578" s="67"/>
      <c r="DP578" s="67"/>
      <c r="DQ578" s="67"/>
      <c r="DR578" s="67"/>
      <c r="DS578" s="67"/>
      <c r="DT578" s="67"/>
      <c r="DU578" s="67"/>
      <c r="DV578" s="67"/>
      <c r="DW578" s="67"/>
      <c r="DX578" s="67"/>
      <c r="DY578" s="67"/>
      <c r="DZ578" s="67"/>
      <c r="EA578" s="67"/>
      <c r="EB578" s="67"/>
      <c r="EC578" s="67"/>
      <c r="ED578" s="67"/>
      <c r="EE578" s="67"/>
      <c r="EF578" s="67"/>
      <c r="EG578" s="67"/>
      <c r="EH578" s="67"/>
      <c r="EI578" s="67"/>
      <c r="EJ578" s="67"/>
      <c r="EK578" s="67"/>
      <c r="EL578" s="67"/>
      <c r="EM578" s="67"/>
      <c r="EN578" s="67"/>
      <c r="EO578" s="67"/>
      <c r="EP578" s="67"/>
      <c r="EQ578" s="67"/>
      <c r="ER578" s="67"/>
      <c r="ES578" s="67"/>
      <c r="ET578" s="67"/>
      <c r="EU578" s="67"/>
      <c r="EV578" s="67"/>
      <c r="EW578" s="67"/>
      <c r="EX578" s="67"/>
      <c r="EY578" s="67"/>
      <c r="EZ578" s="67"/>
      <c r="FA578" s="67"/>
      <c r="FB578" s="67"/>
      <c r="FC578" s="67"/>
      <c r="FD578" s="67"/>
      <c r="FE578" s="67"/>
      <c r="FF578" s="67"/>
      <c r="FG578" s="67"/>
      <c r="FH578" s="67"/>
      <c r="FI578" s="67"/>
      <c r="FJ578" s="67"/>
      <c r="FK578" s="67"/>
      <c r="FL578" s="67"/>
      <c r="FM578" s="67"/>
      <c r="FN578" s="67"/>
      <c r="FO578" s="67"/>
      <c r="FP578" s="67"/>
      <c r="FQ578" s="67"/>
      <c r="FR578" s="67"/>
      <c r="FS578" s="67"/>
      <c r="FT578" s="67"/>
      <c r="FU578" s="67"/>
      <c r="FV578" s="67"/>
      <c r="FW578" s="67"/>
      <c r="FX578" s="67"/>
      <c r="FY578" s="67"/>
      <c r="FZ578" s="67"/>
      <c r="GA578" s="67"/>
      <c r="GB578" s="67"/>
      <c r="GC578" s="67"/>
      <c r="GD578" s="67"/>
      <c r="GE578" s="67"/>
      <c r="GF578" s="67"/>
      <c r="GG578" s="67"/>
      <c r="GH578" s="67"/>
      <c r="GI578" s="67"/>
      <c r="GJ578" s="67"/>
      <c r="GK578" s="67"/>
      <c r="GL578" s="67"/>
      <c r="GM578" s="67"/>
      <c r="GN578" s="67"/>
      <c r="GO578" s="67"/>
      <c r="GP578" s="67"/>
      <c r="GQ578" s="67"/>
      <c r="GR578" s="67"/>
      <c r="GS578" s="67"/>
      <c r="GT578" s="67"/>
      <c r="GU578" s="67"/>
      <c r="GV578" s="67"/>
      <c r="GW578" s="67"/>
      <c r="GX578" s="67"/>
      <c r="GY578" s="67"/>
      <c r="GZ578" s="67"/>
      <c r="HA578" s="67"/>
      <c r="HB578" s="67"/>
      <c r="HC578" s="67"/>
      <c r="HD578" s="67"/>
      <c r="HE578" s="67"/>
      <c r="HF578" s="67"/>
      <c r="HG578" s="67"/>
      <c r="HH578" s="67"/>
      <c r="HI578" s="67"/>
      <c r="HJ578" s="67"/>
      <c r="HK578" s="67"/>
      <c r="HL578" s="67"/>
      <c r="HM578" s="67"/>
      <c r="HN578" s="67"/>
      <c r="HO578" s="67"/>
      <c r="HP578" s="67"/>
      <c r="HQ578" s="67"/>
      <c r="HR578" s="67"/>
      <c r="HS578" s="67"/>
      <c r="HT578" s="67"/>
      <c r="HU578" s="67"/>
      <c r="HV578" s="67"/>
      <c r="HW578" s="67"/>
      <c r="HX578" s="67"/>
      <c r="HY578" s="67"/>
      <c r="HZ578" s="67"/>
      <c r="IA578" s="67"/>
      <c r="IB578" s="67"/>
      <c r="IC578" s="67"/>
      <c r="ID578" s="67"/>
      <c r="IE578" s="67"/>
      <c r="IF578" s="67"/>
      <c r="IG578" s="67"/>
      <c r="IH578" s="67"/>
      <c r="II578" s="67"/>
      <c r="IJ578" s="67"/>
      <c r="IK578" s="67"/>
      <c r="IL578" s="67"/>
      <c r="IM578" s="67"/>
      <c r="IN578" s="67"/>
      <c r="IO578" s="67"/>
      <c r="IP578" s="67"/>
    </row>
    <row r="579" spans="1:250" s="66" customFormat="1" ht="24" customHeight="1">
      <c r="A579" s="39" t="s">
        <v>123</v>
      </c>
      <c r="B579" s="35" t="s">
        <v>564</v>
      </c>
      <c r="C579" s="35" t="s">
        <v>460</v>
      </c>
      <c r="D579" s="35" t="s">
        <v>99</v>
      </c>
      <c r="E579" s="35" t="s">
        <v>464</v>
      </c>
      <c r="F579" s="35" t="s">
        <v>124</v>
      </c>
      <c r="G579" s="38">
        <f>5.9+5.9-5.9</f>
        <v>5.9</v>
      </c>
      <c r="H579" s="38">
        <f>5.9+5.9-5.9</f>
        <v>5.9</v>
      </c>
      <c r="I579" s="38">
        <f>5.9+5.9-5.9</f>
        <v>5.9</v>
      </c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  <c r="AA579" s="67"/>
      <c r="AB579" s="67"/>
      <c r="AC579" s="67"/>
      <c r="AD579" s="67"/>
      <c r="AE579" s="67"/>
      <c r="AF579" s="67"/>
      <c r="AG579" s="67"/>
      <c r="AH579" s="67"/>
      <c r="AI579" s="67"/>
      <c r="AJ579" s="67"/>
      <c r="AK579" s="67"/>
      <c r="AL579" s="67"/>
      <c r="AM579" s="67"/>
      <c r="AN579" s="67"/>
      <c r="AO579" s="67"/>
      <c r="AP579" s="67"/>
      <c r="AQ579" s="67"/>
      <c r="AR579" s="67"/>
      <c r="AS579" s="67"/>
      <c r="AT579" s="67"/>
      <c r="AU579" s="67"/>
      <c r="AV579" s="67"/>
      <c r="AW579" s="67"/>
      <c r="AX579" s="67"/>
      <c r="AY579" s="67"/>
      <c r="AZ579" s="67"/>
      <c r="BA579" s="67"/>
      <c r="BB579" s="67"/>
      <c r="BC579" s="67"/>
      <c r="BD579" s="67"/>
      <c r="BE579" s="67"/>
      <c r="BF579" s="67"/>
      <c r="BG579" s="67"/>
      <c r="BH579" s="67"/>
      <c r="BI579" s="67"/>
      <c r="BJ579" s="67"/>
      <c r="BK579" s="67"/>
      <c r="BL579" s="67"/>
      <c r="BM579" s="67"/>
      <c r="BN579" s="67"/>
      <c r="BO579" s="67"/>
      <c r="BP579" s="67"/>
      <c r="BQ579" s="67"/>
      <c r="BR579" s="67"/>
      <c r="BS579" s="67"/>
      <c r="BT579" s="67"/>
      <c r="BU579" s="67"/>
      <c r="BV579" s="67"/>
      <c r="BW579" s="67"/>
      <c r="BX579" s="67"/>
      <c r="BY579" s="67"/>
      <c r="BZ579" s="67"/>
      <c r="CA579" s="67"/>
      <c r="CB579" s="67"/>
      <c r="CC579" s="67"/>
      <c r="CD579" s="67"/>
      <c r="CE579" s="67"/>
      <c r="CF579" s="67"/>
      <c r="CG579" s="67"/>
      <c r="CH579" s="67"/>
      <c r="CI579" s="67"/>
      <c r="CJ579" s="67"/>
      <c r="CK579" s="67"/>
      <c r="CL579" s="67"/>
      <c r="CM579" s="67"/>
      <c r="CN579" s="67"/>
      <c r="CO579" s="67"/>
      <c r="CP579" s="67"/>
      <c r="CQ579" s="67"/>
      <c r="CR579" s="67"/>
      <c r="CS579" s="67"/>
      <c r="CT579" s="67"/>
      <c r="CU579" s="67"/>
      <c r="CV579" s="67"/>
      <c r="CW579" s="67"/>
      <c r="CX579" s="67"/>
      <c r="CY579" s="67"/>
      <c r="CZ579" s="67"/>
      <c r="DA579" s="67"/>
      <c r="DB579" s="67"/>
      <c r="DC579" s="67"/>
      <c r="DD579" s="67"/>
      <c r="DE579" s="67"/>
      <c r="DF579" s="67"/>
      <c r="DG579" s="67"/>
      <c r="DH579" s="67"/>
      <c r="DI579" s="67"/>
      <c r="DJ579" s="67"/>
      <c r="DK579" s="67"/>
      <c r="DL579" s="67"/>
      <c r="DM579" s="67"/>
      <c r="DN579" s="67"/>
      <c r="DO579" s="67"/>
      <c r="DP579" s="67"/>
      <c r="DQ579" s="67"/>
      <c r="DR579" s="67"/>
      <c r="DS579" s="67"/>
      <c r="DT579" s="67"/>
      <c r="DU579" s="67"/>
      <c r="DV579" s="67"/>
      <c r="DW579" s="67"/>
      <c r="DX579" s="67"/>
      <c r="DY579" s="67"/>
      <c r="DZ579" s="67"/>
      <c r="EA579" s="67"/>
      <c r="EB579" s="67"/>
      <c r="EC579" s="67"/>
      <c r="ED579" s="67"/>
      <c r="EE579" s="67"/>
      <c r="EF579" s="67"/>
      <c r="EG579" s="67"/>
      <c r="EH579" s="67"/>
      <c r="EI579" s="67"/>
      <c r="EJ579" s="67"/>
      <c r="EK579" s="67"/>
      <c r="EL579" s="67"/>
      <c r="EM579" s="67"/>
      <c r="EN579" s="67"/>
      <c r="EO579" s="67"/>
      <c r="EP579" s="67"/>
      <c r="EQ579" s="67"/>
      <c r="ER579" s="67"/>
      <c r="ES579" s="67"/>
      <c r="ET579" s="67"/>
      <c r="EU579" s="67"/>
      <c r="EV579" s="67"/>
      <c r="EW579" s="67"/>
      <c r="EX579" s="67"/>
      <c r="EY579" s="67"/>
      <c r="EZ579" s="67"/>
      <c r="FA579" s="67"/>
      <c r="FB579" s="67"/>
      <c r="FC579" s="67"/>
      <c r="FD579" s="67"/>
      <c r="FE579" s="67"/>
      <c r="FF579" s="67"/>
      <c r="FG579" s="67"/>
      <c r="FH579" s="67"/>
      <c r="FI579" s="67"/>
      <c r="FJ579" s="67"/>
      <c r="FK579" s="67"/>
      <c r="FL579" s="67"/>
      <c r="FM579" s="67"/>
      <c r="FN579" s="67"/>
      <c r="FO579" s="67"/>
      <c r="FP579" s="67"/>
      <c r="FQ579" s="67"/>
      <c r="FR579" s="67"/>
      <c r="FS579" s="67"/>
      <c r="FT579" s="67"/>
      <c r="FU579" s="67"/>
      <c r="FV579" s="67"/>
      <c r="FW579" s="67"/>
      <c r="FX579" s="67"/>
      <c r="FY579" s="67"/>
      <c r="FZ579" s="67"/>
      <c r="GA579" s="67"/>
      <c r="GB579" s="67"/>
      <c r="GC579" s="67"/>
      <c r="GD579" s="67"/>
      <c r="GE579" s="67"/>
      <c r="GF579" s="67"/>
      <c r="GG579" s="67"/>
      <c r="GH579" s="67"/>
      <c r="GI579" s="67"/>
      <c r="GJ579" s="67"/>
      <c r="GK579" s="67"/>
      <c r="GL579" s="67"/>
      <c r="GM579" s="67"/>
      <c r="GN579" s="67"/>
      <c r="GO579" s="67"/>
      <c r="GP579" s="67"/>
      <c r="GQ579" s="67"/>
      <c r="GR579" s="67"/>
      <c r="GS579" s="67"/>
      <c r="GT579" s="67"/>
      <c r="GU579" s="67"/>
      <c r="GV579" s="67"/>
      <c r="GW579" s="67"/>
      <c r="GX579" s="67"/>
      <c r="GY579" s="67"/>
      <c r="GZ579" s="67"/>
      <c r="HA579" s="67"/>
      <c r="HB579" s="67"/>
      <c r="HC579" s="67"/>
      <c r="HD579" s="67"/>
      <c r="HE579" s="67"/>
      <c r="HF579" s="67"/>
      <c r="HG579" s="67"/>
      <c r="HH579" s="67"/>
      <c r="HI579" s="67"/>
      <c r="HJ579" s="67"/>
      <c r="HK579" s="67"/>
      <c r="HL579" s="67"/>
      <c r="HM579" s="67"/>
      <c r="HN579" s="67"/>
      <c r="HO579" s="67"/>
      <c r="HP579" s="67"/>
      <c r="HQ579" s="67"/>
      <c r="HR579" s="67"/>
      <c r="HS579" s="67"/>
      <c r="HT579" s="67"/>
      <c r="HU579" s="67"/>
      <c r="HV579" s="67"/>
      <c r="HW579" s="67"/>
      <c r="HX579" s="67"/>
      <c r="HY579" s="67"/>
      <c r="HZ579" s="67"/>
      <c r="IA579" s="67"/>
      <c r="IB579" s="67"/>
      <c r="IC579" s="67"/>
      <c r="ID579" s="67"/>
      <c r="IE579" s="67"/>
      <c r="IF579" s="67"/>
      <c r="IG579" s="67"/>
      <c r="IH579" s="67"/>
      <c r="II579" s="67"/>
      <c r="IJ579" s="67"/>
      <c r="IK579" s="67"/>
      <c r="IL579" s="67"/>
      <c r="IM579" s="67"/>
      <c r="IN579" s="67"/>
      <c r="IO579" s="67"/>
      <c r="IP579" s="67"/>
    </row>
    <row r="580" spans="1:250" s="66" customFormat="1" ht="44.25" hidden="1" customHeight="1">
      <c r="A580" s="39" t="s">
        <v>465</v>
      </c>
      <c r="B580" s="35" t="s">
        <v>564</v>
      </c>
      <c r="C580" s="35" t="s">
        <v>460</v>
      </c>
      <c r="D580" s="35" t="s">
        <v>99</v>
      </c>
      <c r="E580" s="35" t="s">
        <v>466</v>
      </c>
      <c r="F580" s="35" t="s">
        <v>102</v>
      </c>
      <c r="G580" s="38">
        <f>G581</f>
        <v>0</v>
      </c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  <c r="AA580" s="67"/>
      <c r="AB580" s="67"/>
      <c r="AC580" s="67"/>
      <c r="AD580" s="67"/>
      <c r="AE580" s="67"/>
      <c r="AF580" s="67"/>
      <c r="AG580" s="67"/>
      <c r="AH580" s="67"/>
      <c r="AI580" s="67"/>
      <c r="AJ580" s="67"/>
      <c r="AK580" s="67"/>
      <c r="AL580" s="67"/>
      <c r="AM580" s="67"/>
      <c r="AN580" s="67"/>
      <c r="AO580" s="67"/>
      <c r="AP580" s="67"/>
      <c r="AQ580" s="67"/>
      <c r="AR580" s="67"/>
      <c r="AS580" s="67"/>
      <c r="AT580" s="67"/>
      <c r="AU580" s="67"/>
      <c r="AV580" s="67"/>
      <c r="AW580" s="67"/>
      <c r="AX580" s="67"/>
      <c r="AY580" s="67"/>
      <c r="AZ580" s="67"/>
      <c r="BA580" s="67"/>
      <c r="BB580" s="67"/>
      <c r="BC580" s="67"/>
      <c r="BD580" s="67"/>
      <c r="BE580" s="67"/>
      <c r="BF580" s="67"/>
      <c r="BG580" s="67"/>
      <c r="BH580" s="67"/>
      <c r="BI580" s="67"/>
      <c r="BJ580" s="67"/>
      <c r="BK580" s="67"/>
      <c r="BL580" s="67"/>
      <c r="BM580" s="67"/>
      <c r="BN580" s="67"/>
      <c r="BO580" s="67"/>
      <c r="BP580" s="67"/>
      <c r="BQ580" s="67"/>
      <c r="BR580" s="67"/>
      <c r="BS580" s="67"/>
      <c r="BT580" s="67"/>
      <c r="BU580" s="67"/>
      <c r="BV580" s="67"/>
      <c r="BW580" s="67"/>
      <c r="BX580" s="67"/>
      <c r="BY580" s="67"/>
      <c r="BZ580" s="67"/>
      <c r="CA580" s="67"/>
      <c r="CB580" s="67"/>
      <c r="CC580" s="67"/>
      <c r="CD580" s="67"/>
      <c r="CE580" s="67"/>
      <c r="CF580" s="67"/>
      <c r="CG580" s="67"/>
      <c r="CH580" s="67"/>
      <c r="CI580" s="67"/>
      <c r="CJ580" s="67"/>
      <c r="CK580" s="67"/>
      <c r="CL580" s="67"/>
      <c r="CM580" s="67"/>
      <c r="CN580" s="67"/>
      <c r="CO580" s="67"/>
      <c r="CP580" s="67"/>
      <c r="CQ580" s="67"/>
      <c r="CR580" s="67"/>
      <c r="CS580" s="67"/>
      <c r="CT580" s="67"/>
      <c r="CU580" s="67"/>
      <c r="CV580" s="67"/>
      <c r="CW580" s="67"/>
      <c r="CX580" s="67"/>
      <c r="CY580" s="67"/>
      <c r="CZ580" s="67"/>
      <c r="DA580" s="67"/>
      <c r="DB580" s="67"/>
      <c r="DC580" s="67"/>
      <c r="DD580" s="67"/>
      <c r="DE580" s="67"/>
      <c r="DF580" s="67"/>
      <c r="DG580" s="67"/>
      <c r="DH580" s="67"/>
      <c r="DI580" s="67"/>
      <c r="DJ580" s="67"/>
      <c r="DK580" s="67"/>
      <c r="DL580" s="67"/>
      <c r="DM580" s="67"/>
      <c r="DN580" s="67"/>
      <c r="DO580" s="67"/>
      <c r="DP580" s="67"/>
      <c r="DQ580" s="67"/>
      <c r="DR580" s="67"/>
      <c r="DS580" s="67"/>
      <c r="DT580" s="67"/>
      <c r="DU580" s="67"/>
      <c r="DV580" s="67"/>
      <c r="DW580" s="67"/>
      <c r="DX580" s="67"/>
      <c r="DY580" s="67"/>
      <c r="DZ580" s="67"/>
      <c r="EA580" s="67"/>
      <c r="EB580" s="67"/>
      <c r="EC580" s="67"/>
      <c r="ED580" s="67"/>
      <c r="EE580" s="67"/>
      <c r="EF580" s="67"/>
      <c r="EG580" s="67"/>
      <c r="EH580" s="67"/>
      <c r="EI580" s="67"/>
      <c r="EJ580" s="67"/>
      <c r="EK580" s="67"/>
      <c r="EL580" s="67"/>
      <c r="EM580" s="67"/>
      <c r="EN580" s="67"/>
      <c r="EO580" s="67"/>
      <c r="EP580" s="67"/>
      <c r="EQ580" s="67"/>
      <c r="ER580" s="67"/>
      <c r="ES580" s="67"/>
      <c r="ET580" s="67"/>
      <c r="EU580" s="67"/>
      <c r="EV580" s="67"/>
      <c r="EW580" s="67"/>
      <c r="EX580" s="67"/>
      <c r="EY580" s="67"/>
      <c r="EZ580" s="67"/>
      <c r="FA580" s="67"/>
      <c r="FB580" s="67"/>
      <c r="FC580" s="67"/>
      <c r="FD580" s="67"/>
      <c r="FE580" s="67"/>
      <c r="FF580" s="67"/>
      <c r="FG580" s="67"/>
      <c r="FH580" s="67"/>
      <c r="FI580" s="67"/>
      <c r="FJ580" s="67"/>
      <c r="FK580" s="67"/>
      <c r="FL580" s="67"/>
      <c r="FM580" s="67"/>
      <c r="FN580" s="67"/>
      <c r="FO580" s="67"/>
      <c r="FP580" s="67"/>
      <c r="FQ580" s="67"/>
      <c r="FR580" s="67"/>
      <c r="FS580" s="67"/>
      <c r="FT580" s="67"/>
      <c r="FU580" s="67"/>
      <c r="FV580" s="67"/>
      <c r="FW580" s="67"/>
      <c r="FX580" s="67"/>
      <c r="FY580" s="67"/>
      <c r="FZ580" s="67"/>
      <c r="GA580" s="67"/>
      <c r="GB580" s="67"/>
      <c r="GC580" s="67"/>
      <c r="GD580" s="67"/>
      <c r="GE580" s="67"/>
      <c r="GF580" s="67"/>
      <c r="GG580" s="67"/>
      <c r="GH580" s="67"/>
      <c r="GI580" s="67"/>
      <c r="GJ580" s="67"/>
      <c r="GK580" s="67"/>
      <c r="GL580" s="67"/>
      <c r="GM580" s="67"/>
      <c r="GN580" s="67"/>
      <c r="GO580" s="67"/>
      <c r="GP580" s="67"/>
      <c r="GQ580" s="67"/>
      <c r="GR580" s="67"/>
      <c r="GS580" s="67"/>
      <c r="GT580" s="67"/>
      <c r="GU580" s="67"/>
      <c r="GV580" s="67"/>
      <c r="GW580" s="67"/>
      <c r="GX580" s="67"/>
      <c r="GY580" s="67"/>
      <c r="GZ580" s="67"/>
      <c r="HA580" s="67"/>
      <c r="HB580" s="67"/>
      <c r="HC580" s="67"/>
      <c r="HD580" s="67"/>
      <c r="HE580" s="67"/>
      <c r="HF580" s="67"/>
      <c r="HG580" s="67"/>
      <c r="HH580" s="67"/>
      <c r="HI580" s="67"/>
      <c r="HJ580" s="67"/>
      <c r="HK580" s="67"/>
      <c r="HL580" s="67"/>
      <c r="HM580" s="67"/>
      <c r="HN580" s="67"/>
      <c r="HO580" s="67"/>
      <c r="HP580" s="67"/>
      <c r="HQ580" s="67"/>
      <c r="HR580" s="67"/>
      <c r="HS580" s="67"/>
      <c r="HT580" s="67"/>
      <c r="HU580" s="67"/>
      <c r="HV580" s="67"/>
      <c r="HW580" s="67"/>
      <c r="HX580" s="67"/>
      <c r="HY580" s="67"/>
      <c r="HZ580" s="67"/>
      <c r="IA580" s="67"/>
      <c r="IB580" s="67"/>
      <c r="IC580" s="67"/>
      <c r="ID580" s="67"/>
      <c r="IE580" s="67"/>
      <c r="IF580" s="67"/>
      <c r="IG580" s="67"/>
      <c r="IH580" s="67"/>
      <c r="II580" s="67"/>
      <c r="IJ580" s="67"/>
      <c r="IK580" s="67"/>
      <c r="IL580" s="67"/>
      <c r="IM580" s="67"/>
      <c r="IN580" s="67"/>
      <c r="IO580" s="67"/>
      <c r="IP580" s="67"/>
    </row>
    <row r="581" spans="1:250" s="41" customFormat="1" ht="24.75" hidden="1" customHeight="1">
      <c r="A581" s="39" t="s">
        <v>467</v>
      </c>
      <c r="B581" s="35" t="s">
        <v>564</v>
      </c>
      <c r="C581" s="35" t="s">
        <v>460</v>
      </c>
      <c r="D581" s="35" t="s">
        <v>99</v>
      </c>
      <c r="E581" s="35" t="s">
        <v>468</v>
      </c>
      <c r="F581" s="35" t="s">
        <v>102</v>
      </c>
      <c r="G581" s="38">
        <f>G582</f>
        <v>0</v>
      </c>
    </row>
    <row r="582" spans="1:250" s="41" customFormat="1" ht="16.5" hidden="1" customHeight="1">
      <c r="A582" s="39" t="s">
        <v>180</v>
      </c>
      <c r="B582" s="35" t="s">
        <v>564</v>
      </c>
      <c r="C582" s="35" t="s">
        <v>460</v>
      </c>
      <c r="D582" s="35" t="s">
        <v>99</v>
      </c>
      <c r="E582" s="35" t="s">
        <v>469</v>
      </c>
      <c r="F582" s="35" t="s">
        <v>102</v>
      </c>
      <c r="G582" s="38">
        <f>G583</f>
        <v>0</v>
      </c>
    </row>
    <row r="583" spans="1:250" s="41" customFormat="1" ht="39" hidden="1" customHeight="1">
      <c r="A583" s="39" t="s">
        <v>150</v>
      </c>
      <c r="B583" s="35" t="s">
        <v>564</v>
      </c>
      <c r="C583" s="35" t="s">
        <v>460</v>
      </c>
      <c r="D583" s="35" t="s">
        <v>99</v>
      </c>
      <c r="E583" s="35" t="s">
        <v>469</v>
      </c>
      <c r="F583" s="35" t="s">
        <v>122</v>
      </c>
      <c r="G583" s="38">
        <f>G584</f>
        <v>0</v>
      </c>
    </row>
    <row r="584" spans="1:250" s="41" customFormat="1" ht="4.5" hidden="1" customHeight="1">
      <c r="A584" s="39" t="s">
        <v>123</v>
      </c>
      <c r="B584" s="35" t="s">
        <v>564</v>
      </c>
      <c r="C584" s="35" t="s">
        <v>460</v>
      </c>
      <c r="D584" s="35" t="s">
        <v>99</v>
      </c>
      <c r="E584" s="35" t="s">
        <v>469</v>
      </c>
      <c r="F584" s="35" t="s">
        <v>124</v>
      </c>
      <c r="G584" s="38">
        <f>5.9-5.9</f>
        <v>0</v>
      </c>
    </row>
    <row r="585" spans="1:250" s="45" customFormat="1" ht="14.25">
      <c r="A585" s="55" t="s">
        <v>565</v>
      </c>
      <c r="B585" s="33" t="s">
        <v>566</v>
      </c>
      <c r="C585" s="33" t="s">
        <v>100</v>
      </c>
      <c r="D585" s="33" t="s">
        <v>100</v>
      </c>
      <c r="E585" s="33" t="s">
        <v>101</v>
      </c>
      <c r="F585" s="33" t="s">
        <v>102</v>
      </c>
      <c r="G585" s="34">
        <f>G586+G621</f>
        <v>3013.5999999999995</v>
      </c>
      <c r="H585" s="34">
        <f>H586+H621</f>
        <v>3013.5999999999995</v>
      </c>
      <c r="I585" s="34">
        <f>I586+I621</f>
        <v>3013.5999999999995</v>
      </c>
    </row>
    <row r="586" spans="1:250" s="41" customFormat="1" ht="20.25" customHeight="1">
      <c r="A586" s="62" t="s">
        <v>388</v>
      </c>
      <c r="B586" s="43" t="s">
        <v>566</v>
      </c>
      <c r="C586" s="43" t="s">
        <v>159</v>
      </c>
      <c r="D586" s="43" t="s">
        <v>100</v>
      </c>
      <c r="E586" s="43" t="s">
        <v>101</v>
      </c>
      <c r="F586" s="43" t="s">
        <v>102</v>
      </c>
      <c r="G586" s="44">
        <f>G587</f>
        <v>2644.5999999999995</v>
      </c>
      <c r="H586" s="44">
        <f>H587</f>
        <v>2644.5999999999995</v>
      </c>
      <c r="I586" s="44">
        <f>I587</f>
        <v>2644.5999999999995</v>
      </c>
    </row>
    <row r="587" spans="1:250" s="41" customFormat="1" ht="20.25" customHeight="1">
      <c r="A587" s="39" t="s">
        <v>440</v>
      </c>
      <c r="B587" s="43" t="s">
        <v>566</v>
      </c>
      <c r="C587" s="43" t="s">
        <v>159</v>
      </c>
      <c r="D587" s="43" t="s">
        <v>244</v>
      </c>
      <c r="E587" s="43" t="s">
        <v>101</v>
      </c>
      <c r="F587" s="43" t="s">
        <v>102</v>
      </c>
      <c r="G587" s="44">
        <f>G588+G593</f>
        <v>2644.5999999999995</v>
      </c>
      <c r="H587" s="44">
        <f>H588+H593</f>
        <v>2644.5999999999995</v>
      </c>
      <c r="I587" s="44">
        <f>I588+I593</f>
        <v>2644.5999999999995</v>
      </c>
    </row>
    <row r="588" spans="1:250" s="41" customFormat="1" ht="43.5" customHeight="1">
      <c r="A588" s="39" t="s">
        <v>441</v>
      </c>
      <c r="B588" s="43" t="s">
        <v>566</v>
      </c>
      <c r="C588" s="43" t="s">
        <v>159</v>
      </c>
      <c r="D588" s="43" t="s">
        <v>244</v>
      </c>
      <c r="E588" s="43" t="s">
        <v>413</v>
      </c>
      <c r="F588" s="43" t="s">
        <v>102</v>
      </c>
      <c r="G588" s="44">
        <f>G589</f>
        <v>33.700000000000003</v>
      </c>
      <c r="H588" s="44">
        <f t="shared" ref="H588:I591" si="72">H589</f>
        <v>33.700000000000003</v>
      </c>
      <c r="I588" s="44">
        <f t="shared" si="72"/>
        <v>33.700000000000003</v>
      </c>
    </row>
    <row r="589" spans="1:250" s="41" customFormat="1" ht="64.5">
      <c r="A589" s="39" t="s">
        <v>442</v>
      </c>
      <c r="B589" s="43" t="s">
        <v>566</v>
      </c>
      <c r="C589" s="43" t="s">
        <v>159</v>
      </c>
      <c r="D589" s="43" t="s">
        <v>244</v>
      </c>
      <c r="E589" s="43" t="s">
        <v>415</v>
      </c>
      <c r="F589" s="43" t="s">
        <v>102</v>
      </c>
      <c r="G589" s="44">
        <f>G590</f>
        <v>33.700000000000003</v>
      </c>
      <c r="H589" s="44">
        <f t="shared" si="72"/>
        <v>33.700000000000003</v>
      </c>
      <c r="I589" s="44">
        <f t="shared" si="72"/>
        <v>33.700000000000003</v>
      </c>
    </row>
    <row r="590" spans="1:250" s="41" customFormat="1" ht="15">
      <c r="A590" s="39" t="s">
        <v>180</v>
      </c>
      <c r="B590" s="43" t="s">
        <v>566</v>
      </c>
      <c r="C590" s="43" t="s">
        <v>159</v>
      </c>
      <c r="D590" s="43" t="s">
        <v>244</v>
      </c>
      <c r="E590" s="43" t="s">
        <v>416</v>
      </c>
      <c r="F590" s="43" t="s">
        <v>102</v>
      </c>
      <c r="G590" s="44">
        <f>G591</f>
        <v>33.700000000000003</v>
      </c>
      <c r="H590" s="44">
        <f t="shared" si="72"/>
        <v>33.700000000000003</v>
      </c>
      <c r="I590" s="44">
        <f t="shared" si="72"/>
        <v>33.700000000000003</v>
      </c>
    </row>
    <row r="591" spans="1:250" s="41" customFormat="1" ht="70.5" customHeight="1">
      <c r="A591" s="39" t="s">
        <v>111</v>
      </c>
      <c r="B591" s="43" t="s">
        <v>566</v>
      </c>
      <c r="C591" s="43" t="s">
        <v>159</v>
      </c>
      <c r="D591" s="43" t="s">
        <v>244</v>
      </c>
      <c r="E591" s="43" t="s">
        <v>416</v>
      </c>
      <c r="F591" s="43" t="s">
        <v>112</v>
      </c>
      <c r="G591" s="44">
        <f>G592</f>
        <v>33.700000000000003</v>
      </c>
      <c r="H591" s="44">
        <f t="shared" si="72"/>
        <v>33.700000000000003</v>
      </c>
      <c r="I591" s="44">
        <f t="shared" si="72"/>
        <v>33.700000000000003</v>
      </c>
    </row>
    <row r="592" spans="1:250" s="41" customFormat="1" ht="15">
      <c r="A592" s="39" t="s">
        <v>240</v>
      </c>
      <c r="B592" s="43" t="s">
        <v>566</v>
      </c>
      <c r="C592" s="43" t="s">
        <v>159</v>
      </c>
      <c r="D592" s="43" t="s">
        <v>244</v>
      </c>
      <c r="E592" s="43" t="s">
        <v>416</v>
      </c>
      <c r="F592" s="43" t="s">
        <v>241</v>
      </c>
      <c r="G592" s="44">
        <v>33.700000000000003</v>
      </c>
      <c r="H592" s="44">
        <v>33.700000000000003</v>
      </c>
      <c r="I592" s="44">
        <v>33.700000000000003</v>
      </c>
    </row>
    <row r="593" spans="1:9" s="41" customFormat="1" ht="42.75" customHeight="1">
      <c r="A593" s="62" t="s">
        <v>443</v>
      </c>
      <c r="B593" s="43" t="s">
        <v>566</v>
      </c>
      <c r="C593" s="43" t="s">
        <v>159</v>
      </c>
      <c r="D593" s="43" t="s">
        <v>244</v>
      </c>
      <c r="E593" s="43" t="s">
        <v>418</v>
      </c>
      <c r="F593" s="43" t="s">
        <v>102</v>
      </c>
      <c r="G593" s="38">
        <f>G594+G600+G604</f>
        <v>2610.8999999999996</v>
      </c>
      <c r="H593" s="38">
        <f>H594+H600+H604</f>
        <v>2610.8999999999996</v>
      </c>
      <c r="I593" s="38">
        <f>I594+I600+I604</f>
        <v>2610.8999999999996</v>
      </c>
    </row>
    <row r="594" spans="1:9" s="41" customFormat="1" ht="54" customHeight="1">
      <c r="A594" s="39" t="s">
        <v>419</v>
      </c>
      <c r="B594" s="35" t="s">
        <v>566</v>
      </c>
      <c r="C594" s="35" t="s">
        <v>159</v>
      </c>
      <c r="D594" s="43" t="s">
        <v>244</v>
      </c>
      <c r="E594" s="35" t="s">
        <v>420</v>
      </c>
      <c r="F594" s="35" t="s">
        <v>102</v>
      </c>
      <c r="G594" s="38">
        <f>G595</f>
        <v>2130</v>
      </c>
      <c r="H594" s="38">
        <f>H595</f>
        <v>2130</v>
      </c>
      <c r="I594" s="38">
        <f>I595</f>
        <v>2130</v>
      </c>
    </row>
    <row r="595" spans="1:9" s="41" customFormat="1" ht="31.5" customHeight="1">
      <c r="A595" s="39" t="s">
        <v>238</v>
      </c>
      <c r="B595" s="35" t="s">
        <v>566</v>
      </c>
      <c r="C595" s="35" t="s">
        <v>159</v>
      </c>
      <c r="D595" s="43" t="s">
        <v>244</v>
      </c>
      <c r="E595" s="35" t="s">
        <v>421</v>
      </c>
      <c r="F595" s="35" t="s">
        <v>102</v>
      </c>
      <c r="G595" s="38">
        <f>G596+G598</f>
        <v>2130</v>
      </c>
      <c r="H595" s="38">
        <f>H596+H598</f>
        <v>2130</v>
      </c>
      <c r="I595" s="38">
        <f>I596+I598</f>
        <v>2130</v>
      </c>
    </row>
    <row r="596" spans="1:9" ht="69.75" customHeight="1">
      <c r="A596" s="39" t="s">
        <v>111</v>
      </c>
      <c r="B596" s="35" t="s">
        <v>566</v>
      </c>
      <c r="C596" s="35" t="s">
        <v>159</v>
      </c>
      <c r="D596" s="43" t="s">
        <v>244</v>
      </c>
      <c r="E596" s="35" t="s">
        <v>421</v>
      </c>
      <c r="F596" s="35" t="s">
        <v>112</v>
      </c>
      <c r="G596" s="38">
        <f>G597</f>
        <v>2130</v>
      </c>
      <c r="H596" s="38">
        <f>H597</f>
        <v>2130</v>
      </c>
      <c r="I596" s="38">
        <f>I597</f>
        <v>2130</v>
      </c>
    </row>
    <row r="597" spans="1:9" ht="21" customHeight="1">
      <c r="A597" s="39" t="s">
        <v>240</v>
      </c>
      <c r="B597" s="35" t="s">
        <v>566</v>
      </c>
      <c r="C597" s="35" t="s">
        <v>159</v>
      </c>
      <c r="D597" s="43" t="s">
        <v>244</v>
      </c>
      <c r="E597" s="35" t="s">
        <v>421</v>
      </c>
      <c r="F597" s="35" t="s">
        <v>241</v>
      </c>
      <c r="G597" s="38">
        <v>2130</v>
      </c>
      <c r="H597" s="38">
        <v>2130</v>
      </c>
      <c r="I597" s="38">
        <v>2130</v>
      </c>
    </row>
    <row r="598" spans="1:9" ht="30" hidden="1" customHeight="1">
      <c r="A598" s="39" t="s">
        <v>121</v>
      </c>
      <c r="B598" s="35" t="s">
        <v>566</v>
      </c>
      <c r="C598" s="35" t="s">
        <v>159</v>
      </c>
      <c r="D598" s="43" t="s">
        <v>244</v>
      </c>
      <c r="E598" s="35" t="s">
        <v>421</v>
      </c>
      <c r="F598" s="35" t="s">
        <v>122</v>
      </c>
      <c r="G598" s="38">
        <f>G599</f>
        <v>0</v>
      </c>
    </row>
    <row r="599" spans="1:9" ht="26.25" hidden="1" customHeight="1">
      <c r="A599" s="39" t="s">
        <v>123</v>
      </c>
      <c r="B599" s="35" t="s">
        <v>566</v>
      </c>
      <c r="C599" s="35" t="s">
        <v>159</v>
      </c>
      <c r="D599" s="43" t="s">
        <v>244</v>
      </c>
      <c r="E599" s="35" t="s">
        <v>421</v>
      </c>
      <c r="F599" s="35" t="s">
        <v>124</v>
      </c>
      <c r="G599" s="38">
        <v>0</v>
      </c>
    </row>
    <row r="600" spans="1:9" ht="45" customHeight="1">
      <c r="A600" s="39" t="s">
        <v>422</v>
      </c>
      <c r="B600" s="35" t="s">
        <v>566</v>
      </c>
      <c r="C600" s="35" t="s">
        <v>159</v>
      </c>
      <c r="D600" s="43" t="s">
        <v>244</v>
      </c>
      <c r="E600" s="35" t="s">
        <v>423</v>
      </c>
      <c r="F600" s="35" t="s">
        <v>102</v>
      </c>
      <c r="G600" s="38">
        <f>G601</f>
        <v>50.2</v>
      </c>
      <c r="H600" s="38">
        <f t="shared" ref="H600:I602" si="73">H601</f>
        <v>50.2</v>
      </c>
      <c r="I600" s="38">
        <f t="shared" si="73"/>
        <v>50.2</v>
      </c>
    </row>
    <row r="601" spans="1:9" ht="31.5" customHeight="1">
      <c r="A601" s="39" t="s">
        <v>238</v>
      </c>
      <c r="B601" s="35" t="s">
        <v>566</v>
      </c>
      <c r="C601" s="35" t="s">
        <v>159</v>
      </c>
      <c r="D601" s="43" t="s">
        <v>244</v>
      </c>
      <c r="E601" s="35" t="s">
        <v>424</v>
      </c>
      <c r="F601" s="35" t="s">
        <v>102</v>
      </c>
      <c r="G601" s="38">
        <f>G602</f>
        <v>50.2</v>
      </c>
      <c r="H601" s="38">
        <f t="shared" si="73"/>
        <v>50.2</v>
      </c>
      <c r="I601" s="38">
        <f t="shared" si="73"/>
        <v>50.2</v>
      </c>
    </row>
    <row r="602" spans="1:9" ht="30.75" customHeight="1">
      <c r="A602" s="39" t="s">
        <v>121</v>
      </c>
      <c r="B602" s="35" t="s">
        <v>566</v>
      </c>
      <c r="C602" s="35" t="s">
        <v>159</v>
      </c>
      <c r="D602" s="43" t="s">
        <v>244</v>
      </c>
      <c r="E602" s="35" t="s">
        <v>424</v>
      </c>
      <c r="F602" s="35" t="s">
        <v>122</v>
      </c>
      <c r="G602" s="38">
        <f>G603</f>
        <v>50.2</v>
      </c>
      <c r="H602" s="38">
        <f t="shared" si="73"/>
        <v>50.2</v>
      </c>
      <c r="I602" s="38">
        <f t="shared" si="73"/>
        <v>50.2</v>
      </c>
    </row>
    <row r="603" spans="1:9" ht="26.25" customHeight="1">
      <c r="A603" s="39" t="s">
        <v>123</v>
      </c>
      <c r="B603" s="35" t="s">
        <v>566</v>
      </c>
      <c r="C603" s="35" t="s">
        <v>159</v>
      </c>
      <c r="D603" s="43" t="s">
        <v>244</v>
      </c>
      <c r="E603" s="35" t="s">
        <v>424</v>
      </c>
      <c r="F603" s="35" t="s">
        <v>124</v>
      </c>
      <c r="G603" s="38">
        <v>50.2</v>
      </c>
      <c r="H603" s="38">
        <v>50.2</v>
      </c>
      <c r="I603" s="38">
        <v>50.2</v>
      </c>
    </row>
    <row r="604" spans="1:9" ht="26.25" customHeight="1">
      <c r="A604" s="39" t="s">
        <v>425</v>
      </c>
      <c r="B604" s="35" t="s">
        <v>566</v>
      </c>
      <c r="C604" s="35" t="s">
        <v>159</v>
      </c>
      <c r="D604" s="43" t="s">
        <v>244</v>
      </c>
      <c r="E604" s="35" t="s">
        <v>426</v>
      </c>
      <c r="F604" s="35" t="s">
        <v>102</v>
      </c>
      <c r="G604" s="38">
        <f>G605+G608</f>
        <v>430.70000000000005</v>
      </c>
      <c r="H604" s="38">
        <f>H605+H608</f>
        <v>430.70000000000005</v>
      </c>
      <c r="I604" s="38">
        <f>I605+I608</f>
        <v>430.70000000000005</v>
      </c>
    </row>
    <row r="605" spans="1:9" ht="26.25" customHeight="1">
      <c r="A605" s="39" t="s">
        <v>238</v>
      </c>
      <c r="B605" s="35" t="s">
        <v>566</v>
      </c>
      <c r="C605" s="35" t="s">
        <v>159</v>
      </c>
      <c r="D605" s="43" t="s">
        <v>244</v>
      </c>
      <c r="E605" s="35" t="s">
        <v>427</v>
      </c>
      <c r="F605" s="35" t="s">
        <v>102</v>
      </c>
      <c r="G605" s="38">
        <f t="shared" ref="G605:I606" si="74">G606</f>
        <v>384.1</v>
      </c>
      <c r="H605" s="38">
        <f t="shared" si="74"/>
        <v>384.1</v>
      </c>
      <c r="I605" s="38">
        <f t="shared" si="74"/>
        <v>384.1</v>
      </c>
    </row>
    <row r="606" spans="1:9" ht="26.25" customHeight="1">
      <c r="A606" s="39" t="s">
        <v>121</v>
      </c>
      <c r="B606" s="35" t="s">
        <v>566</v>
      </c>
      <c r="C606" s="35" t="s">
        <v>159</v>
      </c>
      <c r="D606" s="43" t="s">
        <v>244</v>
      </c>
      <c r="E606" s="35" t="s">
        <v>427</v>
      </c>
      <c r="F606" s="35" t="s">
        <v>122</v>
      </c>
      <c r="G606" s="38">
        <f t="shared" si="74"/>
        <v>384.1</v>
      </c>
      <c r="H606" s="38">
        <f t="shared" si="74"/>
        <v>384.1</v>
      </c>
      <c r="I606" s="38">
        <f t="shared" si="74"/>
        <v>384.1</v>
      </c>
    </row>
    <row r="607" spans="1:9" ht="26.25" customHeight="1">
      <c r="A607" s="39" t="s">
        <v>123</v>
      </c>
      <c r="B607" s="35" t="s">
        <v>566</v>
      </c>
      <c r="C607" s="35" t="s">
        <v>159</v>
      </c>
      <c r="D607" s="43" t="s">
        <v>244</v>
      </c>
      <c r="E607" s="35" t="s">
        <v>427</v>
      </c>
      <c r="F607" s="35" t="s">
        <v>124</v>
      </c>
      <c r="G607" s="38">
        <v>384.1</v>
      </c>
      <c r="H607" s="38">
        <v>384.1</v>
      </c>
      <c r="I607" s="38">
        <v>384.1</v>
      </c>
    </row>
    <row r="608" spans="1:9" ht="52.5" customHeight="1">
      <c r="A608" s="39" t="s">
        <v>236</v>
      </c>
      <c r="B608" s="35" t="s">
        <v>566</v>
      </c>
      <c r="C608" s="35" t="s">
        <v>159</v>
      </c>
      <c r="D608" s="43" t="s">
        <v>244</v>
      </c>
      <c r="E608" s="35" t="s">
        <v>428</v>
      </c>
      <c r="F608" s="35" t="s">
        <v>102</v>
      </c>
      <c r="G608" s="38">
        <f t="shared" ref="G608:I609" si="75">G609</f>
        <v>46.6</v>
      </c>
      <c r="H608" s="38">
        <f t="shared" si="75"/>
        <v>46.6</v>
      </c>
      <c r="I608" s="38">
        <f t="shared" si="75"/>
        <v>46.6</v>
      </c>
    </row>
    <row r="609" spans="1:9" s="41" customFormat="1" ht="18.75" customHeight="1">
      <c r="A609" s="39" t="s">
        <v>125</v>
      </c>
      <c r="B609" s="35" t="s">
        <v>566</v>
      </c>
      <c r="C609" s="35" t="s">
        <v>159</v>
      </c>
      <c r="D609" s="43" t="s">
        <v>244</v>
      </c>
      <c r="E609" s="35" t="s">
        <v>428</v>
      </c>
      <c r="F609" s="35" t="s">
        <v>126</v>
      </c>
      <c r="G609" s="38">
        <f t="shared" si="75"/>
        <v>46.6</v>
      </c>
      <c r="H609" s="38">
        <f t="shared" si="75"/>
        <v>46.6</v>
      </c>
      <c r="I609" s="38">
        <f t="shared" si="75"/>
        <v>46.6</v>
      </c>
    </row>
    <row r="610" spans="1:9" s="41" customFormat="1" ht="15">
      <c r="A610" s="39" t="s">
        <v>127</v>
      </c>
      <c r="B610" s="35" t="s">
        <v>566</v>
      </c>
      <c r="C610" s="35" t="s">
        <v>159</v>
      </c>
      <c r="D610" s="43" t="s">
        <v>244</v>
      </c>
      <c r="E610" s="35" t="s">
        <v>428</v>
      </c>
      <c r="F610" s="35" t="s">
        <v>128</v>
      </c>
      <c r="G610" s="38">
        <v>46.6</v>
      </c>
      <c r="H610" s="38">
        <v>46.6</v>
      </c>
      <c r="I610" s="38">
        <v>46.6</v>
      </c>
    </row>
    <row r="611" spans="1:9" s="41" customFormat="1" ht="26.25" hidden="1">
      <c r="A611" s="39" t="s">
        <v>524</v>
      </c>
      <c r="B611" s="35" t="s">
        <v>566</v>
      </c>
      <c r="C611" s="35" t="s">
        <v>159</v>
      </c>
      <c r="D611" s="35" t="s">
        <v>104</v>
      </c>
      <c r="E611" s="35" t="s">
        <v>525</v>
      </c>
      <c r="F611" s="35" t="s">
        <v>102</v>
      </c>
      <c r="G611" s="38">
        <f>G612</f>
        <v>0</v>
      </c>
    </row>
    <row r="612" spans="1:9" s="41" customFormat="1" ht="26.25" hidden="1">
      <c r="A612" s="39" t="s">
        <v>523</v>
      </c>
      <c r="B612" s="35" t="s">
        <v>566</v>
      </c>
      <c r="C612" s="35" t="s">
        <v>159</v>
      </c>
      <c r="D612" s="35" t="s">
        <v>104</v>
      </c>
      <c r="E612" s="35" t="s">
        <v>525</v>
      </c>
      <c r="F612" s="35" t="s">
        <v>122</v>
      </c>
      <c r="G612" s="38">
        <f>G613</f>
        <v>0</v>
      </c>
    </row>
    <row r="613" spans="1:9" s="41" customFormat="1" ht="26.25" hidden="1">
      <c r="A613" s="39" t="s">
        <v>256</v>
      </c>
      <c r="B613" s="35" t="s">
        <v>566</v>
      </c>
      <c r="C613" s="35" t="s">
        <v>159</v>
      </c>
      <c r="D613" s="35" t="s">
        <v>104</v>
      </c>
      <c r="E613" s="35" t="s">
        <v>525</v>
      </c>
      <c r="F613" s="35" t="s">
        <v>124</v>
      </c>
      <c r="G613" s="38">
        <v>0</v>
      </c>
    </row>
    <row r="614" spans="1:9" ht="39" hidden="1">
      <c r="A614" s="39" t="s">
        <v>526</v>
      </c>
      <c r="B614" s="35" t="s">
        <v>566</v>
      </c>
      <c r="C614" s="35" t="s">
        <v>159</v>
      </c>
      <c r="D614" s="35" t="s">
        <v>104</v>
      </c>
      <c r="E614" s="35" t="s">
        <v>527</v>
      </c>
      <c r="F614" s="35" t="s">
        <v>102</v>
      </c>
      <c r="G614" s="38">
        <f>G615</f>
        <v>0</v>
      </c>
    </row>
    <row r="615" spans="1:9" ht="26.25" hidden="1">
      <c r="A615" s="39" t="s">
        <v>528</v>
      </c>
      <c r="B615" s="35" t="s">
        <v>566</v>
      </c>
      <c r="C615" s="35" t="s">
        <v>159</v>
      </c>
      <c r="D615" s="35" t="s">
        <v>104</v>
      </c>
      <c r="E615" s="35" t="s">
        <v>527</v>
      </c>
      <c r="F615" s="35" t="s">
        <v>102</v>
      </c>
      <c r="G615" s="38">
        <f>G616</f>
        <v>0</v>
      </c>
    </row>
    <row r="616" spans="1:9" ht="64.5" hidden="1">
      <c r="A616" s="39" t="s">
        <v>111</v>
      </c>
      <c r="B616" s="35" t="s">
        <v>566</v>
      </c>
      <c r="C616" s="35" t="s">
        <v>159</v>
      </c>
      <c r="D616" s="35" t="s">
        <v>104</v>
      </c>
      <c r="E616" s="35" t="s">
        <v>527</v>
      </c>
      <c r="F616" s="35" t="s">
        <v>112</v>
      </c>
      <c r="G616" s="38">
        <f>G617</f>
        <v>0</v>
      </c>
    </row>
    <row r="617" spans="1:9" ht="15" hidden="1">
      <c r="A617" s="39" t="s">
        <v>529</v>
      </c>
      <c r="B617" s="35" t="s">
        <v>566</v>
      </c>
      <c r="C617" s="35" t="s">
        <v>159</v>
      </c>
      <c r="D617" s="35" t="s">
        <v>104</v>
      </c>
      <c r="E617" s="35" t="s">
        <v>527</v>
      </c>
      <c r="F617" s="35" t="s">
        <v>241</v>
      </c>
      <c r="G617" s="38">
        <f>30-30</f>
        <v>0</v>
      </c>
    </row>
    <row r="618" spans="1:9" ht="51.75" hidden="1">
      <c r="A618" s="39" t="s">
        <v>530</v>
      </c>
      <c r="B618" s="35" t="s">
        <v>566</v>
      </c>
      <c r="C618" s="35" t="s">
        <v>159</v>
      </c>
      <c r="D618" s="35" t="s">
        <v>104</v>
      </c>
      <c r="E618" s="35" t="s">
        <v>439</v>
      </c>
      <c r="F618" s="35" t="s">
        <v>102</v>
      </c>
      <c r="G618" s="38">
        <f>G619</f>
        <v>0</v>
      </c>
    </row>
    <row r="619" spans="1:9" ht="26.25" hidden="1">
      <c r="A619" s="39" t="s">
        <v>523</v>
      </c>
      <c r="B619" s="35" t="s">
        <v>566</v>
      </c>
      <c r="C619" s="35" t="s">
        <v>159</v>
      </c>
      <c r="D619" s="35" t="s">
        <v>104</v>
      </c>
      <c r="E619" s="35" t="s">
        <v>439</v>
      </c>
      <c r="F619" s="35" t="s">
        <v>122</v>
      </c>
      <c r="G619" s="38">
        <f>G620</f>
        <v>0</v>
      </c>
    </row>
    <row r="620" spans="1:9" ht="26.25" hidden="1">
      <c r="A620" s="39" t="s">
        <v>256</v>
      </c>
      <c r="B620" s="35" t="s">
        <v>566</v>
      </c>
      <c r="C620" s="35" t="s">
        <v>159</v>
      </c>
      <c r="D620" s="35" t="s">
        <v>104</v>
      </c>
      <c r="E620" s="35" t="s">
        <v>439</v>
      </c>
      <c r="F620" s="35" t="s">
        <v>124</v>
      </c>
      <c r="G620" s="38">
        <v>0</v>
      </c>
    </row>
    <row r="621" spans="1:9" ht="15">
      <c r="A621" s="39" t="s">
        <v>500</v>
      </c>
      <c r="B621" s="35" t="s">
        <v>566</v>
      </c>
      <c r="C621" s="35" t="s">
        <v>165</v>
      </c>
      <c r="D621" s="35" t="s">
        <v>100</v>
      </c>
      <c r="E621" s="35" t="s">
        <v>101</v>
      </c>
      <c r="F621" s="35" t="s">
        <v>102</v>
      </c>
      <c r="G621" s="38">
        <f>G622</f>
        <v>369</v>
      </c>
      <c r="H621" s="38">
        <f>H622</f>
        <v>369</v>
      </c>
      <c r="I621" s="38">
        <f>I622</f>
        <v>369</v>
      </c>
    </row>
    <row r="622" spans="1:9" ht="15">
      <c r="A622" s="39" t="s">
        <v>501</v>
      </c>
      <c r="B622" s="35" t="s">
        <v>566</v>
      </c>
      <c r="C622" s="35" t="s">
        <v>165</v>
      </c>
      <c r="D622" s="35" t="s">
        <v>104</v>
      </c>
      <c r="E622" s="35" t="s">
        <v>101</v>
      </c>
      <c r="F622" s="35" t="s">
        <v>102</v>
      </c>
      <c r="G622" s="38">
        <f>G624</f>
        <v>369</v>
      </c>
      <c r="H622" s="38">
        <f>H624</f>
        <v>369</v>
      </c>
      <c r="I622" s="38">
        <f>I624</f>
        <v>369</v>
      </c>
    </row>
    <row r="623" spans="1:9" ht="15" hidden="1">
      <c r="A623" s="39"/>
      <c r="B623" s="35"/>
      <c r="C623" s="35"/>
      <c r="D623" s="35"/>
      <c r="E623" s="35"/>
      <c r="F623" s="35"/>
      <c r="G623" s="38"/>
      <c r="H623" s="38"/>
      <c r="I623" s="38"/>
    </row>
    <row r="624" spans="1:9" ht="40.5" customHeight="1">
      <c r="A624" s="39" t="s">
        <v>441</v>
      </c>
      <c r="B624" s="35" t="s">
        <v>566</v>
      </c>
      <c r="C624" s="35" t="s">
        <v>165</v>
      </c>
      <c r="D624" s="35" t="s">
        <v>104</v>
      </c>
      <c r="E624" s="35" t="s">
        <v>413</v>
      </c>
      <c r="F624" s="35" t="s">
        <v>102</v>
      </c>
      <c r="G624" s="38">
        <f>G625+G629+G639</f>
        <v>369</v>
      </c>
      <c r="H624" s="38">
        <f>H625+H629+H639</f>
        <v>369</v>
      </c>
      <c r="I624" s="38">
        <f>I625+I629+I639</f>
        <v>369</v>
      </c>
    </row>
    <row r="625" spans="1:9" ht="42.75" customHeight="1">
      <c r="A625" s="39" t="s">
        <v>502</v>
      </c>
      <c r="B625" s="35" t="s">
        <v>566</v>
      </c>
      <c r="C625" s="35" t="s">
        <v>165</v>
      </c>
      <c r="D625" s="35" t="s">
        <v>104</v>
      </c>
      <c r="E625" s="35" t="s">
        <v>503</v>
      </c>
      <c r="F625" s="35" t="s">
        <v>102</v>
      </c>
      <c r="G625" s="38">
        <f>G626</f>
        <v>21</v>
      </c>
      <c r="H625" s="38">
        <f t="shared" ref="H625:I627" si="76">H626</f>
        <v>21</v>
      </c>
      <c r="I625" s="38">
        <f t="shared" si="76"/>
        <v>21</v>
      </c>
    </row>
    <row r="626" spans="1:9" ht="18.75" customHeight="1">
      <c r="A626" s="39" t="s">
        <v>180</v>
      </c>
      <c r="B626" s="35" t="s">
        <v>566</v>
      </c>
      <c r="C626" s="35" t="s">
        <v>165</v>
      </c>
      <c r="D626" s="35" t="s">
        <v>104</v>
      </c>
      <c r="E626" s="35" t="s">
        <v>504</v>
      </c>
      <c r="F626" s="35" t="s">
        <v>102</v>
      </c>
      <c r="G626" s="38">
        <f>G627</f>
        <v>21</v>
      </c>
      <c r="H626" s="38">
        <f t="shared" si="76"/>
        <v>21</v>
      </c>
      <c r="I626" s="38">
        <f t="shared" si="76"/>
        <v>21</v>
      </c>
    </row>
    <row r="627" spans="1:9" ht="30.75" customHeight="1">
      <c r="A627" s="39" t="s">
        <v>121</v>
      </c>
      <c r="B627" s="35" t="s">
        <v>566</v>
      </c>
      <c r="C627" s="35" t="s">
        <v>165</v>
      </c>
      <c r="D627" s="35" t="s">
        <v>104</v>
      </c>
      <c r="E627" s="35" t="s">
        <v>504</v>
      </c>
      <c r="F627" s="35" t="s">
        <v>122</v>
      </c>
      <c r="G627" s="38">
        <f>G628</f>
        <v>21</v>
      </c>
      <c r="H627" s="38">
        <f t="shared" si="76"/>
        <v>21</v>
      </c>
      <c r="I627" s="38">
        <f t="shared" si="76"/>
        <v>21</v>
      </c>
    </row>
    <row r="628" spans="1:9" ht="30" customHeight="1">
      <c r="A628" s="39" t="s">
        <v>123</v>
      </c>
      <c r="B628" s="35" t="s">
        <v>566</v>
      </c>
      <c r="C628" s="35" t="s">
        <v>165</v>
      </c>
      <c r="D628" s="35" t="s">
        <v>104</v>
      </c>
      <c r="E628" s="35" t="s">
        <v>504</v>
      </c>
      <c r="F628" s="35" t="s">
        <v>124</v>
      </c>
      <c r="G628" s="38">
        <v>21</v>
      </c>
      <c r="H628" s="38">
        <v>21</v>
      </c>
      <c r="I628" s="38">
        <v>21</v>
      </c>
    </row>
    <row r="629" spans="1:9" ht="64.5">
      <c r="A629" s="39" t="s">
        <v>442</v>
      </c>
      <c r="B629" s="35" t="s">
        <v>566</v>
      </c>
      <c r="C629" s="35" t="s">
        <v>165</v>
      </c>
      <c r="D629" s="35" t="s">
        <v>104</v>
      </c>
      <c r="E629" s="35" t="s">
        <v>415</v>
      </c>
      <c r="F629" s="35" t="s">
        <v>102</v>
      </c>
      <c r="G629" s="38">
        <f>G630</f>
        <v>328</v>
      </c>
      <c r="H629" s="38">
        <f>H630</f>
        <v>328</v>
      </c>
      <c r="I629" s="38">
        <f>I630</f>
        <v>328</v>
      </c>
    </row>
    <row r="630" spans="1:9" ht="20.25" customHeight="1">
      <c r="A630" s="39" t="s">
        <v>180</v>
      </c>
      <c r="B630" s="35" t="s">
        <v>566</v>
      </c>
      <c r="C630" s="35" t="s">
        <v>165</v>
      </c>
      <c r="D630" s="35" t="s">
        <v>104</v>
      </c>
      <c r="E630" s="35" t="s">
        <v>416</v>
      </c>
      <c r="F630" s="35" t="s">
        <v>102</v>
      </c>
      <c r="G630" s="38">
        <f>G631+G633</f>
        <v>328</v>
      </c>
      <c r="H630" s="38">
        <f>H631+H633</f>
        <v>328</v>
      </c>
      <c r="I630" s="38">
        <f>I631+I633</f>
        <v>328</v>
      </c>
    </row>
    <row r="631" spans="1:9" ht="69.75" customHeight="1">
      <c r="A631" s="39" t="s">
        <v>111</v>
      </c>
      <c r="B631" s="35" t="s">
        <v>566</v>
      </c>
      <c r="C631" s="35" t="s">
        <v>165</v>
      </c>
      <c r="D631" s="35" t="s">
        <v>104</v>
      </c>
      <c r="E631" s="35" t="s">
        <v>416</v>
      </c>
      <c r="F631" s="35" t="s">
        <v>112</v>
      </c>
      <c r="G631" s="38">
        <f>G632</f>
        <v>187.8</v>
      </c>
      <c r="H631" s="38">
        <f>H632</f>
        <v>187.8</v>
      </c>
      <c r="I631" s="38">
        <f>I632</f>
        <v>187.8</v>
      </c>
    </row>
    <row r="632" spans="1:9" ht="19.5" customHeight="1">
      <c r="A632" s="39" t="s">
        <v>240</v>
      </c>
      <c r="B632" s="35" t="s">
        <v>566</v>
      </c>
      <c r="C632" s="35" t="s">
        <v>165</v>
      </c>
      <c r="D632" s="35" t="s">
        <v>104</v>
      </c>
      <c r="E632" s="35" t="s">
        <v>416</v>
      </c>
      <c r="F632" s="35" t="s">
        <v>241</v>
      </c>
      <c r="G632" s="38">
        <v>187.8</v>
      </c>
      <c r="H632" s="38">
        <v>187.8</v>
      </c>
      <c r="I632" s="38">
        <v>187.8</v>
      </c>
    </row>
    <row r="633" spans="1:9" ht="30.75" customHeight="1">
      <c r="A633" s="39" t="s">
        <v>121</v>
      </c>
      <c r="B633" s="35" t="s">
        <v>566</v>
      </c>
      <c r="C633" s="35" t="s">
        <v>165</v>
      </c>
      <c r="D633" s="35" t="s">
        <v>104</v>
      </c>
      <c r="E633" s="35" t="s">
        <v>416</v>
      </c>
      <c r="F633" s="35" t="s">
        <v>122</v>
      </c>
      <c r="G633" s="38">
        <f>G634</f>
        <v>140.19999999999999</v>
      </c>
      <c r="H633" s="38">
        <f>H634</f>
        <v>140.19999999999999</v>
      </c>
      <c r="I633" s="38">
        <f>I634</f>
        <v>140.19999999999999</v>
      </c>
    </row>
    <row r="634" spans="1:9" ht="26.25">
      <c r="A634" s="39" t="s">
        <v>123</v>
      </c>
      <c r="B634" s="35" t="s">
        <v>566</v>
      </c>
      <c r="C634" s="35" t="s">
        <v>165</v>
      </c>
      <c r="D634" s="35" t="s">
        <v>104</v>
      </c>
      <c r="E634" s="35" t="s">
        <v>416</v>
      </c>
      <c r="F634" s="35" t="s">
        <v>124</v>
      </c>
      <c r="G634" s="38">
        <v>140.19999999999999</v>
      </c>
      <c r="H634" s="38">
        <v>140.19999999999999</v>
      </c>
      <c r="I634" s="38">
        <v>140.19999999999999</v>
      </c>
    </row>
    <row r="635" spans="1:9" ht="26.25" hidden="1">
      <c r="A635" s="39" t="s">
        <v>505</v>
      </c>
      <c r="B635" s="35" t="s">
        <v>566</v>
      </c>
      <c r="C635" s="35" t="s">
        <v>165</v>
      </c>
      <c r="D635" s="35" t="s">
        <v>104</v>
      </c>
      <c r="E635" s="35" t="s">
        <v>506</v>
      </c>
      <c r="F635" s="35" t="s">
        <v>102</v>
      </c>
      <c r="G635" s="38">
        <f>G636</f>
        <v>0</v>
      </c>
    </row>
    <row r="636" spans="1:9" ht="15" hidden="1">
      <c r="A636" s="39" t="s">
        <v>180</v>
      </c>
      <c r="B636" s="35" t="s">
        <v>566</v>
      </c>
      <c r="C636" s="35" t="s">
        <v>165</v>
      </c>
      <c r="D636" s="35" t="s">
        <v>104</v>
      </c>
      <c r="E636" s="35" t="s">
        <v>507</v>
      </c>
      <c r="F636" s="35" t="s">
        <v>102</v>
      </c>
      <c r="G636" s="38">
        <f>G637</f>
        <v>0</v>
      </c>
    </row>
    <row r="637" spans="1:9" ht="26.25" hidden="1">
      <c r="A637" s="39" t="s">
        <v>121</v>
      </c>
      <c r="B637" s="35" t="s">
        <v>566</v>
      </c>
      <c r="C637" s="35" t="s">
        <v>165</v>
      </c>
      <c r="D637" s="35" t="s">
        <v>104</v>
      </c>
      <c r="E637" s="35" t="s">
        <v>507</v>
      </c>
      <c r="F637" s="35" t="s">
        <v>122</v>
      </c>
      <c r="G637" s="38">
        <f>G638</f>
        <v>0</v>
      </c>
    </row>
    <row r="638" spans="1:9" ht="26.25" hidden="1">
      <c r="A638" s="39" t="s">
        <v>123</v>
      </c>
      <c r="B638" s="35" t="s">
        <v>566</v>
      </c>
      <c r="C638" s="35" t="s">
        <v>165</v>
      </c>
      <c r="D638" s="35" t="s">
        <v>104</v>
      </c>
      <c r="E638" s="35" t="s">
        <v>507</v>
      </c>
      <c r="F638" s="35" t="s">
        <v>124</v>
      </c>
      <c r="G638" s="38">
        <v>0</v>
      </c>
    </row>
    <row r="639" spans="1:9" ht="26.25">
      <c r="A639" s="39" t="s">
        <v>508</v>
      </c>
      <c r="B639" s="35" t="s">
        <v>566</v>
      </c>
      <c r="C639" s="35" t="s">
        <v>165</v>
      </c>
      <c r="D639" s="35" t="s">
        <v>104</v>
      </c>
      <c r="E639" s="35" t="s">
        <v>509</v>
      </c>
      <c r="F639" s="35" t="s">
        <v>102</v>
      </c>
      <c r="G639" s="38">
        <f>G640</f>
        <v>20</v>
      </c>
      <c r="H639" s="38">
        <f t="shared" ref="H639:I641" si="77">H640</f>
        <v>20</v>
      </c>
      <c r="I639" s="38">
        <f t="shared" si="77"/>
        <v>20</v>
      </c>
    </row>
    <row r="640" spans="1:9" ht="15">
      <c r="A640" s="39" t="s">
        <v>180</v>
      </c>
      <c r="B640" s="35" t="s">
        <v>566</v>
      </c>
      <c r="C640" s="35" t="s">
        <v>165</v>
      </c>
      <c r="D640" s="35" t="s">
        <v>104</v>
      </c>
      <c r="E640" s="35" t="s">
        <v>510</v>
      </c>
      <c r="F640" s="35" t="s">
        <v>102</v>
      </c>
      <c r="G640" s="38">
        <f>G641</f>
        <v>20</v>
      </c>
      <c r="H640" s="38">
        <f t="shared" si="77"/>
        <v>20</v>
      </c>
      <c r="I640" s="38">
        <f t="shared" si="77"/>
        <v>20</v>
      </c>
    </row>
    <row r="641" spans="1:9" ht="30.75" customHeight="1">
      <c r="A641" s="39" t="s">
        <v>121</v>
      </c>
      <c r="B641" s="35" t="s">
        <v>566</v>
      </c>
      <c r="C641" s="35" t="s">
        <v>165</v>
      </c>
      <c r="D641" s="35" t="s">
        <v>104</v>
      </c>
      <c r="E641" s="35" t="s">
        <v>510</v>
      </c>
      <c r="F641" s="35" t="s">
        <v>122</v>
      </c>
      <c r="G641" s="38">
        <f>G642</f>
        <v>20</v>
      </c>
      <c r="H641" s="38">
        <f t="shared" si="77"/>
        <v>20</v>
      </c>
      <c r="I641" s="38">
        <f t="shared" si="77"/>
        <v>20</v>
      </c>
    </row>
    <row r="642" spans="1:9" ht="33.75" customHeight="1">
      <c r="A642" s="39" t="s">
        <v>123</v>
      </c>
      <c r="B642" s="35" t="s">
        <v>566</v>
      </c>
      <c r="C642" s="35" t="s">
        <v>165</v>
      </c>
      <c r="D642" s="35" t="s">
        <v>104</v>
      </c>
      <c r="E642" s="35" t="s">
        <v>510</v>
      </c>
      <c r="F642" s="35" t="s">
        <v>124</v>
      </c>
      <c r="G642" s="38">
        <v>20</v>
      </c>
      <c r="H642" s="38">
        <v>20</v>
      </c>
      <c r="I642" s="38">
        <v>20</v>
      </c>
    </row>
    <row r="643" spans="1:9" s="56" customFormat="1" ht="15" hidden="1" customHeight="1">
      <c r="A643" s="55" t="s">
        <v>567</v>
      </c>
      <c r="B643" s="33" t="s">
        <v>550</v>
      </c>
      <c r="C643" s="33" t="s">
        <v>100</v>
      </c>
      <c r="D643" s="33" t="s">
        <v>100</v>
      </c>
      <c r="E643" s="33" t="s">
        <v>101</v>
      </c>
      <c r="F643" s="33" t="s">
        <v>102</v>
      </c>
      <c r="G643" s="34">
        <f>G644</f>
        <v>2468</v>
      </c>
      <c r="H643" s="45"/>
      <c r="I643" s="45"/>
    </row>
    <row r="644" spans="1:9" ht="15" hidden="1" customHeight="1">
      <c r="A644" s="39" t="s">
        <v>247</v>
      </c>
      <c r="B644" s="35" t="s">
        <v>550</v>
      </c>
      <c r="C644" s="35" t="s">
        <v>244</v>
      </c>
      <c r="D644" s="35" t="s">
        <v>100</v>
      </c>
      <c r="E644" s="35" t="s">
        <v>101</v>
      </c>
      <c r="F644" s="35" t="s">
        <v>102</v>
      </c>
      <c r="G644" s="38">
        <f>G645</f>
        <v>2468</v>
      </c>
    </row>
    <row r="645" spans="1:9" ht="39" hidden="1">
      <c r="A645" s="39" t="s">
        <v>568</v>
      </c>
      <c r="B645" s="35" t="s">
        <v>550</v>
      </c>
      <c r="C645" s="35" t="s">
        <v>244</v>
      </c>
      <c r="D645" s="35" t="s">
        <v>249</v>
      </c>
      <c r="E645" s="35" t="s">
        <v>101</v>
      </c>
      <c r="F645" s="35" t="s">
        <v>102</v>
      </c>
      <c r="G645" s="38">
        <f>G646</f>
        <v>2468</v>
      </c>
    </row>
    <row r="646" spans="1:9" ht="51.75" hidden="1">
      <c r="A646" s="39" t="s">
        <v>204</v>
      </c>
      <c r="B646" s="35" t="s">
        <v>550</v>
      </c>
      <c r="C646" s="35" t="s">
        <v>244</v>
      </c>
      <c r="D646" s="35" t="s">
        <v>249</v>
      </c>
      <c r="E646" s="35" t="s">
        <v>205</v>
      </c>
      <c r="F646" s="35" t="s">
        <v>102</v>
      </c>
      <c r="G646" s="38">
        <f>G647</f>
        <v>2468</v>
      </c>
    </row>
    <row r="647" spans="1:9" ht="39" hidden="1">
      <c r="A647" s="39" t="s">
        <v>250</v>
      </c>
      <c r="B647" s="35" t="s">
        <v>550</v>
      </c>
      <c r="C647" s="35" t="s">
        <v>244</v>
      </c>
      <c r="D647" s="35" t="s">
        <v>249</v>
      </c>
      <c r="E647" s="35" t="s">
        <v>251</v>
      </c>
      <c r="F647" s="35" t="s">
        <v>102</v>
      </c>
      <c r="G647" s="38">
        <f>G648</f>
        <v>2468</v>
      </c>
    </row>
    <row r="648" spans="1:9" ht="77.25" hidden="1">
      <c r="A648" s="39" t="s">
        <v>569</v>
      </c>
      <c r="B648" s="35" t="s">
        <v>550</v>
      </c>
      <c r="C648" s="35" t="s">
        <v>244</v>
      </c>
      <c r="D648" s="35" t="s">
        <v>249</v>
      </c>
      <c r="E648" s="35" t="s">
        <v>253</v>
      </c>
      <c r="F648" s="35" t="s">
        <v>102</v>
      </c>
      <c r="G648" s="38">
        <f>G649+G652</f>
        <v>2468</v>
      </c>
    </row>
    <row r="649" spans="1:9" ht="51.75" hidden="1">
      <c r="A649" s="39" t="s">
        <v>236</v>
      </c>
      <c r="B649" s="35" t="s">
        <v>550</v>
      </c>
      <c r="C649" s="35" t="s">
        <v>244</v>
      </c>
      <c r="D649" s="35" t="s">
        <v>249</v>
      </c>
      <c r="E649" s="35" t="s">
        <v>254</v>
      </c>
      <c r="F649" s="35" t="s">
        <v>102</v>
      </c>
      <c r="G649" s="38">
        <f>G650</f>
        <v>4</v>
      </c>
    </row>
    <row r="650" spans="1:9" ht="15" hidden="1">
      <c r="A650" s="39" t="s">
        <v>125</v>
      </c>
      <c r="B650" s="35" t="s">
        <v>550</v>
      </c>
      <c r="C650" s="35" t="s">
        <v>244</v>
      </c>
      <c r="D650" s="35" t="s">
        <v>249</v>
      </c>
      <c r="E650" s="35" t="s">
        <v>254</v>
      </c>
      <c r="F650" s="35" t="s">
        <v>126</v>
      </c>
      <c r="G650" s="38">
        <f>G651</f>
        <v>4</v>
      </c>
    </row>
    <row r="651" spans="1:9" ht="15" hidden="1">
      <c r="A651" s="39" t="s">
        <v>127</v>
      </c>
      <c r="B651" s="35" t="s">
        <v>550</v>
      </c>
      <c r="C651" s="35" t="s">
        <v>244</v>
      </c>
      <c r="D651" s="35" t="s">
        <v>249</v>
      </c>
      <c r="E651" s="35" t="s">
        <v>254</v>
      </c>
      <c r="F651" s="35" t="s">
        <v>128</v>
      </c>
      <c r="G651" s="38">
        <v>4</v>
      </c>
    </row>
    <row r="652" spans="1:9" ht="26.25" hidden="1">
      <c r="A652" s="39" t="s">
        <v>238</v>
      </c>
      <c r="B652" s="35" t="s">
        <v>550</v>
      </c>
      <c r="C652" s="35" t="s">
        <v>244</v>
      </c>
      <c r="D652" s="35" t="s">
        <v>249</v>
      </c>
      <c r="E652" s="35" t="s">
        <v>255</v>
      </c>
      <c r="F652" s="35" t="s">
        <v>102</v>
      </c>
      <c r="G652" s="38">
        <f>G653+G655</f>
        <v>2464</v>
      </c>
    </row>
    <row r="653" spans="1:9" ht="51.75" hidden="1" customHeight="1">
      <c r="A653" s="39" t="s">
        <v>111</v>
      </c>
      <c r="B653" s="35" t="s">
        <v>550</v>
      </c>
      <c r="C653" s="35" t="s">
        <v>244</v>
      </c>
      <c r="D653" s="35" t="s">
        <v>249</v>
      </c>
      <c r="E653" s="35" t="s">
        <v>255</v>
      </c>
      <c r="F653" s="35" t="s">
        <v>112</v>
      </c>
      <c r="G653" s="38">
        <f>G654</f>
        <v>2432.1</v>
      </c>
    </row>
    <row r="654" spans="1:9" ht="15" hidden="1">
      <c r="A654" s="39" t="s">
        <v>240</v>
      </c>
      <c r="B654" s="35" t="s">
        <v>550</v>
      </c>
      <c r="C654" s="35" t="s">
        <v>244</v>
      </c>
      <c r="D654" s="35" t="s">
        <v>249</v>
      </c>
      <c r="E654" s="35" t="s">
        <v>255</v>
      </c>
      <c r="F654" s="35" t="s">
        <v>241</v>
      </c>
      <c r="G654" s="38">
        <v>2432.1</v>
      </c>
    </row>
    <row r="655" spans="1:9" ht="26.25" hidden="1">
      <c r="A655" s="39" t="s">
        <v>121</v>
      </c>
      <c r="B655" s="35" t="s">
        <v>550</v>
      </c>
      <c r="C655" s="35" t="s">
        <v>244</v>
      </c>
      <c r="D655" s="35" t="s">
        <v>249</v>
      </c>
      <c r="E655" s="35" t="s">
        <v>255</v>
      </c>
      <c r="F655" s="35" t="s">
        <v>122</v>
      </c>
      <c r="G655" s="38">
        <f>G656</f>
        <v>31.9</v>
      </c>
    </row>
    <row r="656" spans="1:9" ht="26.25" hidden="1">
      <c r="A656" s="39" t="s">
        <v>256</v>
      </c>
      <c r="B656" s="35" t="s">
        <v>550</v>
      </c>
      <c r="C656" s="35" t="s">
        <v>244</v>
      </c>
      <c r="D656" s="35" t="s">
        <v>249</v>
      </c>
      <c r="E656" s="35" t="s">
        <v>255</v>
      </c>
      <c r="F656" s="35" t="s">
        <v>124</v>
      </c>
      <c r="G656" s="38">
        <v>31.9</v>
      </c>
    </row>
    <row r="657" spans="1:9" s="47" customFormat="1" ht="15.75">
      <c r="A657" s="55" t="s">
        <v>539</v>
      </c>
      <c r="B657" s="46"/>
      <c r="C657" s="46"/>
      <c r="D657" s="46"/>
      <c r="E657" s="46"/>
      <c r="F657" s="46"/>
      <c r="G657" s="34">
        <f>G10+G40+G54+G549+G585</f>
        <v>86929.10000000002</v>
      </c>
      <c r="H657" s="34">
        <f>H10+H40+H54+H549+H585</f>
        <v>88887.5</v>
      </c>
      <c r="I657" s="34">
        <f>I10+I40+I54+I549+I585</f>
        <v>91397.4</v>
      </c>
    </row>
    <row r="658" spans="1:9">
      <c r="A658" s="48"/>
      <c r="B658" s="49"/>
      <c r="C658" s="49"/>
      <c r="D658" s="49"/>
      <c r="E658" s="49"/>
      <c r="F658" s="49"/>
      <c r="G658" s="49"/>
    </row>
    <row r="659" spans="1:9">
      <c r="A659" s="48"/>
      <c r="B659" s="49"/>
      <c r="C659" s="49"/>
      <c r="D659" s="49"/>
      <c r="E659" s="49"/>
      <c r="F659" s="49"/>
      <c r="G659" s="51"/>
      <c r="H659" s="63"/>
      <c r="I659" s="63"/>
    </row>
    <row r="660" spans="1:9">
      <c r="A660" s="48"/>
      <c r="B660" s="49"/>
      <c r="C660" s="49"/>
      <c r="D660" s="49"/>
      <c r="E660" s="49"/>
      <c r="F660" s="49"/>
      <c r="G660" s="49"/>
    </row>
    <row r="661" spans="1:9">
      <c r="A661" s="48"/>
      <c r="B661" s="49"/>
      <c r="C661" s="49"/>
      <c r="D661" s="49"/>
      <c r="E661" s="49"/>
      <c r="F661" s="49"/>
      <c r="G661" s="49"/>
    </row>
    <row r="662" spans="1:9">
      <c r="A662" s="48"/>
      <c r="B662" s="49"/>
      <c r="C662" s="49"/>
      <c r="D662" s="49"/>
      <c r="E662" s="49"/>
      <c r="F662" s="49"/>
      <c r="G662" s="49"/>
    </row>
    <row r="663" spans="1:9">
      <c r="A663" s="48"/>
      <c r="B663" s="49"/>
      <c r="C663" s="49"/>
      <c r="D663" s="49"/>
      <c r="E663" s="49"/>
      <c r="F663" s="49"/>
      <c r="G663" s="49"/>
    </row>
    <row r="664" spans="1:9">
      <c r="A664" s="48"/>
      <c r="B664" s="49"/>
      <c r="C664" s="49"/>
      <c r="D664" s="49"/>
      <c r="E664" s="49"/>
      <c r="F664" s="49"/>
      <c r="G664" s="49"/>
    </row>
    <row r="665" spans="1:9">
      <c r="A665" s="48"/>
      <c r="B665" s="49"/>
      <c r="C665" s="49"/>
      <c r="D665" s="49"/>
      <c r="E665" s="49"/>
      <c r="F665" s="49"/>
      <c r="G665" s="49"/>
    </row>
    <row r="666" spans="1:9">
      <c r="A666" s="48"/>
      <c r="B666" s="49"/>
      <c r="C666" s="49"/>
      <c r="D666" s="49"/>
      <c r="E666" s="49"/>
      <c r="F666" s="49"/>
      <c r="G666" s="49"/>
    </row>
    <row r="667" spans="1:9">
      <c r="A667" s="48"/>
      <c r="B667" s="49"/>
      <c r="C667" s="49"/>
      <c r="D667" s="49"/>
      <c r="E667" s="49"/>
      <c r="F667" s="49"/>
      <c r="G667" s="49"/>
    </row>
    <row r="668" spans="1:9">
      <c r="A668" s="48"/>
      <c r="B668" s="49"/>
      <c r="C668" s="49"/>
      <c r="D668" s="49"/>
      <c r="E668" s="49"/>
      <c r="F668" s="49"/>
      <c r="G668" s="49"/>
    </row>
    <row r="669" spans="1:9">
      <c r="A669" s="48"/>
      <c r="B669" s="49"/>
      <c r="C669" s="49"/>
      <c r="D669" s="49"/>
      <c r="E669" s="49"/>
      <c r="F669" s="49"/>
      <c r="G669" s="49"/>
    </row>
    <row r="670" spans="1:9">
      <c r="A670" s="48"/>
      <c r="B670" s="49"/>
      <c r="C670" s="49"/>
      <c r="D670" s="49"/>
      <c r="E670" s="49"/>
      <c r="F670" s="49"/>
      <c r="G670" s="49"/>
    </row>
    <row r="671" spans="1:9">
      <c r="A671" s="48"/>
      <c r="B671" s="49"/>
      <c r="C671" s="49"/>
      <c r="D671" s="49"/>
      <c r="E671" s="49"/>
      <c r="F671" s="49"/>
      <c r="G671" s="49"/>
    </row>
    <row r="672" spans="1:9">
      <c r="A672" s="48"/>
      <c r="B672" s="49"/>
      <c r="C672" s="49"/>
      <c r="D672" s="49"/>
      <c r="E672" s="49"/>
      <c r="F672" s="49"/>
      <c r="G672" s="49"/>
    </row>
    <row r="673" spans="1:7">
      <c r="A673" s="48"/>
      <c r="B673" s="49"/>
      <c r="C673" s="49"/>
      <c r="D673" s="49"/>
      <c r="E673" s="49"/>
      <c r="F673" s="49"/>
      <c r="G673" s="49"/>
    </row>
    <row r="674" spans="1:7">
      <c r="A674" s="48"/>
      <c r="B674" s="49"/>
      <c r="C674" s="49"/>
      <c r="D674" s="49"/>
      <c r="E674" s="49"/>
      <c r="F674" s="49"/>
      <c r="G674" s="49"/>
    </row>
    <row r="675" spans="1:7">
      <c r="A675" s="48"/>
      <c r="B675" s="49"/>
      <c r="C675" s="49"/>
      <c r="D675" s="49"/>
      <c r="E675" s="49"/>
      <c r="F675" s="49"/>
      <c r="G675" s="49"/>
    </row>
    <row r="676" spans="1:7">
      <c r="A676" s="48"/>
      <c r="B676" s="49"/>
      <c r="C676" s="49"/>
      <c r="D676" s="49"/>
      <c r="E676" s="49"/>
      <c r="F676" s="49"/>
      <c r="G676" s="49"/>
    </row>
    <row r="677" spans="1:7">
      <c r="A677" s="48"/>
      <c r="B677" s="49"/>
      <c r="C677" s="49"/>
      <c r="D677" s="49"/>
      <c r="E677" s="49"/>
      <c r="F677" s="49"/>
      <c r="G677" s="49"/>
    </row>
    <row r="678" spans="1:7">
      <c r="A678" s="48"/>
      <c r="B678" s="49"/>
      <c r="C678" s="49"/>
      <c r="D678" s="49"/>
      <c r="E678" s="49"/>
      <c r="F678" s="49"/>
      <c r="G678" s="49"/>
    </row>
    <row r="679" spans="1:7">
      <c r="A679" s="48"/>
      <c r="B679" s="49"/>
      <c r="C679" s="49"/>
      <c r="D679" s="49"/>
      <c r="E679" s="49"/>
      <c r="F679" s="49"/>
      <c r="G679" s="49"/>
    </row>
    <row r="680" spans="1:7">
      <c r="A680" s="48"/>
      <c r="B680" s="49"/>
      <c r="C680" s="49"/>
      <c r="D680" s="49"/>
      <c r="E680" s="49"/>
      <c r="F680" s="49"/>
      <c r="G680" s="49"/>
    </row>
    <row r="681" spans="1:7">
      <c r="A681" s="48"/>
      <c r="B681" s="49"/>
      <c r="C681" s="49"/>
      <c r="D681" s="49"/>
      <c r="E681" s="49"/>
      <c r="F681" s="49"/>
      <c r="G681" s="49"/>
    </row>
    <row r="682" spans="1:7">
      <c r="A682" s="48"/>
      <c r="B682" s="49"/>
      <c r="C682" s="49"/>
      <c r="D682" s="49"/>
      <c r="E682" s="49"/>
      <c r="F682" s="49"/>
      <c r="G682" s="49"/>
    </row>
    <row r="683" spans="1:7">
      <c r="A683" s="48"/>
      <c r="B683" s="49"/>
      <c r="C683" s="49"/>
      <c r="D683" s="49"/>
      <c r="E683" s="49"/>
      <c r="F683" s="49"/>
      <c r="G683" s="49"/>
    </row>
    <row r="684" spans="1:7">
      <c r="A684" s="48"/>
      <c r="B684" s="49"/>
      <c r="C684" s="49"/>
      <c r="D684" s="49"/>
      <c r="E684" s="49"/>
      <c r="F684" s="49"/>
      <c r="G684" s="49"/>
    </row>
    <row r="685" spans="1:7">
      <c r="A685" s="48"/>
      <c r="B685" s="49"/>
      <c r="C685" s="49"/>
      <c r="D685" s="49"/>
      <c r="E685" s="49"/>
      <c r="F685" s="49"/>
      <c r="G685" s="49"/>
    </row>
    <row r="686" spans="1:7">
      <c r="A686" s="48"/>
      <c r="B686" s="49"/>
      <c r="C686" s="49"/>
      <c r="D686" s="49"/>
      <c r="E686" s="49"/>
      <c r="F686" s="49"/>
      <c r="G686" s="49"/>
    </row>
    <row r="687" spans="1:7">
      <c r="A687" s="48"/>
      <c r="B687" s="49"/>
      <c r="C687" s="49"/>
      <c r="D687" s="49"/>
      <c r="E687" s="49"/>
      <c r="F687" s="49"/>
      <c r="G687" s="49"/>
    </row>
    <row r="688" spans="1:7">
      <c r="A688" s="48"/>
      <c r="B688" s="49"/>
      <c r="C688" s="49"/>
      <c r="D688" s="49"/>
      <c r="E688" s="49"/>
      <c r="F688" s="49"/>
      <c r="G688" s="49"/>
    </row>
    <row r="689" spans="1:7">
      <c r="A689" s="48"/>
      <c r="B689" s="49"/>
      <c r="C689" s="49"/>
      <c r="D689" s="49"/>
      <c r="E689" s="49"/>
      <c r="F689" s="49"/>
      <c r="G689" s="49"/>
    </row>
    <row r="690" spans="1:7">
      <c r="A690" s="48"/>
      <c r="B690" s="49"/>
      <c r="C690" s="49"/>
      <c r="D690" s="49"/>
      <c r="E690" s="49"/>
      <c r="F690" s="49"/>
      <c r="G690" s="49"/>
    </row>
    <row r="691" spans="1:7">
      <c r="A691" s="48"/>
      <c r="B691" s="49"/>
      <c r="C691" s="49"/>
      <c r="D691" s="49"/>
      <c r="E691" s="49"/>
      <c r="F691" s="49"/>
      <c r="G691" s="49"/>
    </row>
    <row r="692" spans="1:7">
      <c r="A692" s="48"/>
      <c r="B692" s="49"/>
      <c r="C692" s="49"/>
      <c r="D692" s="49"/>
      <c r="E692" s="49"/>
      <c r="F692" s="49"/>
      <c r="G692" s="49"/>
    </row>
    <row r="693" spans="1:7">
      <c r="A693" s="48"/>
      <c r="B693" s="49"/>
      <c r="C693" s="49"/>
      <c r="D693" s="49"/>
      <c r="E693" s="49"/>
      <c r="F693" s="49"/>
      <c r="G693" s="49"/>
    </row>
    <row r="694" spans="1:7">
      <c r="A694" s="48"/>
      <c r="B694" s="49"/>
      <c r="C694" s="49"/>
      <c r="D694" s="49"/>
      <c r="E694" s="49"/>
      <c r="F694" s="49"/>
      <c r="G694" s="49"/>
    </row>
    <row r="695" spans="1:7">
      <c r="A695" s="48"/>
      <c r="B695" s="49"/>
      <c r="C695" s="49"/>
      <c r="D695" s="49"/>
      <c r="E695" s="49"/>
      <c r="F695" s="49"/>
      <c r="G695" s="49"/>
    </row>
    <row r="696" spans="1:7">
      <c r="A696" s="48"/>
      <c r="B696" s="49"/>
      <c r="C696" s="49"/>
      <c r="D696" s="49"/>
      <c r="E696" s="49"/>
      <c r="F696" s="49"/>
      <c r="G696" s="49"/>
    </row>
    <row r="697" spans="1:7">
      <c r="A697" s="48"/>
      <c r="B697" s="49"/>
      <c r="C697" s="49"/>
      <c r="D697" s="49"/>
      <c r="E697" s="49"/>
      <c r="F697" s="49"/>
      <c r="G697" s="49"/>
    </row>
    <row r="698" spans="1:7">
      <c r="A698" s="48"/>
      <c r="B698" s="49"/>
      <c r="C698" s="49"/>
      <c r="D698" s="49"/>
      <c r="E698" s="49"/>
      <c r="F698" s="49"/>
      <c r="G698" s="49"/>
    </row>
    <row r="699" spans="1:7">
      <c r="A699" s="48"/>
      <c r="B699" s="49"/>
      <c r="C699" s="49"/>
      <c r="D699" s="49"/>
      <c r="E699" s="49"/>
      <c r="F699" s="49"/>
      <c r="G699" s="49"/>
    </row>
    <row r="700" spans="1:7">
      <c r="A700" s="48"/>
      <c r="B700" s="49"/>
      <c r="C700" s="49"/>
      <c r="D700" s="49"/>
      <c r="E700" s="49"/>
      <c r="F700" s="49"/>
      <c r="G700" s="49"/>
    </row>
    <row r="701" spans="1:7">
      <c r="A701" s="48"/>
      <c r="B701" s="49"/>
      <c r="C701" s="49"/>
      <c r="D701" s="49"/>
      <c r="E701" s="49"/>
      <c r="F701" s="49"/>
      <c r="G701" s="49"/>
    </row>
    <row r="702" spans="1:7">
      <c r="A702" s="48"/>
      <c r="B702" s="49"/>
      <c r="C702" s="49"/>
      <c r="D702" s="49"/>
      <c r="E702" s="49"/>
      <c r="F702" s="49"/>
      <c r="G702" s="49"/>
    </row>
    <row r="703" spans="1:7">
      <c r="A703" s="48"/>
      <c r="B703" s="49"/>
      <c r="C703" s="49"/>
      <c r="D703" s="49"/>
      <c r="E703" s="49"/>
      <c r="F703" s="49"/>
      <c r="G703" s="49"/>
    </row>
    <row r="704" spans="1:7">
      <c r="A704" s="48"/>
      <c r="B704" s="49"/>
      <c r="C704" s="49"/>
      <c r="D704" s="49"/>
      <c r="E704" s="49"/>
      <c r="F704" s="49"/>
      <c r="G704" s="49"/>
    </row>
    <row r="705" spans="1:7">
      <c r="A705" s="48"/>
      <c r="B705" s="49"/>
      <c r="C705" s="49"/>
      <c r="D705" s="49"/>
      <c r="E705" s="49"/>
      <c r="F705" s="49"/>
      <c r="G705" s="49"/>
    </row>
    <row r="706" spans="1:7">
      <c r="A706" s="48"/>
      <c r="B706" s="49"/>
      <c r="C706" s="49"/>
      <c r="D706" s="49"/>
      <c r="E706" s="49"/>
      <c r="F706" s="49"/>
      <c r="G706" s="49"/>
    </row>
    <row r="707" spans="1:7">
      <c r="A707" s="48"/>
      <c r="B707" s="49"/>
      <c r="C707" s="49"/>
      <c r="D707" s="49"/>
      <c r="E707" s="49"/>
      <c r="F707" s="49"/>
      <c r="G707" s="49"/>
    </row>
    <row r="708" spans="1:7">
      <c r="A708" s="48"/>
      <c r="B708" s="49"/>
      <c r="C708" s="49"/>
      <c r="D708" s="49"/>
      <c r="E708" s="49"/>
      <c r="F708" s="49"/>
      <c r="G708" s="49"/>
    </row>
    <row r="709" spans="1:7">
      <c r="A709" s="48"/>
      <c r="B709" s="49"/>
      <c r="C709" s="49"/>
      <c r="D709" s="49"/>
      <c r="E709" s="49"/>
      <c r="F709" s="49"/>
      <c r="G709" s="49"/>
    </row>
    <row r="710" spans="1:7">
      <c r="A710" s="48"/>
      <c r="B710" s="49"/>
      <c r="C710" s="49"/>
      <c r="D710" s="49"/>
      <c r="E710" s="49"/>
      <c r="F710" s="49"/>
      <c r="G710" s="49"/>
    </row>
    <row r="711" spans="1:7">
      <c r="A711" s="48"/>
      <c r="B711" s="49"/>
      <c r="C711" s="49"/>
      <c r="D711" s="49"/>
      <c r="E711" s="49"/>
      <c r="F711" s="49"/>
      <c r="G711" s="49"/>
    </row>
    <row r="712" spans="1:7">
      <c r="A712" s="48"/>
      <c r="B712" s="49"/>
      <c r="C712" s="49"/>
      <c r="D712" s="49"/>
      <c r="E712" s="49"/>
      <c r="F712" s="49"/>
      <c r="G712" s="49"/>
    </row>
    <row r="713" spans="1:7">
      <c r="A713" s="48"/>
      <c r="B713" s="49"/>
      <c r="C713" s="49"/>
      <c r="D713" s="49"/>
      <c r="E713" s="49"/>
      <c r="F713" s="49"/>
      <c r="G713" s="49"/>
    </row>
    <row r="714" spans="1:7">
      <c r="A714" s="48"/>
      <c r="B714" s="49"/>
      <c r="C714" s="49"/>
      <c r="D714" s="49"/>
      <c r="E714" s="49"/>
      <c r="F714" s="49"/>
      <c r="G714" s="49"/>
    </row>
    <row r="715" spans="1:7">
      <c r="A715" s="48"/>
      <c r="B715" s="49"/>
      <c r="C715" s="49"/>
      <c r="D715" s="49"/>
      <c r="E715" s="49"/>
      <c r="F715" s="49"/>
      <c r="G715" s="49"/>
    </row>
    <row r="716" spans="1:7">
      <c r="A716" s="48"/>
      <c r="B716" s="49"/>
      <c r="C716" s="49"/>
      <c r="D716" s="49"/>
      <c r="E716" s="49"/>
      <c r="F716" s="49"/>
      <c r="G716" s="49"/>
    </row>
    <row r="717" spans="1:7">
      <c r="A717" s="48"/>
      <c r="B717" s="49"/>
      <c r="C717" s="49"/>
      <c r="D717" s="49"/>
      <c r="E717" s="49"/>
      <c r="F717" s="49"/>
      <c r="G717" s="49"/>
    </row>
    <row r="718" spans="1:7">
      <c r="A718" s="48"/>
      <c r="B718" s="49"/>
      <c r="C718" s="49"/>
      <c r="D718" s="49"/>
      <c r="E718" s="49"/>
      <c r="F718" s="49"/>
      <c r="G718" s="49"/>
    </row>
    <row r="719" spans="1:7">
      <c r="A719" s="48"/>
      <c r="B719" s="49"/>
      <c r="C719" s="49"/>
      <c r="D719" s="49"/>
      <c r="E719" s="49"/>
      <c r="F719" s="49"/>
      <c r="G719" s="49"/>
    </row>
    <row r="720" spans="1:7">
      <c r="A720" s="48"/>
      <c r="B720" s="49"/>
      <c r="C720" s="49"/>
      <c r="D720" s="49"/>
      <c r="E720" s="49"/>
      <c r="F720" s="49"/>
      <c r="G720" s="49"/>
    </row>
    <row r="721" spans="1:7">
      <c r="A721" s="48"/>
      <c r="B721" s="49"/>
      <c r="C721" s="49"/>
      <c r="D721" s="49"/>
      <c r="E721" s="49"/>
      <c r="F721" s="49"/>
      <c r="G721" s="49"/>
    </row>
    <row r="722" spans="1:7">
      <c r="A722" s="48"/>
      <c r="B722" s="49"/>
      <c r="C722" s="49"/>
      <c r="D722" s="49"/>
      <c r="E722" s="49"/>
      <c r="F722" s="49"/>
      <c r="G722" s="49"/>
    </row>
    <row r="723" spans="1:7">
      <c r="A723" s="48"/>
      <c r="B723" s="49"/>
      <c r="C723" s="49"/>
      <c r="D723" s="49"/>
      <c r="E723" s="49"/>
      <c r="F723" s="49"/>
      <c r="G723" s="49"/>
    </row>
    <row r="724" spans="1:7">
      <c r="A724" s="48"/>
      <c r="B724" s="49"/>
      <c r="C724" s="49"/>
      <c r="D724" s="49"/>
      <c r="E724" s="49"/>
      <c r="F724" s="49"/>
      <c r="G724" s="49"/>
    </row>
    <row r="725" spans="1:7">
      <c r="A725" s="48"/>
      <c r="B725" s="49"/>
      <c r="C725" s="49"/>
      <c r="D725" s="49"/>
      <c r="E725" s="49"/>
      <c r="F725" s="49"/>
      <c r="G725" s="49"/>
    </row>
    <row r="726" spans="1:7">
      <c r="A726" s="48"/>
      <c r="B726" s="49"/>
      <c r="C726" s="49"/>
      <c r="D726" s="49"/>
      <c r="E726" s="49"/>
      <c r="F726" s="49"/>
      <c r="G726" s="49"/>
    </row>
    <row r="727" spans="1:7">
      <c r="A727" s="48"/>
      <c r="B727" s="49"/>
      <c r="C727" s="49"/>
      <c r="D727" s="49"/>
      <c r="E727" s="49"/>
      <c r="F727" s="49"/>
      <c r="G727" s="49"/>
    </row>
    <row r="728" spans="1:7">
      <c r="A728" s="48"/>
      <c r="B728" s="49"/>
      <c r="C728" s="49"/>
      <c r="D728" s="49"/>
      <c r="E728" s="49"/>
      <c r="F728" s="49"/>
      <c r="G728" s="49"/>
    </row>
    <row r="729" spans="1:7">
      <c r="A729" s="48"/>
      <c r="B729" s="49"/>
      <c r="C729" s="49"/>
      <c r="D729" s="49"/>
      <c r="E729" s="49"/>
      <c r="F729" s="49"/>
      <c r="G729" s="49"/>
    </row>
    <row r="730" spans="1:7">
      <c r="A730" s="48"/>
      <c r="B730" s="49"/>
      <c r="C730" s="49"/>
      <c r="D730" s="49"/>
      <c r="E730" s="49"/>
      <c r="F730" s="49"/>
      <c r="G730" s="49"/>
    </row>
    <row r="731" spans="1:7">
      <c r="A731" s="48"/>
      <c r="B731" s="49"/>
      <c r="C731" s="49"/>
      <c r="D731" s="49"/>
      <c r="E731" s="49"/>
      <c r="F731" s="49"/>
      <c r="G731" s="49"/>
    </row>
    <row r="732" spans="1:7">
      <c r="A732" s="48"/>
      <c r="B732" s="49"/>
      <c r="C732" s="49"/>
      <c r="D732" s="49"/>
      <c r="E732" s="49"/>
      <c r="F732" s="49"/>
      <c r="G732" s="49"/>
    </row>
    <row r="733" spans="1:7">
      <c r="A733" s="48"/>
      <c r="B733" s="49"/>
      <c r="C733" s="49"/>
      <c r="D733" s="49"/>
      <c r="E733" s="49"/>
      <c r="F733" s="49"/>
      <c r="G733" s="49"/>
    </row>
    <row r="734" spans="1:7">
      <c r="A734" s="48"/>
      <c r="B734" s="49"/>
      <c r="C734" s="49"/>
      <c r="D734" s="49"/>
      <c r="E734" s="49"/>
      <c r="F734" s="49"/>
      <c r="G734" s="49"/>
    </row>
    <row r="735" spans="1:7">
      <c r="A735" s="48"/>
      <c r="B735" s="49"/>
      <c r="C735" s="49"/>
      <c r="D735" s="49"/>
      <c r="E735" s="49"/>
      <c r="F735" s="49"/>
      <c r="G735" s="49"/>
    </row>
    <row r="736" spans="1:7">
      <c r="A736" s="48"/>
      <c r="B736" s="49"/>
      <c r="C736" s="49"/>
      <c r="D736" s="49"/>
      <c r="E736" s="49"/>
      <c r="F736" s="49"/>
      <c r="G736" s="49"/>
    </row>
    <row r="737" spans="1:7">
      <c r="A737" s="48"/>
      <c r="B737" s="49"/>
      <c r="C737" s="49"/>
      <c r="D737" s="49"/>
      <c r="E737" s="49"/>
      <c r="F737" s="49"/>
      <c r="G737" s="49"/>
    </row>
    <row r="738" spans="1:7">
      <c r="A738" s="48"/>
      <c r="B738" s="49"/>
      <c r="C738" s="49"/>
      <c r="D738" s="49"/>
      <c r="E738" s="49"/>
      <c r="F738" s="49"/>
      <c r="G738" s="49"/>
    </row>
    <row r="739" spans="1:7">
      <c r="A739" s="48"/>
      <c r="B739" s="49"/>
      <c r="C739" s="49"/>
      <c r="D739" s="49"/>
      <c r="E739" s="49"/>
      <c r="F739" s="49"/>
      <c r="G739" s="49"/>
    </row>
    <row r="740" spans="1:7">
      <c r="A740" s="48"/>
      <c r="B740" s="49"/>
      <c r="C740" s="49"/>
      <c r="D740" s="49"/>
      <c r="E740" s="49"/>
      <c r="F740" s="49"/>
      <c r="G740" s="49"/>
    </row>
    <row r="741" spans="1:7">
      <c r="A741" s="48"/>
      <c r="B741" s="49"/>
      <c r="C741" s="49"/>
      <c r="D741" s="49"/>
      <c r="E741" s="49"/>
      <c r="F741" s="49"/>
      <c r="G741" s="49"/>
    </row>
    <row r="742" spans="1:7">
      <c r="A742" s="48"/>
      <c r="B742" s="49"/>
      <c r="C742" s="49"/>
      <c r="D742" s="49"/>
      <c r="E742" s="49"/>
      <c r="F742" s="49"/>
      <c r="G742" s="49"/>
    </row>
    <row r="743" spans="1:7">
      <c r="A743" s="48"/>
      <c r="B743" s="49"/>
      <c r="C743" s="49"/>
      <c r="D743" s="49"/>
      <c r="E743" s="49"/>
      <c r="F743" s="49"/>
      <c r="G743" s="49"/>
    </row>
    <row r="744" spans="1:7">
      <c r="A744" s="48"/>
      <c r="B744" s="49"/>
      <c r="C744" s="49"/>
      <c r="D744" s="49"/>
      <c r="E744" s="49"/>
      <c r="F744" s="49"/>
      <c r="G744" s="49"/>
    </row>
    <row r="745" spans="1:7">
      <c r="A745" s="48"/>
      <c r="B745" s="49"/>
      <c r="C745" s="49"/>
      <c r="D745" s="49"/>
      <c r="E745" s="49"/>
      <c r="F745" s="49"/>
      <c r="G745" s="49"/>
    </row>
    <row r="746" spans="1:7">
      <c r="A746" s="48"/>
      <c r="B746" s="49"/>
      <c r="C746" s="49"/>
      <c r="D746" s="49"/>
      <c r="E746" s="49"/>
      <c r="F746" s="49"/>
      <c r="G746" s="49"/>
    </row>
    <row r="747" spans="1:7">
      <c r="A747" s="48"/>
      <c r="B747" s="49"/>
      <c r="C747" s="49"/>
      <c r="D747" s="49"/>
      <c r="E747" s="49"/>
      <c r="F747" s="49"/>
      <c r="G747" s="49"/>
    </row>
    <row r="748" spans="1:7">
      <c r="A748" s="48"/>
      <c r="B748" s="49"/>
      <c r="C748" s="49"/>
      <c r="D748" s="49"/>
      <c r="E748" s="49"/>
      <c r="F748" s="49"/>
      <c r="G748" s="49"/>
    </row>
  </sheetData>
  <mergeCells count="13">
    <mergeCell ref="G7:G8"/>
    <mergeCell ref="H7:H8"/>
    <mergeCell ref="I7:I8"/>
    <mergeCell ref="A2:I2"/>
    <mergeCell ref="A3:I3"/>
    <mergeCell ref="C4:I4"/>
    <mergeCell ref="A5:I5"/>
    <mergeCell ref="A7:A8"/>
    <mergeCell ref="B7:B8"/>
    <mergeCell ref="C7:C8"/>
    <mergeCell ref="D7:D8"/>
    <mergeCell ref="E7:E8"/>
    <mergeCell ref="F7:F8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G560"/>
  <sheetViews>
    <sheetView view="pageBreakPreview" zoomScaleSheetLayoutView="100" workbookViewId="0">
      <selection activeCell="D212" sqref="D212"/>
    </sheetView>
  </sheetViews>
  <sheetFormatPr defaultRowHeight="12.75"/>
  <cols>
    <col min="1" max="1" width="48" style="52" customWidth="1"/>
    <col min="2" max="2" width="16.28515625" style="41" customWidth="1"/>
    <col min="3" max="3" width="8.42578125" style="41" customWidth="1"/>
    <col min="4" max="4" width="12" style="41" customWidth="1"/>
    <col min="5" max="5" width="11.85546875" style="41" customWidth="1"/>
    <col min="6" max="6" width="13.42578125" style="41" customWidth="1"/>
    <col min="7" max="7" width="10.140625" style="25" bestFit="1" customWidth="1"/>
    <col min="8" max="256" width="9.140625" style="25"/>
    <col min="257" max="257" width="48" style="25" customWidth="1"/>
    <col min="258" max="258" width="16.28515625" style="25" customWidth="1"/>
    <col min="259" max="259" width="8.42578125" style="25" customWidth="1"/>
    <col min="260" max="260" width="12" style="25" customWidth="1"/>
    <col min="261" max="261" width="12.140625" style="25" customWidth="1"/>
    <col min="262" max="262" width="13.42578125" style="25" customWidth="1"/>
    <col min="263" max="263" width="10.140625" style="25" bestFit="1" customWidth="1"/>
    <col min="264" max="512" width="9.140625" style="25"/>
    <col min="513" max="513" width="48" style="25" customWidth="1"/>
    <col min="514" max="514" width="16.28515625" style="25" customWidth="1"/>
    <col min="515" max="515" width="8.42578125" style="25" customWidth="1"/>
    <col min="516" max="516" width="12" style="25" customWidth="1"/>
    <col min="517" max="517" width="12.140625" style="25" customWidth="1"/>
    <col min="518" max="518" width="13.42578125" style="25" customWidth="1"/>
    <col min="519" max="519" width="10.140625" style="25" bestFit="1" customWidth="1"/>
    <col min="520" max="768" width="9.140625" style="25"/>
    <col min="769" max="769" width="48" style="25" customWidth="1"/>
    <col min="770" max="770" width="16.28515625" style="25" customWidth="1"/>
    <col min="771" max="771" width="8.42578125" style="25" customWidth="1"/>
    <col min="772" max="772" width="12" style="25" customWidth="1"/>
    <col min="773" max="773" width="12.140625" style="25" customWidth="1"/>
    <col min="774" max="774" width="13.42578125" style="25" customWidth="1"/>
    <col min="775" max="775" width="10.140625" style="25" bestFit="1" customWidth="1"/>
    <col min="776" max="1024" width="9.140625" style="25"/>
    <col min="1025" max="1025" width="48" style="25" customWidth="1"/>
    <col min="1026" max="1026" width="16.28515625" style="25" customWidth="1"/>
    <col min="1027" max="1027" width="8.42578125" style="25" customWidth="1"/>
    <col min="1028" max="1028" width="12" style="25" customWidth="1"/>
    <col min="1029" max="1029" width="12.140625" style="25" customWidth="1"/>
    <col min="1030" max="1030" width="13.42578125" style="25" customWidth="1"/>
    <col min="1031" max="1031" width="10.140625" style="25" bestFit="1" customWidth="1"/>
    <col min="1032" max="1280" width="9.140625" style="25"/>
    <col min="1281" max="1281" width="48" style="25" customWidth="1"/>
    <col min="1282" max="1282" width="16.28515625" style="25" customWidth="1"/>
    <col min="1283" max="1283" width="8.42578125" style="25" customWidth="1"/>
    <col min="1284" max="1284" width="12" style="25" customWidth="1"/>
    <col min="1285" max="1285" width="12.140625" style="25" customWidth="1"/>
    <col min="1286" max="1286" width="13.42578125" style="25" customWidth="1"/>
    <col min="1287" max="1287" width="10.140625" style="25" bestFit="1" customWidth="1"/>
    <col min="1288" max="1536" width="9.140625" style="25"/>
    <col min="1537" max="1537" width="48" style="25" customWidth="1"/>
    <col min="1538" max="1538" width="16.28515625" style="25" customWidth="1"/>
    <col min="1539" max="1539" width="8.42578125" style="25" customWidth="1"/>
    <col min="1540" max="1540" width="12" style="25" customWidth="1"/>
    <col min="1541" max="1541" width="12.140625" style="25" customWidth="1"/>
    <col min="1542" max="1542" width="13.42578125" style="25" customWidth="1"/>
    <col min="1543" max="1543" width="10.140625" style="25" bestFit="1" customWidth="1"/>
    <col min="1544" max="1792" width="9.140625" style="25"/>
    <col min="1793" max="1793" width="48" style="25" customWidth="1"/>
    <col min="1794" max="1794" width="16.28515625" style="25" customWidth="1"/>
    <col min="1795" max="1795" width="8.42578125" style="25" customWidth="1"/>
    <col min="1796" max="1796" width="12" style="25" customWidth="1"/>
    <col min="1797" max="1797" width="12.140625" style="25" customWidth="1"/>
    <col min="1798" max="1798" width="13.42578125" style="25" customWidth="1"/>
    <col min="1799" max="1799" width="10.140625" style="25" bestFit="1" customWidth="1"/>
    <col min="1800" max="2048" width="9.140625" style="25"/>
    <col min="2049" max="2049" width="48" style="25" customWidth="1"/>
    <col min="2050" max="2050" width="16.28515625" style="25" customWidth="1"/>
    <col min="2051" max="2051" width="8.42578125" style="25" customWidth="1"/>
    <col min="2052" max="2052" width="12" style="25" customWidth="1"/>
    <col min="2053" max="2053" width="12.140625" style="25" customWidth="1"/>
    <col min="2054" max="2054" width="13.42578125" style="25" customWidth="1"/>
    <col min="2055" max="2055" width="10.140625" style="25" bestFit="1" customWidth="1"/>
    <col min="2056" max="2304" width="9.140625" style="25"/>
    <col min="2305" max="2305" width="48" style="25" customWidth="1"/>
    <col min="2306" max="2306" width="16.28515625" style="25" customWidth="1"/>
    <col min="2307" max="2307" width="8.42578125" style="25" customWidth="1"/>
    <col min="2308" max="2308" width="12" style="25" customWidth="1"/>
    <col min="2309" max="2309" width="12.140625" style="25" customWidth="1"/>
    <col min="2310" max="2310" width="13.42578125" style="25" customWidth="1"/>
    <col min="2311" max="2311" width="10.140625" style="25" bestFit="1" customWidth="1"/>
    <col min="2312" max="2560" width="9.140625" style="25"/>
    <col min="2561" max="2561" width="48" style="25" customWidth="1"/>
    <col min="2562" max="2562" width="16.28515625" style="25" customWidth="1"/>
    <col min="2563" max="2563" width="8.42578125" style="25" customWidth="1"/>
    <col min="2564" max="2564" width="12" style="25" customWidth="1"/>
    <col min="2565" max="2565" width="12.140625" style="25" customWidth="1"/>
    <col min="2566" max="2566" width="13.42578125" style="25" customWidth="1"/>
    <col min="2567" max="2567" width="10.140625" style="25" bestFit="1" customWidth="1"/>
    <col min="2568" max="2816" width="9.140625" style="25"/>
    <col min="2817" max="2817" width="48" style="25" customWidth="1"/>
    <col min="2818" max="2818" width="16.28515625" style="25" customWidth="1"/>
    <col min="2819" max="2819" width="8.42578125" style="25" customWidth="1"/>
    <col min="2820" max="2820" width="12" style="25" customWidth="1"/>
    <col min="2821" max="2821" width="12.140625" style="25" customWidth="1"/>
    <col min="2822" max="2822" width="13.42578125" style="25" customWidth="1"/>
    <col min="2823" max="2823" width="10.140625" style="25" bestFit="1" customWidth="1"/>
    <col min="2824" max="3072" width="9.140625" style="25"/>
    <col min="3073" max="3073" width="48" style="25" customWidth="1"/>
    <col min="3074" max="3074" width="16.28515625" style="25" customWidth="1"/>
    <col min="3075" max="3075" width="8.42578125" style="25" customWidth="1"/>
    <col min="3076" max="3076" width="12" style="25" customWidth="1"/>
    <col min="3077" max="3077" width="12.140625" style="25" customWidth="1"/>
    <col min="3078" max="3078" width="13.42578125" style="25" customWidth="1"/>
    <col min="3079" max="3079" width="10.140625" style="25" bestFit="1" customWidth="1"/>
    <col min="3080" max="3328" width="9.140625" style="25"/>
    <col min="3329" max="3329" width="48" style="25" customWidth="1"/>
    <col min="3330" max="3330" width="16.28515625" style="25" customWidth="1"/>
    <col min="3331" max="3331" width="8.42578125" style="25" customWidth="1"/>
    <col min="3332" max="3332" width="12" style="25" customWidth="1"/>
    <col min="3333" max="3333" width="12.140625" style="25" customWidth="1"/>
    <col min="3334" max="3334" width="13.42578125" style="25" customWidth="1"/>
    <col min="3335" max="3335" width="10.140625" style="25" bestFit="1" customWidth="1"/>
    <col min="3336" max="3584" width="9.140625" style="25"/>
    <col min="3585" max="3585" width="48" style="25" customWidth="1"/>
    <col min="3586" max="3586" width="16.28515625" style="25" customWidth="1"/>
    <col min="3587" max="3587" width="8.42578125" style="25" customWidth="1"/>
    <col min="3588" max="3588" width="12" style="25" customWidth="1"/>
    <col min="3589" max="3589" width="12.140625" style="25" customWidth="1"/>
    <col min="3590" max="3590" width="13.42578125" style="25" customWidth="1"/>
    <col min="3591" max="3591" width="10.140625" style="25" bestFit="1" customWidth="1"/>
    <col min="3592" max="3840" width="9.140625" style="25"/>
    <col min="3841" max="3841" width="48" style="25" customWidth="1"/>
    <col min="3842" max="3842" width="16.28515625" style="25" customWidth="1"/>
    <col min="3843" max="3843" width="8.42578125" style="25" customWidth="1"/>
    <col min="3844" max="3844" width="12" style="25" customWidth="1"/>
    <col min="3845" max="3845" width="12.140625" style="25" customWidth="1"/>
    <col min="3846" max="3846" width="13.42578125" style="25" customWidth="1"/>
    <col min="3847" max="3847" width="10.140625" style="25" bestFit="1" customWidth="1"/>
    <col min="3848" max="4096" width="9.140625" style="25"/>
    <col min="4097" max="4097" width="48" style="25" customWidth="1"/>
    <col min="4098" max="4098" width="16.28515625" style="25" customWidth="1"/>
    <col min="4099" max="4099" width="8.42578125" style="25" customWidth="1"/>
    <col min="4100" max="4100" width="12" style="25" customWidth="1"/>
    <col min="4101" max="4101" width="12.140625" style="25" customWidth="1"/>
    <col min="4102" max="4102" width="13.42578125" style="25" customWidth="1"/>
    <col min="4103" max="4103" width="10.140625" style="25" bestFit="1" customWidth="1"/>
    <col min="4104" max="4352" width="9.140625" style="25"/>
    <col min="4353" max="4353" width="48" style="25" customWidth="1"/>
    <col min="4354" max="4354" width="16.28515625" style="25" customWidth="1"/>
    <col min="4355" max="4355" width="8.42578125" style="25" customWidth="1"/>
    <col min="4356" max="4356" width="12" style="25" customWidth="1"/>
    <col min="4357" max="4357" width="12.140625" style="25" customWidth="1"/>
    <col min="4358" max="4358" width="13.42578125" style="25" customWidth="1"/>
    <col min="4359" max="4359" width="10.140625" style="25" bestFit="1" customWidth="1"/>
    <col min="4360" max="4608" width="9.140625" style="25"/>
    <col min="4609" max="4609" width="48" style="25" customWidth="1"/>
    <col min="4610" max="4610" width="16.28515625" style="25" customWidth="1"/>
    <col min="4611" max="4611" width="8.42578125" style="25" customWidth="1"/>
    <col min="4612" max="4612" width="12" style="25" customWidth="1"/>
    <col min="4613" max="4613" width="12.140625" style="25" customWidth="1"/>
    <col min="4614" max="4614" width="13.42578125" style="25" customWidth="1"/>
    <col min="4615" max="4615" width="10.140625" style="25" bestFit="1" customWidth="1"/>
    <col min="4616" max="4864" width="9.140625" style="25"/>
    <col min="4865" max="4865" width="48" style="25" customWidth="1"/>
    <col min="4866" max="4866" width="16.28515625" style="25" customWidth="1"/>
    <col min="4867" max="4867" width="8.42578125" style="25" customWidth="1"/>
    <col min="4868" max="4868" width="12" style="25" customWidth="1"/>
    <col min="4869" max="4869" width="12.140625" style="25" customWidth="1"/>
    <col min="4870" max="4870" width="13.42578125" style="25" customWidth="1"/>
    <col min="4871" max="4871" width="10.140625" style="25" bestFit="1" customWidth="1"/>
    <col min="4872" max="5120" width="9.140625" style="25"/>
    <col min="5121" max="5121" width="48" style="25" customWidth="1"/>
    <col min="5122" max="5122" width="16.28515625" style="25" customWidth="1"/>
    <col min="5123" max="5123" width="8.42578125" style="25" customWidth="1"/>
    <col min="5124" max="5124" width="12" style="25" customWidth="1"/>
    <col min="5125" max="5125" width="12.140625" style="25" customWidth="1"/>
    <col min="5126" max="5126" width="13.42578125" style="25" customWidth="1"/>
    <col min="5127" max="5127" width="10.140625" style="25" bestFit="1" customWidth="1"/>
    <col min="5128" max="5376" width="9.140625" style="25"/>
    <col min="5377" max="5377" width="48" style="25" customWidth="1"/>
    <col min="5378" max="5378" width="16.28515625" style="25" customWidth="1"/>
    <col min="5379" max="5379" width="8.42578125" style="25" customWidth="1"/>
    <col min="5380" max="5380" width="12" style="25" customWidth="1"/>
    <col min="5381" max="5381" width="12.140625" style="25" customWidth="1"/>
    <col min="5382" max="5382" width="13.42578125" style="25" customWidth="1"/>
    <col min="5383" max="5383" width="10.140625" style="25" bestFit="1" customWidth="1"/>
    <col min="5384" max="5632" width="9.140625" style="25"/>
    <col min="5633" max="5633" width="48" style="25" customWidth="1"/>
    <col min="5634" max="5634" width="16.28515625" style="25" customWidth="1"/>
    <col min="5635" max="5635" width="8.42578125" style="25" customWidth="1"/>
    <col min="5636" max="5636" width="12" style="25" customWidth="1"/>
    <col min="5637" max="5637" width="12.140625" style="25" customWidth="1"/>
    <col min="5638" max="5638" width="13.42578125" style="25" customWidth="1"/>
    <col min="5639" max="5639" width="10.140625" style="25" bestFit="1" customWidth="1"/>
    <col min="5640" max="5888" width="9.140625" style="25"/>
    <col min="5889" max="5889" width="48" style="25" customWidth="1"/>
    <col min="5890" max="5890" width="16.28515625" style="25" customWidth="1"/>
    <col min="5891" max="5891" width="8.42578125" style="25" customWidth="1"/>
    <col min="5892" max="5892" width="12" style="25" customWidth="1"/>
    <col min="5893" max="5893" width="12.140625" style="25" customWidth="1"/>
    <col min="5894" max="5894" width="13.42578125" style="25" customWidth="1"/>
    <col min="5895" max="5895" width="10.140625" style="25" bestFit="1" customWidth="1"/>
    <col min="5896" max="6144" width="9.140625" style="25"/>
    <col min="6145" max="6145" width="48" style="25" customWidth="1"/>
    <col min="6146" max="6146" width="16.28515625" style="25" customWidth="1"/>
    <col min="6147" max="6147" width="8.42578125" style="25" customWidth="1"/>
    <col min="6148" max="6148" width="12" style="25" customWidth="1"/>
    <col min="6149" max="6149" width="12.140625" style="25" customWidth="1"/>
    <col min="6150" max="6150" width="13.42578125" style="25" customWidth="1"/>
    <col min="6151" max="6151" width="10.140625" style="25" bestFit="1" customWidth="1"/>
    <col min="6152" max="6400" width="9.140625" style="25"/>
    <col min="6401" max="6401" width="48" style="25" customWidth="1"/>
    <col min="6402" max="6402" width="16.28515625" style="25" customWidth="1"/>
    <col min="6403" max="6403" width="8.42578125" style="25" customWidth="1"/>
    <col min="6404" max="6404" width="12" style="25" customWidth="1"/>
    <col min="6405" max="6405" width="12.140625" style="25" customWidth="1"/>
    <col min="6406" max="6406" width="13.42578125" style="25" customWidth="1"/>
    <col min="6407" max="6407" width="10.140625" style="25" bestFit="1" customWidth="1"/>
    <col min="6408" max="6656" width="9.140625" style="25"/>
    <col min="6657" max="6657" width="48" style="25" customWidth="1"/>
    <col min="6658" max="6658" width="16.28515625" style="25" customWidth="1"/>
    <col min="6659" max="6659" width="8.42578125" style="25" customWidth="1"/>
    <col min="6660" max="6660" width="12" style="25" customWidth="1"/>
    <col min="6661" max="6661" width="12.140625" style="25" customWidth="1"/>
    <col min="6662" max="6662" width="13.42578125" style="25" customWidth="1"/>
    <col min="6663" max="6663" width="10.140625" style="25" bestFit="1" customWidth="1"/>
    <col min="6664" max="6912" width="9.140625" style="25"/>
    <col min="6913" max="6913" width="48" style="25" customWidth="1"/>
    <col min="6914" max="6914" width="16.28515625" style="25" customWidth="1"/>
    <col min="6915" max="6915" width="8.42578125" style="25" customWidth="1"/>
    <col min="6916" max="6916" width="12" style="25" customWidth="1"/>
    <col min="6917" max="6917" width="12.140625" style="25" customWidth="1"/>
    <col min="6918" max="6918" width="13.42578125" style="25" customWidth="1"/>
    <col min="6919" max="6919" width="10.140625" style="25" bestFit="1" customWidth="1"/>
    <col min="6920" max="7168" width="9.140625" style="25"/>
    <col min="7169" max="7169" width="48" style="25" customWidth="1"/>
    <col min="7170" max="7170" width="16.28515625" style="25" customWidth="1"/>
    <col min="7171" max="7171" width="8.42578125" style="25" customWidth="1"/>
    <col min="7172" max="7172" width="12" style="25" customWidth="1"/>
    <col min="7173" max="7173" width="12.140625" style="25" customWidth="1"/>
    <col min="7174" max="7174" width="13.42578125" style="25" customWidth="1"/>
    <col min="7175" max="7175" width="10.140625" style="25" bestFit="1" customWidth="1"/>
    <col min="7176" max="7424" width="9.140625" style="25"/>
    <col min="7425" max="7425" width="48" style="25" customWidth="1"/>
    <col min="7426" max="7426" width="16.28515625" style="25" customWidth="1"/>
    <col min="7427" max="7427" width="8.42578125" style="25" customWidth="1"/>
    <col min="7428" max="7428" width="12" style="25" customWidth="1"/>
    <col min="7429" max="7429" width="12.140625" style="25" customWidth="1"/>
    <col min="7430" max="7430" width="13.42578125" style="25" customWidth="1"/>
    <col min="7431" max="7431" width="10.140625" style="25" bestFit="1" customWidth="1"/>
    <col min="7432" max="7680" width="9.140625" style="25"/>
    <col min="7681" max="7681" width="48" style="25" customWidth="1"/>
    <col min="7682" max="7682" width="16.28515625" style="25" customWidth="1"/>
    <col min="7683" max="7683" width="8.42578125" style="25" customWidth="1"/>
    <col min="7684" max="7684" width="12" style="25" customWidth="1"/>
    <col min="7685" max="7685" width="12.140625" style="25" customWidth="1"/>
    <col min="7686" max="7686" width="13.42578125" style="25" customWidth="1"/>
    <col min="7687" max="7687" width="10.140625" style="25" bestFit="1" customWidth="1"/>
    <col min="7688" max="7936" width="9.140625" style="25"/>
    <col min="7937" max="7937" width="48" style="25" customWidth="1"/>
    <col min="7938" max="7938" width="16.28515625" style="25" customWidth="1"/>
    <col min="7939" max="7939" width="8.42578125" style="25" customWidth="1"/>
    <col min="7940" max="7940" width="12" style="25" customWidth="1"/>
    <col min="7941" max="7941" width="12.140625" style="25" customWidth="1"/>
    <col min="7942" max="7942" width="13.42578125" style="25" customWidth="1"/>
    <col min="7943" max="7943" width="10.140625" style="25" bestFit="1" customWidth="1"/>
    <col min="7944" max="8192" width="9.140625" style="25"/>
    <col min="8193" max="8193" width="48" style="25" customWidth="1"/>
    <col min="8194" max="8194" width="16.28515625" style="25" customWidth="1"/>
    <col min="8195" max="8195" width="8.42578125" style="25" customWidth="1"/>
    <col min="8196" max="8196" width="12" style="25" customWidth="1"/>
    <col min="8197" max="8197" width="12.140625" style="25" customWidth="1"/>
    <col min="8198" max="8198" width="13.42578125" style="25" customWidth="1"/>
    <col min="8199" max="8199" width="10.140625" style="25" bestFit="1" customWidth="1"/>
    <col min="8200" max="8448" width="9.140625" style="25"/>
    <col min="8449" max="8449" width="48" style="25" customWidth="1"/>
    <col min="8450" max="8450" width="16.28515625" style="25" customWidth="1"/>
    <col min="8451" max="8451" width="8.42578125" style="25" customWidth="1"/>
    <col min="8452" max="8452" width="12" style="25" customWidth="1"/>
    <col min="8453" max="8453" width="12.140625" style="25" customWidth="1"/>
    <col min="8454" max="8454" width="13.42578125" style="25" customWidth="1"/>
    <col min="8455" max="8455" width="10.140625" style="25" bestFit="1" customWidth="1"/>
    <col min="8456" max="8704" width="9.140625" style="25"/>
    <col min="8705" max="8705" width="48" style="25" customWidth="1"/>
    <col min="8706" max="8706" width="16.28515625" style="25" customWidth="1"/>
    <col min="8707" max="8707" width="8.42578125" style="25" customWidth="1"/>
    <col min="8708" max="8708" width="12" style="25" customWidth="1"/>
    <col min="8709" max="8709" width="12.140625" style="25" customWidth="1"/>
    <col min="8710" max="8710" width="13.42578125" style="25" customWidth="1"/>
    <col min="8711" max="8711" width="10.140625" style="25" bestFit="1" customWidth="1"/>
    <col min="8712" max="8960" width="9.140625" style="25"/>
    <col min="8961" max="8961" width="48" style="25" customWidth="1"/>
    <col min="8962" max="8962" width="16.28515625" style="25" customWidth="1"/>
    <col min="8963" max="8963" width="8.42578125" style="25" customWidth="1"/>
    <col min="8964" max="8964" width="12" style="25" customWidth="1"/>
    <col min="8965" max="8965" width="12.140625" style="25" customWidth="1"/>
    <col min="8966" max="8966" width="13.42578125" style="25" customWidth="1"/>
    <col min="8967" max="8967" width="10.140625" style="25" bestFit="1" customWidth="1"/>
    <col min="8968" max="9216" width="9.140625" style="25"/>
    <col min="9217" max="9217" width="48" style="25" customWidth="1"/>
    <col min="9218" max="9218" width="16.28515625" style="25" customWidth="1"/>
    <col min="9219" max="9219" width="8.42578125" style="25" customWidth="1"/>
    <col min="9220" max="9220" width="12" style="25" customWidth="1"/>
    <col min="9221" max="9221" width="12.140625" style="25" customWidth="1"/>
    <col min="9222" max="9222" width="13.42578125" style="25" customWidth="1"/>
    <col min="9223" max="9223" width="10.140625" style="25" bestFit="1" customWidth="1"/>
    <col min="9224" max="9472" width="9.140625" style="25"/>
    <col min="9473" max="9473" width="48" style="25" customWidth="1"/>
    <col min="9474" max="9474" width="16.28515625" style="25" customWidth="1"/>
    <col min="9475" max="9475" width="8.42578125" style="25" customWidth="1"/>
    <col min="9476" max="9476" width="12" style="25" customWidth="1"/>
    <col min="9477" max="9477" width="12.140625" style="25" customWidth="1"/>
    <col min="9478" max="9478" width="13.42578125" style="25" customWidth="1"/>
    <col min="9479" max="9479" width="10.140625" style="25" bestFit="1" customWidth="1"/>
    <col min="9480" max="9728" width="9.140625" style="25"/>
    <col min="9729" max="9729" width="48" style="25" customWidth="1"/>
    <col min="9730" max="9730" width="16.28515625" style="25" customWidth="1"/>
    <col min="9731" max="9731" width="8.42578125" style="25" customWidth="1"/>
    <col min="9732" max="9732" width="12" style="25" customWidth="1"/>
    <col min="9733" max="9733" width="12.140625" style="25" customWidth="1"/>
    <col min="9734" max="9734" width="13.42578125" style="25" customWidth="1"/>
    <col min="9735" max="9735" width="10.140625" style="25" bestFit="1" customWidth="1"/>
    <col min="9736" max="9984" width="9.140625" style="25"/>
    <col min="9985" max="9985" width="48" style="25" customWidth="1"/>
    <col min="9986" max="9986" width="16.28515625" style="25" customWidth="1"/>
    <col min="9987" max="9987" width="8.42578125" style="25" customWidth="1"/>
    <col min="9988" max="9988" width="12" style="25" customWidth="1"/>
    <col min="9989" max="9989" width="12.140625" style="25" customWidth="1"/>
    <col min="9990" max="9990" width="13.42578125" style="25" customWidth="1"/>
    <col min="9991" max="9991" width="10.140625" style="25" bestFit="1" customWidth="1"/>
    <col min="9992" max="10240" width="9.140625" style="25"/>
    <col min="10241" max="10241" width="48" style="25" customWidth="1"/>
    <col min="10242" max="10242" width="16.28515625" style="25" customWidth="1"/>
    <col min="10243" max="10243" width="8.42578125" style="25" customWidth="1"/>
    <col min="10244" max="10244" width="12" style="25" customWidth="1"/>
    <col min="10245" max="10245" width="12.140625" style="25" customWidth="1"/>
    <col min="10246" max="10246" width="13.42578125" style="25" customWidth="1"/>
    <col min="10247" max="10247" width="10.140625" style="25" bestFit="1" customWidth="1"/>
    <col min="10248" max="10496" width="9.140625" style="25"/>
    <col min="10497" max="10497" width="48" style="25" customWidth="1"/>
    <col min="10498" max="10498" width="16.28515625" style="25" customWidth="1"/>
    <col min="10499" max="10499" width="8.42578125" style="25" customWidth="1"/>
    <col min="10500" max="10500" width="12" style="25" customWidth="1"/>
    <col min="10501" max="10501" width="12.140625" style="25" customWidth="1"/>
    <col min="10502" max="10502" width="13.42578125" style="25" customWidth="1"/>
    <col min="10503" max="10503" width="10.140625" style="25" bestFit="1" customWidth="1"/>
    <col min="10504" max="10752" width="9.140625" style="25"/>
    <col min="10753" max="10753" width="48" style="25" customWidth="1"/>
    <col min="10754" max="10754" width="16.28515625" style="25" customWidth="1"/>
    <col min="10755" max="10755" width="8.42578125" style="25" customWidth="1"/>
    <col min="10756" max="10756" width="12" style="25" customWidth="1"/>
    <col min="10757" max="10757" width="12.140625" style="25" customWidth="1"/>
    <col min="10758" max="10758" width="13.42578125" style="25" customWidth="1"/>
    <col min="10759" max="10759" width="10.140625" style="25" bestFit="1" customWidth="1"/>
    <col min="10760" max="11008" width="9.140625" style="25"/>
    <col min="11009" max="11009" width="48" style="25" customWidth="1"/>
    <col min="11010" max="11010" width="16.28515625" style="25" customWidth="1"/>
    <col min="11011" max="11011" width="8.42578125" style="25" customWidth="1"/>
    <col min="11012" max="11012" width="12" style="25" customWidth="1"/>
    <col min="11013" max="11013" width="12.140625" style="25" customWidth="1"/>
    <col min="11014" max="11014" width="13.42578125" style="25" customWidth="1"/>
    <col min="11015" max="11015" width="10.140625" style="25" bestFit="1" customWidth="1"/>
    <col min="11016" max="11264" width="9.140625" style="25"/>
    <col min="11265" max="11265" width="48" style="25" customWidth="1"/>
    <col min="11266" max="11266" width="16.28515625" style="25" customWidth="1"/>
    <col min="11267" max="11267" width="8.42578125" style="25" customWidth="1"/>
    <col min="11268" max="11268" width="12" style="25" customWidth="1"/>
    <col min="11269" max="11269" width="12.140625" style="25" customWidth="1"/>
    <col min="11270" max="11270" width="13.42578125" style="25" customWidth="1"/>
    <col min="11271" max="11271" width="10.140625" style="25" bestFit="1" customWidth="1"/>
    <col min="11272" max="11520" width="9.140625" style="25"/>
    <col min="11521" max="11521" width="48" style="25" customWidth="1"/>
    <col min="11522" max="11522" width="16.28515625" style="25" customWidth="1"/>
    <col min="11523" max="11523" width="8.42578125" style="25" customWidth="1"/>
    <col min="11524" max="11524" width="12" style="25" customWidth="1"/>
    <col min="11525" max="11525" width="12.140625" style="25" customWidth="1"/>
    <col min="11526" max="11526" width="13.42578125" style="25" customWidth="1"/>
    <col min="11527" max="11527" width="10.140625" style="25" bestFit="1" customWidth="1"/>
    <col min="11528" max="11776" width="9.140625" style="25"/>
    <col min="11777" max="11777" width="48" style="25" customWidth="1"/>
    <col min="11778" max="11778" width="16.28515625" style="25" customWidth="1"/>
    <col min="11779" max="11779" width="8.42578125" style="25" customWidth="1"/>
    <col min="11780" max="11780" width="12" style="25" customWidth="1"/>
    <col min="11781" max="11781" width="12.140625" style="25" customWidth="1"/>
    <col min="11782" max="11782" width="13.42578125" style="25" customWidth="1"/>
    <col min="11783" max="11783" width="10.140625" style="25" bestFit="1" customWidth="1"/>
    <col min="11784" max="12032" width="9.140625" style="25"/>
    <col min="12033" max="12033" width="48" style="25" customWidth="1"/>
    <col min="12034" max="12034" width="16.28515625" style="25" customWidth="1"/>
    <col min="12035" max="12035" width="8.42578125" style="25" customWidth="1"/>
    <col min="12036" max="12036" width="12" style="25" customWidth="1"/>
    <col min="12037" max="12037" width="12.140625" style="25" customWidth="1"/>
    <col min="12038" max="12038" width="13.42578125" style="25" customWidth="1"/>
    <col min="12039" max="12039" width="10.140625" style="25" bestFit="1" customWidth="1"/>
    <col min="12040" max="12288" width="9.140625" style="25"/>
    <col min="12289" max="12289" width="48" style="25" customWidth="1"/>
    <col min="12290" max="12290" width="16.28515625" style="25" customWidth="1"/>
    <col min="12291" max="12291" width="8.42578125" style="25" customWidth="1"/>
    <col min="12292" max="12292" width="12" style="25" customWidth="1"/>
    <col min="12293" max="12293" width="12.140625" style="25" customWidth="1"/>
    <col min="12294" max="12294" width="13.42578125" style="25" customWidth="1"/>
    <col min="12295" max="12295" width="10.140625" style="25" bestFit="1" customWidth="1"/>
    <col min="12296" max="12544" width="9.140625" style="25"/>
    <col min="12545" max="12545" width="48" style="25" customWidth="1"/>
    <col min="12546" max="12546" width="16.28515625" style="25" customWidth="1"/>
    <col min="12547" max="12547" width="8.42578125" style="25" customWidth="1"/>
    <col min="12548" max="12548" width="12" style="25" customWidth="1"/>
    <col min="12549" max="12549" width="12.140625" style="25" customWidth="1"/>
    <col min="12550" max="12550" width="13.42578125" style="25" customWidth="1"/>
    <col min="12551" max="12551" width="10.140625" style="25" bestFit="1" customWidth="1"/>
    <col min="12552" max="12800" width="9.140625" style="25"/>
    <col min="12801" max="12801" width="48" style="25" customWidth="1"/>
    <col min="12802" max="12802" width="16.28515625" style="25" customWidth="1"/>
    <col min="12803" max="12803" width="8.42578125" style="25" customWidth="1"/>
    <col min="12804" max="12804" width="12" style="25" customWidth="1"/>
    <col min="12805" max="12805" width="12.140625" style="25" customWidth="1"/>
    <col min="12806" max="12806" width="13.42578125" style="25" customWidth="1"/>
    <col min="12807" max="12807" width="10.140625" style="25" bestFit="1" customWidth="1"/>
    <col min="12808" max="13056" width="9.140625" style="25"/>
    <col min="13057" max="13057" width="48" style="25" customWidth="1"/>
    <col min="13058" max="13058" width="16.28515625" style="25" customWidth="1"/>
    <col min="13059" max="13059" width="8.42578125" style="25" customWidth="1"/>
    <col min="13060" max="13060" width="12" style="25" customWidth="1"/>
    <col min="13061" max="13061" width="12.140625" style="25" customWidth="1"/>
    <col min="13062" max="13062" width="13.42578125" style="25" customWidth="1"/>
    <col min="13063" max="13063" width="10.140625" style="25" bestFit="1" customWidth="1"/>
    <col min="13064" max="13312" width="9.140625" style="25"/>
    <col min="13313" max="13313" width="48" style="25" customWidth="1"/>
    <col min="13314" max="13314" width="16.28515625" style="25" customWidth="1"/>
    <col min="13315" max="13315" width="8.42578125" style="25" customWidth="1"/>
    <col min="13316" max="13316" width="12" style="25" customWidth="1"/>
    <col min="13317" max="13317" width="12.140625" style="25" customWidth="1"/>
    <col min="13318" max="13318" width="13.42578125" style="25" customWidth="1"/>
    <col min="13319" max="13319" width="10.140625" style="25" bestFit="1" customWidth="1"/>
    <col min="13320" max="13568" width="9.140625" style="25"/>
    <col min="13569" max="13569" width="48" style="25" customWidth="1"/>
    <col min="13570" max="13570" width="16.28515625" style="25" customWidth="1"/>
    <col min="13571" max="13571" width="8.42578125" style="25" customWidth="1"/>
    <col min="13572" max="13572" width="12" style="25" customWidth="1"/>
    <col min="13573" max="13573" width="12.140625" style="25" customWidth="1"/>
    <col min="13574" max="13574" width="13.42578125" style="25" customWidth="1"/>
    <col min="13575" max="13575" width="10.140625" style="25" bestFit="1" customWidth="1"/>
    <col min="13576" max="13824" width="9.140625" style="25"/>
    <col min="13825" max="13825" width="48" style="25" customWidth="1"/>
    <col min="13826" max="13826" width="16.28515625" style="25" customWidth="1"/>
    <col min="13827" max="13827" width="8.42578125" style="25" customWidth="1"/>
    <col min="13828" max="13828" width="12" style="25" customWidth="1"/>
    <col min="13829" max="13829" width="12.140625" style="25" customWidth="1"/>
    <col min="13830" max="13830" width="13.42578125" style="25" customWidth="1"/>
    <col min="13831" max="13831" width="10.140625" style="25" bestFit="1" customWidth="1"/>
    <col min="13832" max="14080" width="9.140625" style="25"/>
    <col min="14081" max="14081" width="48" style="25" customWidth="1"/>
    <col min="14082" max="14082" width="16.28515625" style="25" customWidth="1"/>
    <col min="14083" max="14083" width="8.42578125" style="25" customWidth="1"/>
    <col min="14084" max="14084" width="12" style="25" customWidth="1"/>
    <col min="14085" max="14085" width="12.140625" style="25" customWidth="1"/>
    <col min="14086" max="14086" width="13.42578125" style="25" customWidth="1"/>
    <col min="14087" max="14087" width="10.140625" style="25" bestFit="1" customWidth="1"/>
    <col min="14088" max="14336" width="9.140625" style="25"/>
    <col min="14337" max="14337" width="48" style="25" customWidth="1"/>
    <col min="14338" max="14338" width="16.28515625" style="25" customWidth="1"/>
    <col min="14339" max="14339" width="8.42578125" style="25" customWidth="1"/>
    <col min="14340" max="14340" width="12" style="25" customWidth="1"/>
    <col min="14341" max="14341" width="12.140625" style="25" customWidth="1"/>
    <col min="14342" max="14342" width="13.42578125" style="25" customWidth="1"/>
    <col min="14343" max="14343" width="10.140625" style="25" bestFit="1" customWidth="1"/>
    <col min="14344" max="14592" width="9.140625" style="25"/>
    <col min="14593" max="14593" width="48" style="25" customWidth="1"/>
    <col min="14594" max="14594" width="16.28515625" style="25" customWidth="1"/>
    <col min="14595" max="14595" width="8.42578125" style="25" customWidth="1"/>
    <col min="14596" max="14596" width="12" style="25" customWidth="1"/>
    <col min="14597" max="14597" width="12.140625" style="25" customWidth="1"/>
    <col min="14598" max="14598" width="13.42578125" style="25" customWidth="1"/>
    <col min="14599" max="14599" width="10.140625" style="25" bestFit="1" customWidth="1"/>
    <col min="14600" max="14848" width="9.140625" style="25"/>
    <col min="14849" max="14849" width="48" style="25" customWidth="1"/>
    <col min="14850" max="14850" width="16.28515625" style="25" customWidth="1"/>
    <col min="14851" max="14851" width="8.42578125" style="25" customWidth="1"/>
    <col min="14852" max="14852" width="12" style="25" customWidth="1"/>
    <col min="14853" max="14853" width="12.140625" style="25" customWidth="1"/>
    <col min="14854" max="14854" width="13.42578125" style="25" customWidth="1"/>
    <col min="14855" max="14855" width="10.140625" style="25" bestFit="1" customWidth="1"/>
    <col min="14856" max="15104" width="9.140625" style="25"/>
    <col min="15105" max="15105" width="48" style="25" customWidth="1"/>
    <col min="15106" max="15106" width="16.28515625" style="25" customWidth="1"/>
    <col min="15107" max="15107" width="8.42578125" style="25" customWidth="1"/>
    <col min="15108" max="15108" width="12" style="25" customWidth="1"/>
    <col min="15109" max="15109" width="12.140625" style="25" customWidth="1"/>
    <col min="15110" max="15110" width="13.42578125" style="25" customWidth="1"/>
    <col min="15111" max="15111" width="10.140625" style="25" bestFit="1" customWidth="1"/>
    <col min="15112" max="15360" width="9.140625" style="25"/>
    <col min="15361" max="15361" width="48" style="25" customWidth="1"/>
    <col min="15362" max="15362" width="16.28515625" style="25" customWidth="1"/>
    <col min="15363" max="15363" width="8.42578125" style="25" customWidth="1"/>
    <col min="15364" max="15364" width="12" style="25" customWidth="1"/>
    <col min="15365" max="15365" width="12.140625" style="25" customWidth="1"/>
    <col min="15366" max="15366" width="13.42578125" style="25" customWidth="1"/>
    <col min="15367" max="15367" width="10.140625" style="25" bestFit="1" customWidth="1"/>
    <col min="15368" max="15616" width="9.140625" style="25"/>
    <col min="15617" max="15617" width="48" style="25" customWidth="1"/>
    <col min="15618" max="15618" width="16.28515625" style="25" customWidth="1"/>
    <col min="15619" max="15619" width="8.42578125" style="25" customWidth="1"/>
    <col min="15620" max="15620" width="12" style="25" customWidth="1"/>
    <col min="15621" max="15621" width="12.140625" style="25" customWidth="1"/>
    <col min="15622" max="15622" width="13.42578125" style="25" customWidth="1"/>
    <col min="15623" max="15623" width="10.140625" style="25" bestFit="1" customWidth="1"/>
    <col min="15624" max="15872" width="9.140625" style="25"/>
    <col min="15873" max="15873" width="48" style="25" customWidth="1"/>
    <col min="15874" max="15874" width="16.28515625" style="25" customWidth="1"/>
    <col min="15875" max="15875" width="8.42578125" style="25" customWidth="1"/>
    <col min="15876" max="15876" width="12" style="25" customWidth="1"/>
    <col min="15877" max="15877" width="12.140625" style="25" customWidth="1"/>
    <col min="15878" max="15878" width="13.42578125" style="25" customWidth="1"/>
    <col min="15879" max="15879" width="10.140625" style="25" bestFit="1" customWidth="1"/>
    <col min="15880" max="16128" width="9.140625" style="25"/>
    <col min="16129" max="16129" width="48" style="25" customWidth="1"/>
    <col min="16130" max="16130" width="16.28515625" style="25" customWidth="1"/>
    <col min="16131" max="16131" width="8.42578125" style="25" customWidth="1"/>
    <col min="16132" max="16132" width="12" style="25" customWidth="1"/>
    <col min="16133" max="16133" width="12.140625" style="25" customWidth="1"/>
    <col min="16134" max="16134" width="13.42578125" style="25" customWidth="1"/>
    <col min="16135" max="16135" width="10.140625" style="25" bestFit="1" customWidth="1"/>
    <col min="16136" max="16384" width="9.140625" style="25"/>
  </cols>
  <sheetData>
    <row r="1" spans="1:6" ht="20.25" customHeight="1">
      <c r="D1" s="148" t="s">
        <v>678</v>
      </c>
      <c r="E1" s="148"/>
      <c r="F1" s="148"/>
    </row>
    <row r="2" spans="1:6" ht="15" customHeight="1">
      <c r="A2" s="129" t="s">
        <v>87</v>
      </c>
      <c r="B2" s="129"/>
      <c r="C2" s="129"/>
      <c r="D2" s="129"/>
      <c r="E2" s="129"/>
      <c r="F2" s="129"/>
    </row>
    <row r="3" spans="1:6" ht="15.75" customHeight="1">
      <c r="A3" s="129" t="s">
        <v>711</v>
      </c>
      <c r="B3" s="129"/>
      <c r="C3" s="129"/>
      <c r="D3" s="129"/>
      <c r="E3" s="129"/>
      <c r="F3" s="129"/>
    </row>
    <row r="4" spans="1:6" ht="28.5" customHeight="1">
      <c r="A4" s="130"/>
      <c r="B4" s="130"/>
      <c r="C4" s="130"/>
      <c r="D4" s="130"/>
      <c r="E4" s="130"/>
      <c r="F4" s="130"/>
    </row>
    <row r="5" spans="1:6" ht="79.5" customHeight="1">
      <c r="A5" s="145" t="s">
        <v>571</v>
      </c>
      <c r="B5" s="145"/>
      <c r="C5" s="145"/>
      <c r="D5" s="145"/>
      <c r="E5" s="145"/>
      <c r="F5" s="145"/>
    </row>
    <row r="6" spans="1:6" ht="19.5" customHeight="1">
      <c r="A6" s="117"/>
      <c r="B6" s="117"/>
      <c r="C6" s="117"/>
      <c r="D6" s="117"/>
      <c r="E6" s="118"/>
      <c r="F6" s="41" t="s">
        <v>572</v>
      </c>
    </row>
    <row r="7" spans="1:6" s="28" customFormat="1" ht="16.5" customHeight="1">
      <c r="A7" s="146" t="s">
        <v>89</v>
      </c>
      <c r="B7" s="147" t="s">
        <v>92</v>
      </c>
      <c r="C7" s="147" t="s">
        <v>93</v>
      </c>
      <c r="D7" s="143" t="s">
        <v>94</v>
      </c>
      <c r="E7" s="143" t="s">
        <v>95</v>
      </c>
      <c r="F7" s="143" t="s">
        <v>96</v>
      </c>
    </row>
    <row r="8" spans="1:6" s="28" customFormat="1" ht="39.75" customHeight="1">
      <c r="A8" s="146"/>
      <c r="B8" s="144"/>
      <c r="C8" s="144"/>
      <c r="D8" s="144"/>
      <c r="E8" s="144"/>
      <c r="F8" s="144"/>
    </row>
    <row r="9" spans="1:6" s="32" customFormat="1" ht="12" customHeight="1">
      <c r="A9" s="29">
        <v>1</v>
      </c>
      <c r="B9" s="29">
        <v>2</v>
      </c>
      <c r="C9" s="29">
        <v>3</v>
      </c>
      <c r="D9" s="30" t="s">
        <v>573</v>
      </c>
      <c r="E9" s="30" t="s">
        <v>573</v>
      </c>
      <c r="F9" s="30" t="s">
        <v>573</v>
      </c>
    </row>
    <row r="10" spans="1:6" s="27" customFormat="1" ht="38.25" hidden="1">
      <c r="A10" s="55" t="s">
        <v>390</v>
      </c>
      <c r="B10" s="33" t="s">
        <v>391</v>
      </c>
      <c r="C10" s="33" t="s">
        <v>102</v>
      </c>
      <c r="D10" s="34">
        <f>D15+D19</f>
        <v>0</v>
      </c>
      <c r="E10" s="34">
        <f>E15+E19</f>
        <v>0</v>
      </c>
      <c r="F10" s="34">
        <f>F15+F19</f>
        <v>0</v>
      </c>
    </row>
    <row r="11" spans="1:6" s="27" customFormat="1" ht="27.75" hidden="1" customHeight="1">
      <c r="A11" s="39" t="s">
        <v>574</v>
      </c>
      <c r="B11" s="35" t="s">
        <v>575</v>
      </c>
      <c r="C11" s="35" t="s">
        <v>102</v>
      </c>
      <c r="D11" s="38">
        <f>D12</f>
        <v>0</v>
      </c>
      <c r="E11" s="38">
        <f t="shared" ref="E11:F13" si="0">E12</f>
        <v>0</v>
      </c>
      <c r="F11" s="38">
        <f t="shared" si="0"/>
        <v>0</v>
      </c>
    </row>
    <row r="12" spans="1:6" s="27" customFormat="1" ht="15" hidden="1">
      <c r="A12" s="39" t="s">
        <v>180</v>
      </c>
      <c r="B12" s="35" t="s">
        <v>560</v>
      </c>
      <c r="C12" s="35" t="s">
        <v>102</v>
      </c>
      <c r="D12" s="38">
        <f>D13</f>
        <v>0</v>
      </c>
      <c r="E12" s="38">
        <f t="shared" si="0"/>
        <v>0</v>
      </c>
      <c r="F12" s="38">
        <f t="shared" si="0"/>
        <v>0</v>
      </c>
    </row>
    <row r="13" spans="1:6" s="27" customFormat="1" ht="26.25" hidden="1">
      <c r="A13" s="39" t="s">
        <v>395</v>
      </c>
      <c r="B13" s="35" t="s">
        <v>560</v>
      </c>
      <c r="C13" s="35" t="s">
        <v>396</v>
      </c>
      <c r="D13" s="38">
        <f>D14</f>
        <v>0</v>
      </c>
      <c r="E13" s="38">
        <f t="shared" si="0"/>
        <v>0</v>
      </c>
      <c r="F13" s="38">
        <f t="shared" si="0"/>
        <v>0</v>
      </c>
    </row>
    <row r="14" spans="1:6" s="27" customFormat="1" ht="15" hidden="1">
      <c r="A14" s="39" t="s">
        <v>397</v>
      </c>
      <c r="B14" s="35" t="s">
        <v>560</v>
      </c>
      <c r="C14" s="35" t="s">
        <v>398</v>
      </c>
      <c r="D14" s="38">
        <v>0</v>
      </c>
      <c r="E14" s="38">
        <v>0</v>
      </c>
      <c r="F14" s="38">
        <v>0</v>
      </c>
    </row>
    <row r="15" spans="1:6" s="27" customFormat="1" ht="51.75" hidden="1">
      <c r="A15" s="37" t="s">
        <v>392</v>
      </c>
      <c r="B15" s="35" t="s">
        <v>393</v>
      </c>
      <c r="C15" s="35" t="s">
        <v>102</v>
      </c>
      <c r="D15" s="38">
        <f>D16</f>
        <v>0</v>
      </c>
      <c r="E15" s="38">
        <f t="shared" ref="E15:F17" si="1">E16</f>
        <v>0</v>
      </c>
      <c r="F15" s="38">
        <f t="shared" si="1"/>
        <v>0</v>
      </c>
    </row>
    <row r="16" spans="1:6" s="27" customFormat="1" ht="15" hidden="1">
      <c r="A16" s="37" t="s">
        <v>180</v>
      </c>
      <c r="B16" s="35" t="s">
        <v>394</v>
      </c>
      <c r="C16" s="35" t="s">
        <v>102</v>
      </c>
      <c r="D16" s="38">
        <f>D17</f>
        <v>0</v>
      </c>
      <c r="E16" s="38">
        <f t="shared" si="1"/>
        <v>0</v>
      </c>
      <c r="F16" s="38">
        <f t="shared" si="1"/>
        <v>0</v>
      </c>
    </row>
    <row r="17" spans="1:6" s="27" customFormat="1" ht="26.25" hidden="1">
      <c r="A17" s="37" t="s">
        <v>395</v>
      </c>
      <c r="B17" s="35" t="s">
        <v>394</v>
      </c>
      <c r="C17" s="35" t="s">
        <v>396</v>
      </c>
      <c r="D17" s="38">
        <f>D18</f>
        <v>0</v>
      </c>
      <c r="E17" s="38">
        <f t="shared" si="1"/>
        <v>0</v>
      </c>
      <c r="F17" s="38">
        <f t="shared" si="1"/>
        <v>0</v>
      </c>
    </row>
    <row r="18" spans="1:6" s="27" customFormat="1" ht="15" hidden="1">
      <c r="A18" s="37" t="s">
        <v>397</v>
      </c>
      <c r="B18" s="35" t="s">
        <v>394</v>
      </c>
      <c r="C18" s="35" t="s">
        <v>398</v>
      </c>
      <c r="D18" s="38">
        <f>63.1+64.2-64.2-63.1</f>
        <v>0</v>
      </c>
      <c r="E18" s="38">
        <f>63.1+64.2-64.2-63.1</f>
        <v>0</v>
      </c>
      <c r="F18" s="38">
        <f>63.1+64.2-64.2-63.1</f>
        <v>0</v>
      </c>
    </row>
    <row r="19" spans="1:6" s="27" customFormat="1" ht="26.25" hidden="1">
      <c r="A19" s="39" t="s">
        <v>513</v>
      </c>
      <c r="B19" s="35" t="s">
        <v>514</v>
      </c>
      <c r="C19" s="35" t="s">
        <v>102</v>
      </c>
      <c r="D19" s="38">
        <f>D20</f>
        <v>0</v>
      </c>
      <c r="E19" s="38">
        <f t="shared" ref="E19:F21" si="2">E20</f>
        <v>0</v>
      </c>
      <c r="F19" s="38">
        <f t="shared" si="2"/>
        <v>0</v>
      </c>
    </row>
    <row r="20" spans="1:6" s="27" customFormat="1" ht="15" hidden="1">
      <c r="A20" s="37" t="s">
        <v>180</v>
      </c>
      <c r="B20" s="35" t="s">
        <v>515</v>
      </c>
      <c r="C20" s="35" t="s">
        <v>102</v>
      </c>
      <c r="D20" s="38">
        <f>D21</f>
        <v>0</v>
      </c>
      <c r="E20" s="38">
        <f t="shared" si="2"/>
        <v>0</v>
      </c>
      <c r="F20" s="38">
        <f t="shared" si="2"/>
        <v>0</v>
      </c>
    </row>
    <row r="21" spans="1:6" s="27" customFormat="1" ht="26.25" hidden="1">
      <c r="A21" s="37" t="s">
        <v>395</v>
      </c>
      <c r="B21" s="35" t="s">
        <v>515</v>
      </c>
      <c r="C21" s="35" t="s">
        <v>396</v>
      </c>
      <c r="D21" s="38">
        <f>D22</f>
        <v>0</v>
      </c>
      <c r="E21" s="38">
        <f t="shared" si="2"/>
        <v>0</v>
      </c>
      <c r="F21" s="38">
        <f t="shared" si="2"/>
        <v>0</v>
      </c>
    </row>
    <row r="22" spans="1:6" s="27" customFormat="1" ht="15" hidden="1">
      <c r="A22" s="37" t="s">
        <v>397</v>
      </c>
      <c r="B22" s="35" t="s">
        <v>515</v>
      </c>
      <c r="C22" s="35" t="s">
        <v>398</v>
      </c>
      <c r="D22" s="38">
        <f>6-6</f>
        <v>0</v>
      </c>
      <c r="E22" s="38">
        <f>6-6</f>
        <v>0</v>
      </c>
      <c r="F22" s="38">
        <f>6-6</f>
        <v>0</v>
      </c>
    </row>
    <row r="23" spans="1:6" s="27" customFormat="1" ht="36.75" customHeight="1">
      <c r="A23" s="55" t="s">
        <v>176</v>
      </c>
      <c r="B23" s="33" t="s">
        <v>177</v>
      </c>
      <c r="C23" s="33" t="s">
        <v>102</v>
      </c>
      <c r="D23" s="34">
        <f>D24+D28</f>
        <v>5.9</v>
      </c>
      <c r="E23" s="34">
        <f>E24+E28</f>
        <v>5.9</v>
      </c>
      <c r="F23" s="34">
        <f>F24+F28</f>
        <v>5.9</v>
      </c>
    </row>
    <row r="24" spans="1:6" s="27" customFormat="1" ht="39.75" customHeight="1">
      <c r="A24" s="39" t="s">
        <v>462</v>
      </c>
      <c r="B24" s="35" t="s">
        <v>463</v>
      </c>
      <c r="C24" s="35" t="s">
        <v>102</v>
      </c>
      <c r="D24" s="38">
        <f>D25</f>
        <v>5.9</v>
      </c>
      <c r="E24" s="38">
        <f t="shared" ref="E24:F26" si="3">E25</f>
        <v>5.9</v>
      </c>
      <c r="F24" s="38">
        <f t="shared" si="3"/>
        <v>5.9</v>
      </c>
    </row>
    <row r="25" spans="1:6" s="27" customFormat="1" ht="17.25" customHeight="1">
      <c r="A25" s="39" t="s">
        <v>180</v>
      </c>
      <c r="B25" s="35" t="s">
        <v>464</v>
      </c>
      <c r="C25" s="35" t="s">
        <v>102</v>
      </c>
      <c r="D25" s="38">
        <f>D26</f>
        <v>5.9</v>
      </c>
      <c r="E25" s="38">
        <f t="shared" si="3"/>
        <v>5.9</v>
      </c>
      <c r="F25" s="38">
        <f t="shared" si="3"/>
        <v>5.9</v>
      </c>
    </row>
    <row r="26" spans="1:6" s="27" customFormat="1" ht="30" customHeight="1">
      <c r="A26" s="39" t="s">
        <v>121</v>
      </c>
      <c r="B26" s="35" t="s">
        <v>464</v>
      </c>
      <c r="C26" s="35" t="s">
        <v>122</v>
      </c>
      <c r="D26" s="38">
        <f>D27</f>
        <v>5.9</v>
      </c>
      <c r="E26" s="38">
        <f t="shared" si="3"/>
        <v>5.9</v>
      </c>
      <c r="F26" s="38">
        <f t="shared" si="3"/>
        <v>5.9</v>
      </c>
    </row>
    <row r="27" spans="1:6" s="27" customFormat="1" ht="27" customHeight="1">
      <c r="A27" s="39" t="s">
        <v>256</v>
      </c>
      <c r="B27" s="35" t="s">
        <v>464</v>
      </c>
      <c r="C27" s="35" t="s">
        <v>124</v>
      </c>
      <c r="D27" s="38">
        <f>5.9+5.9-5.9</f>
        <v>5.9</v>
      </c>
      <c r="E27" s="38">
        <f>5.9+5.9-5.9</f>
        <v>5.9</v>
      </c>
      <c r="F27" s="38">
        <f>5.9+5.9-5.9</f>
        <v>5.9</v>
      </c>
    </row>
    <row r="28" spans="1:6" s="27" customFormat="1" ht="26.25" hidden="1">
      <c r="A28" s="39" t="s">
        <v>178</v>
      </c>
      <c r="B28" s="35" t="s">
        <v>179</v>
      </c>
      <c r="C28" s="35" t="s">
        <v>102</v>
      </c>
      <c r="D28" s="38">
        <f>D29</f>
        <v>0</v>
      </c>
      <c r="E28" s="38">
        <f t="shared" ref="E28:F30" si="4">E29</f>
        <v>0</v>
      </c>
      <c r="F28" s="38">
        <f t="shared" si="4"/>
        <v>0</v>
      </c>
    </row>
    <row r="29" spans="1:6" s="27" customFormat="1" ht="15" hidden="1">
      <c r="A29" s="39" t="s">
        <v>180</v>
      </c>
      <c r="B29" s="35" t="s">
        <v>181</v>
      </c>
      <c r="C29" s="35" t="s">
        <v>102</v>
      </c>
      <c r="D29" s="38">
        <f>D30</f>
        <v>0</v>
      </c>
      <c r="E29" s="38">
        <f t="shared" si="4"/>
        <v>0</v>
      </c>
      <c r="F29" s="38">
        <f t="shared" si="4"/>
        <v>0</v>
      </c>
    </row>
    <row r="30" spans="1:6" s="27" customFormat="1" ht="26.25" hidden="1">
      <c r="A30" s="39" t="s">
        <v>121</v>
      </c>
      <c r="B30" s="35" t="s">
        <v>181</v>
      </c>
      <c r="C30" s="35" t="s">
        <v>122</v>
      </c>
      <c r="D30" s="38">
        <f>D31</f>
        <v>0</v>
      </c>
      <c r="E30" s="38">
        <f t="shared" si="4"/>
        <v>0</v>
      </c>
      <c r="F30" s="38">
        <f t="shared" si="4"/>
        <v>0</v>
      </c>
    </row>
    <row r="31" spans="1:6" s="27" customFormat="1" ht="26.25" hidden="1">
      <c r="A31" s="39" t="s">
        <v>256</v>
      </c>
      <c r="B31" s="35" t="s">
        <v>181</v>
      </c>
      <c r="C31" s="35" t="s">
        <v>124</v>
      </c>
      <c r="D31" s="38">
        <v>0</v>
      </c>
      <c r="E31" s="38">
        <v>0</v>
      </c>
      <c r="F31" s="38">
        <v>0</v>
      </c>
    </row>
    <row r="32" spans="1:6" s="27" customFormat="1" ht="38.25" customHeight="1">
      <c r="A32" s="55" t="s">
        <v>447</v>
      </c>
      <c r="B32" s="33" t="s">
        <v>448</v>
      </c>
      <c r="C32" s="33" t="s">
        <v>102</v>
      </c>
      <c r="D32" s="34">
        <f>D33+D37</f>
        <v>316.5</v>
      </c>
      <c r="E32" s="34">
        <f>E33+E37</f>
        <v>316.5</v>
      </c>
      <c r="F32" s="34">
        <f>F33+F37</f>
        <v>316.5</v>
      </c>
    </row>
    <row r="33" spans="1:6" s="27" customFormat="1" ht="29.25" customHeight="1">
      <c r="A33" s="39" t="s">
        <v>449</v>
      </c>
      <c r="B33" s="35" t="s">
        <v>450</v>
      </c>
      <c r="C33" s="35" t="s">
        <v>102</v>
      </c>
      <c r="D33" s="38">
        <f>D34</f>
        <v>272.60000000000002</v>
      </c>
      <c r="E33" s="38">
        <f t="shared" ref="E33:F35" si="5">E34</f>
        <v>272.60000000000002</v>
      </c>
      <c r="F33" s="38">
        <f t="shared" si="5"/>
        <v>272.60000000000002</v>
      </c>
    </row>
    <row r="34" spans="1:6" s="27" customFormat="1" ht="15">
      <c r="A34" s="39" t="s">
        <v>180</v>
      </c>
      <c r="B34" s="35" t="s">
        <v>451</v>
      </c>
      <c r="C34" s="35" t="s">
        <v>102</v>
      </c>
      <c r="D34" s="38">
        <f>D35</f>
        <v>272.60000000000002</v>
      </c>
      <c r="E34" s="38">
        <f t="shared" si="5"/>
        <v>272.60000000000002</v>
      </c>
      <c r="F34" s="38">
        <f t="shared" si="5"/>
        <v>272.60000000000002</v>
      </c>
    </row>
    <row r="35" spans="1:6" s="27" customFormat="1" ht="30" customHeight="1">
      <c r="A35" s="39" t="s">
        <v>395</v>
      </c>
      <c r="B35" s="35" t="s">
        <v>451</v>
      </c>
      <c r="C35" s="35" t="s">
        <v>396</v>
      </c>
      <c r="D35" s="38">
        <f>D36</f>
        <v>272.60000000000002</v>
      </c>
      <c r="E35" s="38">
        <f t="shared" si="5"/>
        <v>272.60000000000002</v>
      </c>
      <c r="F35" s="38">
        <f t="shared" si="5"/>
        <v>272.60000000000002</v>
      </c>
    </row>
    <row r="36" spans="1:6" s="27" customFormat="1" ht="18.75" customHeight="1">
      <c r="A36" s="39" t="s">
        <v>397</v>
      </c>
      <c r="B36" s="35" t="s">
        <v>451</v>
      </c>
      <c r="C36" s="35" t="s">
        <v>398</v>
      </c>
      <c r="D36" s="38">
        <v>272.60000000000002</v>
      </c>
      <c r="E36" s="38">
        <v>272.60000000000002</v>
      </c>
      <c r="F36" s="38">
        <v>272.60000000000002</v>
      </c>
    </row>
    <row r="37" spans="1:6" s="27" customFormat="1" ht="30.75" customHeight="1">
      <c r="A37" s="39" t="s">
        <v>456</v>
      </c>
      <c r="B37" s="35" t="s">
        <v>457</v>
      </c>
      <c r="C37" s="35" t="s">
        <v>102</v>
      </c>
      <c r="D37" s="38">
        <f>D38</f>
        <v>43.9</v>
      </c>
      <c r="E37" s="38">
        <f t="shared" ref="E37:F39" si="6">E38</f>
        <v>43.9</v>
      </c>
      <c r="F37" s="38">
        <f t="shared" si="6"/>
        <v>43.9</v>
      </c>
    </row>
    <row r="38" spans="1:6" s="27" customFormat="1" ht="18" customHeight="1">
      <c r="A38" s="39" t="s">
        <v>180</v>
      </c>
      <c r="B38" s="35" t="s">
        <v>458</v>
      </c>
      <c r="C38" s="35" t="s">
        <v>102</v>
      </c>
      <c r="D38" s="38">
        <f>D39</f>
        <v>43.9</v>
      </c>
      <c r="E38" s="38">
        <f t="shared" si="6"/>
        <v>43.9</v>
      </c>
      <c r="F38" s="38">
        <f t="shared" si="6"/>
        <v>43.9</v>
      </c>
    </row>
    <row r="39" spans="1:6" s="27" customFormat="1" ht="28.5" customHeight="1">
      <c r="A39" s="39" t="s">
        <v>395</v>
      </c>
      <c r="B39" s="35" t="s">
        <v>458</v>
      </c>
      <c r="C39" s="35" t="s">
        <v>396</v>
      </c>
      <c r="D39" s="38">
        <f>D40</f>
        <v>43.9</v>
      </c>
      <c r="E39" s="38">
        <f t="shared" si="6"/>
        <v>43.9</v>
      </c>
      <c r="F39" s="38">
        <f t="shared" si="6"/>
        <v>43.9</v>
      </c>
    </row>
    <row r="40" spans="1:6" s="27" customFormat="1" ht="16.5" customHeight="1">
      <c r="A40" s="39" t="s">
        <v>397</v>
      </c>
      <c r="B40" s="35" t="s">
        <v>458</v>
      </c>
      <c r="C40" s="35" t="s">
        <v>398</v>
      </c>
      <c r="D40" s="38">
        <v>43.9</v>
      </c>
      <c r="E40" s="38">
        <v>43.9</v>
      </c>
      <c r="F40" s="38">
        <v>43.9</v>
      </c>
    </row>
    <row r="41" spans="1:6" s="27" customFormat="1" ht="51" hidden="1">
      <c r="A41" s="55" t="s">
        <v>465</v>
      </c>
      <c r="B41" s="33" t="s">
        <v>466</v>
      </c>
      <c r="C41" s="33" t="s">
        <v>102</v>
      </c>
      <c r="D41" s="34">
        <f>D42</f>
        <v>0</v>
      </c>
      <c r="E41" s="34">
        <f t="shared" ref="E41:F44" si="7">E42</f>
        <v>0</v>
      </c>
      <c r="F41" s="34">
        <f t="shared" si="7"/>
        <v>0</v>
      </c>
    </row>
    <row r="42" spans="1:6" s="27" customFormat="1" ht="15.75" hidden="1" customHeight="1">
      <c r="A42" s="39" t="s">
        <v>467</v>
      </c>
      <c r="B42" s="35" t="s">
        <v>468</v>
      </c>
      <c r="C42" s="35" t="s">
        <v>102</v>
      </c>
      <c r="D42" s="38">
        <f>D43</f>
        <v>0</v>
      </c>
      <c r="E42" s="38">
        <f t="shared" si="7"/>
        <v>0</v>
      </c>
      <c r="F42" s="38">
        <f t="shared" si="7"/>
        <v>0</v>
      </c>
    </row>
    <row r="43" spans="1:6" s="27" customFormat="1" ht="15" hidden="1">
      <c r="A43" s="39" t="s">
        <v>180</v>
      </c>
      <c r="B43" s="35" t="s">
        <v>469</v>
      </c>
      <c r="C43" s="35" t="s">
        <v>102</v>
      </c>
      <c r="D43" s="38">
        <f>D44</f>
        <v>0</v>
      </c>
      <c r="E43" s="38">
        <f t="shared" si="7"/>
        <v>0</v>
      </c>
      <c r="F43" s="38">
        <f t="shared" si="7"/>
        <v>0</v>
      </c>
    </row>
    <row r="44" spans="1:6" s="27" customFormat="1" ht="28.5" hidden="1" customHeight="1">
      <c r="A44" s="39" t="s">
        <v>121</v>
      </c>
      <c r="B44" s="35" t="s">
        <v>469</v>
      </c>
      <c r="C44" s="35" t="s">
        <v>122</v>
      </c>
      <c r="D44" s="38">
        <f>D45</f>
        <v>0</v>
      </c>
      <c r="E44" s="38">
        <f t="shared" si="7"/>
        <v>0</v>
      </c>
      <c r="F44" s="38">
        <f t="shared" si="7"/>
        <v>0</v>
      </c>
    </row>
    <row r="45" spans="1:6" s="27" customFormat="1" ht="26.25" hidden="1">
      <c r="A45" s="39" t="s">
        <v>256</v>
      </c>
      <c r="B45" s="35" t="s">
        <v>469</v>
      </c>
      <c r="C45" s="35" t="s">
        <v>124</v>
      </c>
      <c r="D45" s="38">
        <f>5.9-5.9</f>
        <v>0</v>
      </c>
      <c r="E45" s="38">
        <f>5.9-5.9</f>
        <v>0</v>
      </c>
      <c r="F45" s="38">
        <f>5.9-5.9</f>
        <v>0</v>
      </c>
    </row>
    <row r="46" spans="1:6" s="27" customFormat="1" ht="42.75" customHeight="1">
      <c r="A46" s="55" t="s">
        <v>283</v>
      </c>
      <c r="B46" s="33" t="s">
        <v>284</v>
      </c>
      <c r="C46" s="33" t="s">
        <v>102</v>
      </c>
      <c r="D46" s="34">
        <f>D47+D51</f>
        <v>100</v>
      </c>
      <c r="E46" s="34">
        <f>E47+E51</f>
        <v>100</v>
      </c>
      <c r="F46" s="34">
        <f>F47+F51</f>
        <v>100</v>
      </c>
    </row>
    <row r="47" spans="1:6" s="27" customFormat="1" ht="39.75" customHeight="1">
      <c r="A47" s="39" t="s">
        <v>285</v>
      </c>
      <c r="B47" s="35" t="s">
        <v>286</v>
      </c>
      <c r="C47" s="35" t="s">
        <v>102</v>
      </c>
      <c r="D47" s="38">
        <f>D48</f>
        <v>100</v>
      </c>
      <c r="E47" s="38">
        <f t="shared" ref="E47:F49" si="8">E48</f>
        <v>100</v>
      </c>
      <c r="F47" s="38">
        <f t="shared" si="8"/>
        <v>100</v>
      </c>
    </row>
    <row r="48" spans="1:6" s="27" customFormat="1" ht="15">
      <c r="A48" s="39" t="s">
        <v>180</v>
      </c>
      <c r="B48" s="35" t="s">
        <v>287</v>
      </c>
      <c r="C48" s="35" t="s">
        <v>102</v>
      </c>
      <c r="D48" s="38">
        <f>D49</f>
        <v>100</v>
      </c>
      <c r="E48" s="38">
        <f t="shared" si="8"/>
        <v>100</v>
      </c>
      <c r="F48" s="38">
        <f t="shared" si="8"/>
        <v>100</v>
      </c>
    </row>
    <row r="49" spans="1:6" s="27" customFormat="1" ht="32.25" customHeight="1">
      <c r="A49" s="39" t="s">
        <v>121</v>
      </c>
      <c r="B49" s="35" t="s">
        <v>287</v>
      </c>
      <c r="C49" s="35" t="s">
        <v>122</v>
      </c>
      <c r="D49" s="38">
        <f>D50</f>
        <v>100</v>
      </c>
      <c r="E49" s="38">
        <f t="shared" si="8"/>
        <v>100</v>
      </c>
      <c r="F49" s="38">
        <f t="shared" si="8"/>
        <v>100</v>
      </c>
    </row>
    <row r="50" spans="1:6" s="27" customFormat="1" ht="29.25" customHeight="1">
      <c r="A50" s="39" t="s">
        <v>123</v>
      </c>
      <c r="B50" s="35" t="s">
        <v>287</v>
      </c>
      <c r="C50" s="35" t="s">
        <v>124</v>
      </c>
      <c r="D50" s="38">
        <v>100</v>
      </c>
      <c r="E50" s="38">
        <v>100</v>
      </c>
      <c r="F50" s="38">
        <v>100</v>
      </c>
    </row>
    <row r="51" spans="1:6" s="27" customFormat="1" ht="40.5" hidden="1" customHeight="1">
      <c r="A51" s="39" t="s">
        <v>288</v>
      </c>
      <c r="B51" s="35" t="s">
        <v>289</v>
      </c>
      <c r="C51" s="35" t="s">
        <v>102</v>
      </c>
      <c r="D51" s="38">
        <f>D52</f>
        <v>0</v>
      </c>
      <c r="E51" s="38">
        <f t="shared" ref="E51:F53" si="9">E52</f>
        <v>0</v>
      </c>
      <c r="F51" s="38">
        <f t="shared" si="9"/>
        <v>0</v>
      </c>
    </row>
    <row r="52" spans="1:6" s="27" customFormat="1" ht="15" hidden="1">
      <c r="A52" s="39" t="s">
        <v>180</v>
      </c>
      <c r="B52" s="35" t="s">
        <v>290</v>
      </c>
      <c r="C52" s="35" t="s">
        <v>102</v>
      </c>
      <c r="D52" s="38">
        <f>D53</f>
        <v>0</v>
      </c>
      <c r="E52" s="38">
        <f t="shared" si="9"/>
        <v>0</v>
      </c>
      <c r="F52" s="38">
        <f t="shared" si="9"/>
        <v>0</v>
      </c>
    </row>
    <row r="53" spans="1:6" s="27" customFormat="1" ht="26.25" hidden="1">
      <c r="A53" s="39" t="s">
        <v>121</v>
      </c>
      <c r="B53" s="35" t="s">
        <v>290</v>
      </c>
      <c r="C53" s="35" t="s">
        <v>122</v>
      </c>
      <c r="D53" s="38">
        <f>D54</f>
        <v>0</v>
      </c>
      <c r="E53" s="38">
        <f t="shared" si="9"/>
        <v>0</v>
      </c>
      <c r="F53" s="38">
        <f t="shared" si="9"/>
        <v>0</v>
      </c>
    </row>
    <row r="54" spans="1:6" s="27" customFormat="1" ht="26.25" hidden="1">
      <c r="A54" s="39" t="s">
        <v>123</v>
      </c>
      <c r="B54" s="35" t="s">
        <v>290</v>
      </c>
      <c r="C54" s="35" t="s">
        <v>124</v>
      </c>
      <c r="D54" s="38">
        <v>0</v>
      </c>
      <c r="E54" s="38">
        <v>0</v>
      </c>
      <c r="F54" s="38">
        <v>0</v>
      </c>
    </row>
    <row r="55" spans="1:6" s="27" customFormat="1" ht="80.25" customHeight="1">
      <c r="A55" s="55" t="s">
        <v>291</v>
      </c>
      <c r="B55" s="33" t="s">
        <v>292</v>
      </c>
      <c r="C55" s="33" t="s">
        <v>102</v>
      </c>
      <c r="D55" s="34">
        <f>D56+D60</f>
        <v>1537.7</v>
      </c>
      <c r="E55" s="34">
        <f>E56+E60</f>
        <v>1762.8</v>
      </c>
      <c r="F55" s="34">
        <f>F56+F60</f>
        <v>1801</v>
      </c>
    </row>
    <row r="56" spans="1:6" s="27" customFormat="1" ht="66.75" customHeight="1">
      <c r="A56" s="39" t="s">
        <v>293</v>
      </c>
      <c r="B56" s="35" t="s">
        <v>294</v>
      </c>
      <c r="C56" s="35" t="s">
        <v>102</v>
      </c>
      <c r="D56" s="38">
        <f>D57</f>
        <v>1372.5</v>
      </c>
      <c r="E56" s="38">
        <f t="shared" ref="E56:F58" si="10">E57</f>
        <v>1597.6</v>
      </c>
      <c r="F56" s="38">
        <f t="shared" si="10"/>
        <v>1635.8</v>
      </c>
    </row>
    <row r="57" spans="1:6" s="27" customFormat="1" ht="17.25" customHeight="1">
      <c r="A57" s="39" t="s">
        <v>180</v>
      </c>
      <c r="B57" s="35" t="s">
        <v>295</v>
      </c>
      <c r="C57" s="35" t="s">
        <v>102</v>
      </c>
      <c r="D57" s="38">
        <f>D58</f>
        <v>1372.5</v>
      </c>
      <c r="E57" s="38">
        <f t="shared" si="10"/>
        <v>1597.6</v>
      </c>
      <c r="F57" s="38">
        <f t="shared" si="10"/>
        <v>1635.8</v>
      </c>
    </row>
    <row r="58" spans="1:6" s="27" customFormat="1" ht="27.75" customHeight="1">
      <c r="A58" s="39" t="s">
        <v>121</v>
      </c>
      <c r="B58" s="35" t="s">
        <v>295</v>
      </c>
      <c r="C58" s="35" t="s">
        <v>122</v>
      </c>
      <c r="D58" s="38">
        <f>D59</f>
        <v>1372.5</v>
      </c>
      <c r="E58" s="38">
        <f t="shared" si="10"/>
        <v>1597.6</v>
      </c>
      <c r="F58" s="38">
        <f t="shared" si="10"/>
        <v>1635.8</v>
      </c>
    </row>
    <row r="59" spans="1:6" s="27" customFormat="1" ht="26.25">
      <c r="A59" s="39" t="s">
        <v>123</v>
      </c>
      <c r="B59" s="35" t="s">
        <v>295</v>
      </c>
      <c r="C59" s="35" t="s">
        <v>124</v>
      </c>
      <c r="D59" s="38">
        <f>1295.5+77</f>
        <v>1372.5</v>
      </c>
      <c r="E59" s="38">
        <f>1409.8+187.8</f>
        <v>1597.6</v>
      </c>
      <c r="F59" s="38">
        <f>1409.8+226</f>
        <v>1635.8</v>
      </c>
    </row>
    <row r="60" spans="1:6" s="27" customFormat="1" ht="80.25" customHeight="1">
      <c r="A60" s="39" t="s">
        <v>296</v>
      </c>
      <c r="B60" s="35" t="s">
        <v>297</v>
      </c>
      <c r="C60" s="35" t="s">
        <v>102</v>
      </c>
      <c r="D60" s="38">
        <f>D61</f>
        <v>165.2</v>
      </c>
      <c r="E60" s="38">
        <f t="shared" ref="E60:F62" si="11">E61</f>
        <v>165.2</v>
      </c>
      <c r="F60" s="38">
        <f t="shared" si="11"/>
        <v>165.2</v>
      </c>
    </row>
    <row r="61" spans="1:6" s="27" customFormat="1" ht="15">
      <c r="A61" s="39" t="s">
        <v>180</v>
      </c>
      <c r="B61" s="35" t="s">
        <v>298</v>
      </c>
      <c r="C61" s="35" t="s">
        <v>102</v>
      </c>
      <c r="D61" s="38">
        <f>D62</f>
        <v>165.2</v>
      </c>
      <c r="E61" s="38">
        <f t="shared" si="11"/>
        <v>165.2</v>
      </c>
      <c r="F61" s="38">
        <f t="shared" si="11"/>
        <v>165.2</v>
      </c>
    </row>
    <row r="62" spans="1:6" s="27" customFormat="1" ht="27.75" customHeight="1">
      <c r="A62" s="39" t="s">
        <v>121</v>
      </c>
      <c r="B62" s="35" t="s">
        <v>298</v>
      </c>
      <c r="C62" s="35" t="s">
        <v>122</v>
      </c>
      <c r="D62" s="38">
        <f>D63</f>
        <v>165.2</v>
      </c>
      <c r="E62" s="38">
        <f t="shared" si="11"/>
        <v>165.2</v>
      </c>
      <c r="F62" s="38">
        <f t="shared" si="11"/>
        <v>165.2</v>
      </c>
    </row>
    <row r="63" spans="1:6" s="27" customFormat="1" ht="26.25">
      <c r="A63" s="39" t="s">
        <v>123</v>
      </c>
      <c r="B63" s="35" t="s">
        <v>298</v>
      </c>
      <c r="C63" s="35" t="s">
        <v>124</v>
      </c>
      <c r="D63" s="38">
        <v>165.2</v>
      </c>
      <c r="E63" s="38">
        <v>165.2</v>
      </c>
      <c r="F63" s="38">
        <v>165.2</v>
      </c>
    </row>
    <row r="64" spans="1:6" s="27" customFormat="1" ht="39" customHeight="1">
      <c r="A64" s="55" t="s">
        <v>182</v>
      </c>
      <c r="B64" s="33" t="s">
        <v>183</v>
      </c>
      <c r="C64" s="33" t="s">
        <v>102</v>
      </c>
      <c r="D64" s="34">
        <f>D65+D71+D75+D79+D83</f>
        <v>860</v>
      </c>
      <c r="E64" s="34">
        <f>E65+E71+E75+E79+E83</f>
        <v>860</v>
      </c>
      <c r="F64" s="34">
        <f>F65+F71+F75+F79+F83</f>
        <v>860</v>
      </c>
    </row>
    <row r="65" spans="1:6" s="27" customFormat="1" ht="39">
      <c r="A65" s="39" t="s">
        <v>184</v>
      </c>
      <c r="B65" s="35" t="s">
        <v>185</v>
      </c>
      <c r="C65" s="35" t="s">
        <v>102</v>
      </c>
      <c r="D65" s="38">
        <f>D66</f>
        <v>61.3</v>
      </c>
      <c r="E65" s="38">
        <f>E66</f>
        <v>61.3</v>
      </c>
      <c r="F65" s="38">
        <f>F66</f>
        <v>61.3</v>
      </c>
    </row>
    <row r="66" spans="1:6" s="27" customFormat="1" ht="15">
      <c r="A66" s="39" t="s">
        <v>180</v>
      </c>
      <c r="B66" s="35" t="s">
        <v>186</v>
      </c>
      <c r="C66" s="35" t="s">
        <v>102</v>
      </c>
      <c r="D66" s="38">
        <f>D69</f>
        <v>61.3</v>
      </c>
      <c r="E66" s="38">
        <f>E69</f>
        <v>61.3</v>
      </c>
      <c r="F66" s="38">
        <f>F69</f>
        <v>61.3</v>
      </c>
    </row>
    <row r="67" spans="1:6" s="27" customFormat="1" ht="29.25" hidden="1" customHeight="1">
      <c r="A67" s="39" t="s">
        <v>121</v>
      </c>
      <c r="B67" s="35" t="s">
        <v>186</v>
      </c>
      <c r="C67" s="35" t="s">
        <v>122</v>
      </c>
      <c r="D67" s="38">
        <f>D68</f>
        <v>0</v>
      </c>
      <c r="E67" s="38">
        <f>E68</f>
        <v>0</v>
      </c>
      <c r="F67" s="38">
        <f>F68</f>
        <v>0</v>
      </c>
    </row>
    <row r="68" spans="1:6" s="27" customFormat="1" ht="26.25" hidden="1">
      <c r="A68" s="39" t="s">
        <v>123</v>
      </c>
      <c r="B68" s="35" t="s">
        <v>186</v>
      </c>
      <c r="C68" s="35" t="s">
        <v>124</v>
      </c>
      <c r="D68" s="38">
        <f>45-45</f>
        <v>0</v>
      </c>
      <c r="E68" s="38">
        <f>45-45</f>
        <v>0</v>
      </c>
      <c r="F68" s="38">
        <f>45-45</f>
        <v>0</v>
      </c>
    </row>
    <row r="69" spans="1:6" s="27" customFormat="1" ht="15">
      <c r="A69" s="39" t="s">
        <v>125</v>
      </c>
      <c r="B69" s="35" t="s">
        <v>186</v>
      </c>
      <c r="C69" s="35" t="s">
        <v>126</v>
      </c>
      <c r="D69" s="38">
        <f>D70</f>
        <v>61.3</v>
      </c>
      <c r="E69" s="38">
        <f>E70</f>
        <v>61.3</v>
      </c>
      <c r="F69" s="38">
        <f>F70</f>
        <v>61.3</v>
      </c>
    </row>
    <row r="70" spans="1:6" s="27" customFormat="1" ht="15">
      <c r="A70" s="58" t="s">
        <v>127</v>
      </c>
      <c r="B70" s="35" t="s">
        <v>186</v>
      </c>
      <c r="C70" s="35" t="s">
        <v>128</v>
      </c>
      <c r="D70" s="38">
        <v>61.3</v>
      </c>
      <c r="E70" s="38">
        <v>61.3</v>
      </c>
      <c r="F70" s="38">
        <v>61.3</v>
      </c>
    </row>
    <row r="71" spans="1:6" s="27" customFormat="1" ht="93.75" customHeight="1">
      <c r="A71" s="39" t="s">
        <v>445</v>
      </c>
      <c r="B71" s="35" t="s">
        <v>188</v>
      </c>
      <c r="C71" s="35" t="s">
        <v>102</v>
      </c>
      <c r="D71" s="38">
        <f>D72</f>
        <v>187</v>
      </c>
      <c r="E71" s="38">
        <f t="shared" ref="E71:F73" si="12">E72</f>
        <v>187</v>
      </c>
      <c r="F71" s="38">
        <f t="shared" si="12"/>
        <v>187</v>
      </c>
    </row>
    <row r="72" spans="1:6" s="27" customFormat="1" ht="15">
      <c r="A72" s="39" t="s">
        <v>180</v>
      </c>
      <c r="B72" s="35" t="s">
        <v>189</v>
      </c>
      <c r="C72" s="35" t="s">
        <v>102</v>
      </c>
      <c r="D72" s="38">
        <f>D73</f>
        <v>187</v>
      </c>
      <c r="E72" s="38">
        <f t="shared" si="12"/>
        <v>187</v>
      </c>
      <c r="F72" s="38">
        <f t="shared" si="12"/>
        <v>187</v>
      </c>
    </row>
    <row r="73" spans="1:6" s="27" customFormat="1" ht="27.75" customHeight="1">
      <c r="A73" s="39" t="s">
        <v>121</v>
      </c>
      <c r="B73" s="35" t="s">
        <v>189</v>
      </c>
      <c r="C73" s="35" t="s">
        <v>122</v>
      </c>
      <c r="D73" s="38">
        <f>D74</f>
        <v>187</v>
      </c>
      <c r="E73" s="38">
        <f t="shared" si="12"/>
        <v>187</v>
      </c>
      <c r="F73" s="38">
        <f t="shared" si="12"/>
        <v>187</v>
      </c>
    </row>
    <row r="74" spans="1:6" s="27" customFormat="1" ht="26.25">
      <c r="A74" s="39" t="s">
        <v>123</v>
      </c>
      <c r="B74" s="35" t="s">
        <v>189</v>
      </c>
      <c r="C74" s="35" t="s">
        <v>124</v>
      </c>
      <c r="D74" s="38">
        <v>187</v>
      </c>
      <c r="E74" s="38">
        <v>187</v>
      </c>
      <c r="F74" s="38">
        <v>187</v>
      </c>
    </row>
    <row r="75" spans="1:6" s="27" customFormat="1" ht="81.75" customHeight="1">
      <c r="A75" s="61" t="s">
        <v>190</v>
      </c>
      <c r="B75" s="35" t="s">
        <v>191</v>
      </c>
      <c r="C75" s="35" t="s">
        <v>102</v>
      </c>
      <c r="D75" s="38">
        <f>D76</f>
        <v>7</v>
      </c>
      <c r="E75" s="38">
        <f t="shared" ref="E75:F77" si="13">E76</f>
        <v>7</v>
      </c>
      <c r="F75" s="38">
        <f t="shared" si="13"/>
        <v>7</v>
      </c>
    </row>
    <row r="76" spans="1:6" s="27" customFormat="1" ht="15.75" customHeight="1">
      <c r="A76" s="61" t="s">
        <v>180</v>
      </c>
      <c r="B76" s="35" t="s">
        <v>192</v>
      </c>
      <c r="C76" s="35" t="s">
        <v>102</v>
      </c>
      <c r="D76" s="38">
        <f>D77</f>
        <v>7</v>
      </c>
      <c r="E76" s="38">
        <f t="shared" si="13"/>
        <v>7</v>
      </c>
      <c r="F76" s="38">
        <f t="shared" si="13"/>
        <v>7</v>
      </c>
    </row>
    <row r="77" spans="1:6" s="27" customFormat="1" ht="29.25" customHeight="1">
      <c r="A77" s="39" t="s">
        <v>121</v>
      </c>
      <c r="B77" s="35" t="s">
        <v>192</v>
      </c>
      <c r="C77" s="35" t="s">
        <v>122</v>
      </c>
      <c r="D77" s="38">
        <f>D78</f>
        <v>7</v>
      </c>
      <c r="E77" s="38">
        <f t="shared" si="13"/>
        <v>7</v>
      </c>
      <c r="F77" s="38">
        <f t="shared" si="13"/>
        <v>7</v>
      </c>
    </row>
    <row r="78" spans="1:6" s="27" customFormat="1" ht="30" customHeight="1">
      <c r="A78" s="39" t="s">
        <v>256</v>
      </c>
      <c r="B78" s="35" t="s">
        <v>192</v>
      </c>
      <c r="C78" s="35" t="s">
        <v>124</v>
      </c>
      <c r="D78" s="38">
        <v>7</v>
      </c>
      <c r="E78" s="38">
        <v>7</v>
      </c>
      <c r="F78" s="38">
        <v>7</v>
      </c>
    </row>
    <row r="79" spans="1:6" s="27" customFormat="1" ht="42" customHeight="1">
      <c r="A79" s="39" t="s">
        <v>193</v>
      </c>
      <c r="B79" s="35" t="s">
        <v>194</v>
      </c>
      <c r="C79" s="35" t="s">
        <v>102</v>
      </c>
      <c r="D79" s="38">
        <f>D80</f>
        <v>26.5</v>
      </c>
      <c r="E79" s="38">
        <f t="shared" ref="E79:F81" si="14">E80</f>
        <v>26.5</v>
      </c>
      <c r="F79" s="38">
        <f t="shared" si="14"/>
        <v>26.5</v>
      </c>
    </row>
    <row r="80" spans="1:6" s="27" customFormat="1" ht="15" customHeight="1">
      <c r="A80" s="61" t="s">
        <v>180</v>
      </c>
      <c r="B80" s="35" t="s">
        <v>195</v>
      </c>
      <c r="C80" s="35" t="s">
        <v>102</v>
      </c>
      <c r="D80" s="38">
        <f>D81</f>
        <v>26.5</v>
      </c>
      <c r="E80" s="38">
        <f t="shared" si="14"/>
        <v>26.5</v>
      </c>
      <c r="F80" s="38">
        <f t="shared" si="14"/>
        <v>26.5</v>
      </c>
    </row>
    <row r="81" spans="1:6" s="27" customFormat="1" ht="29.25" customHeight="1">
      <c r="A81" s="39" t="s">
        <v>121</v>
      </c>
      <c r="B81" s="35" t="s">
        <v>195</v>
      </c>
      <c r="C81" s="35" t="s">
        <v>122</v>
      </c>
      <c r="D81" s="38">
        <f>D82</f>
        <v>26.5</v>
      </c>
      <c r="E81" s="38">
        <f t="shared" si="14"/>
        <v>26.5</v>
      </c>
      <c r="F81" s="38">
        <f t="shared" si="14"/>
        <v>26.5</v>
      </c>
    </row>
    <row r="82" spans="1:6" s="27" customFormat="1" ht="26.25">
      <c r="A82" s="39" t="s">
        <v>256</v>
      </c>
      <c r="B82" s="35" t="s">
        <v>195</v>
      </c>
      <c r="C82" s="35" t="s">
        <v>124</v>
      </c>
      <c r="D82" s="38">
        <f>28-1.5</f>
        <v>26.5</v>
      </c>
      <c r="E82" s="38">
        <f>28-1.5</f>
        <v>26.5</v>
      </c>
      <c r="F82" s="38">
        <f>28-1.5</f>
        <v>26.5</v>
      </c>
    </row>
    <row r="83" spans="1:6" s="27" customFormat="1" ht="52.5" customHeight="1">
      <c r="A83" s="39" t="s">
        <v>196</v>
      </c>
      <c r="B83" s="35" t="s">
        <v>197</v>
      </c>
      <c r="C83" s="35" t="s">
        <v>102</v>
      </c>
      <c r="D83" s="38">
        <f>D84</f>
        <v>578.20000000000005</v>
      </c>
      <c r="E83" s="38">
        <f t="shared" ref="E83:F85" si="15">E84</f>
        <v>578.20000000000005</v>
      </c>
      <c r="F83" s="38">
        <f t="shared" si="15"/>
        <v>578.20000000000005</v>
      </c>
    </row>
    <row r="84" spans="1:6" s="27" customFormat="1" ht="15">
      <c r="A84" s="61" t="s">
        <v>180</v>
      </c>
      <c r="B84" s="35" t="s">
        <v>198</v>
      </c>
      <c r="C84" s="35" t="s">
        <v>102</v>
      </c>
      <c r="D84" s="38">
        <f>D85</f>
        <v>578.20000000000005</v>
      </c>
      <c r="E84" s="38">
        <f t="shared" si="15"/>
        <v>578.20000000000005</v>
      </c>
      <c r="F84" s="38">
        <f t="shared" si="15"/>
        <v>578.20000000000005</v>
      </c>
    </row>
    <row r="85" spans="1:6" s="27" customFormat="1" ht="28.5" customHeight="1">
      <c r="A85" s="39" t="s">
        <v>121</v>
      </c>
      <c r="B85" s="35" t="s">
        <v>198</v>
      </c>
      <c r="C85" s="35" t="s">
        <v>122</v>
      </c>
      <c r="D85" s="38">
        <f>D86</f>
        <v>578.20000000000005</v>
      </c>
      <c r="E85" s="38">
        <f t="shared" si="15"/>
        <v>578.20000000000005</v>
      </c>
      <c r="F85" s="38">
        <f t="shared" si="15"/>
        <v>578.20000000000005</v>
      </c>
    </row>
    <row r="86" spans="1:6" s="27" customFormat="1" ht="26.25">
      <c r="A86" s="39" t="s">
        <v>256</v>
      </c>
      <c r="B86" s="35" t="s">
        <v>198</v>
      </c>
      <c r="C86" s="35" t="s">
        <v>124</v>
      </c>
      <c r="D86" s="38">
        <v>578.20000000000005</v>
      </c>
      <c r="E86" s="38">
        <v>578.20000000000005</v>
      </c>
      <c r="F86" s="38">
        <v>578.20000000000005</v>
      </c>
    </row>
    <row r="87" spans="1:6" s="27" customFormat="1" ht="42.75" customHeight="1">
      <c r="A87" s="55" t="s">
        <v>399</v>
      </c>
      <c r="B87" s="33" t="s">
        <v>400</v>
      </c>
      <c r="C87" s="33" t="s">
        <v>102</v>
      </c>
      <c r="D87" s="34">
        <f>D88</f>
        <v>17551.5</v>
      </c>
      <c r="E87" s="34">
        <f>E88</f>
        <v>18186</v>
      </c>
      <c r="F87" s="34">
        <f>F88</f>
        <v>18886.100000000002</v>
      </c>
    </row>
    <row r="88" spans="1:6" s="27" customFormat="1" ht="51.75">
      <c r="A88" s="39" t="s">
        <v>401</v>
      </c>
      <c r="B88" s="35" t="s">
        <v>402</v>
      </c>
      <c r="C88" s="35" t="s">
        <v>102</v>
      </c>
      <c r="D88" s="38">
        <f>D89+D92+D95+D98</f>
        <v>17551.5</v>
      </c>
      <c r="E88" s="38">
        <f>E89+E92+E95+E98</f>
        <v>18186</v>
      </c>
      <c r="F88" s="38">
        <f>F89+F92+F95+F98</f>
        <v>18886.100000000002</v>
      </c>
    </row>
    <row r="89" spans="1:6" s="27" customFormat="1" ht="39">
      <c r="A89" s="39" t="s">
        <v>403</v>
      </c>
      <c r="B89" s="35" t="s">
        <v>404</v>
      </c>
      <c r="C89" s="35" t="s">
        <v>102</v>
      </c>
      <c r="D89" s="38">
        <f t="shared" ref="D89:F90" si="16">D90</f>
        <v>9800</v>
      </c>
      <c r="E89" s="38">
        <f t="shared" si="16"/>
        <v>10349.1</v>
      </c>
      <c r="F89" s="38">
        <f t="shared" si="16"/>
        <v>10643.7</v>
      </c>
    </row>
    <row r="90" spans="1:6" s="27" customFormat="1" ht="26.25">
      <c r="A90" s="39" t="s">
        <v>395</v>
      </c>
      <c r="B90" s="35" t="s">
        <v>404</v>
      </c>
      <c r="C90" s="35" t="s">
        <v>396</v>
      </c>
      <c r="D90" s="38">
        <f t="shared" si="16"/>
        <v>9800</v>
      </c>
      <c r="E90" s="38">
        <f t="shared" si="16"/>
        <v>10349.1</v>
      </c>
      <c r="F90" s="38">
        <f t="shared" si="16"/>
        <v>10643.7</v>
      </c>
    </row>
    <row r="91" spans="1:6" s="27" customFormat="1" ht="15">
      <c r="A91" s="39" t="s">
        <v>397</v>
      </c>
      <c r="B91" s="35" t="s">
        <v>404</v>
      </c>
      <c r="C91" s="35" t="s">
        <v>398</v>
      </c>
      <c r="D91" s="38">
        <v>9800</v>
      </c>
      <c r="E91" s="38">
        <v>10349.1</v>
      </c>
      <c r="F91" s="38">
        <v>10643.7</v>
      </c>
    </row>
    <row r="92" spans="1:6" s="27" customFormat="1" ht="54.75" customHeight="1">
      <c r="A92" s="39" t="s">
        <v>405</v>
      </c>
      <c r="B92" s="35" t="s">
        <v>406</v>
      </c>
      <c r="C92" s="35" t="s">
        <v>102</v>
      </c>
      <c r="D92" s="38">
        <f t="shared" ref="D92:F93" si="17">D93</f>
        <v>88</v>
      </c>
      <c r="E92" s="38">
        <f t="shared" si="17"/>
        <v>88</v>
      </c>
      <c r="F92" s="38">
        <f t="shared" si="17"/>
        <v>88</v>
      </c>
    </row>
    <row r="93" spans="1:6" s="27" customFormat="1" ht="26.25">
      <c r="A93" s="39" t="s">
        <v>395</v>
      </c>
      <c r="B93" s="35" t="s">
        <v>406</v>
      </c>
      <c r="C93" s="35" t="s">
        <v>396</v>
      </c>
      <c r="D93" s="38">
        <f t="shared" si="17"/>
        <v>88</v>
      </c>
      <c r="E93" s="38">
        <f t="shared" si="17"/>
        <v>88</v>
      </c>
      <c r="F93" s="38">
        <f t="shared" si="17"/>
        <v>88</v>
      </c>
    </row>
    <row r="94" spans="1:6" s="27" customFormat="1" ht="15">
      <c r="A94" s="39" t="s">
        <v>397</v>
      </c>
      <c r="B94" s="35" t="s">
        <v>406</v>
      </c>
      <c r="C94" s="35" t="s">
        <v>398</v>
      </c>
      <c r="D94" s="38">
        <v>88</v>
      </c>
      <c r="E94" s="38">
        <v>88</v>
      </c>
      <c r="F94" s="38">
        <v>88</v>
      </c>
    </row>
    <row r="95" spans="1:6" s="27" customFormat="1" ht="143.25" customHeight="1">
      <c r="A95" s="39" t="s">
        <v>407</v>
      </c>
      <c r="B95" s="35" t="s">
        <v>408</v>
      </c>
      <c r="C95" s="35" t="s">
        <v>102</v>
      </c>
      <c r="D95" s="38">
        <f t="shared" ref="D95:F96" si="18">D96</f>
        <v>46.4</v>
      </c>
      <c r="E95" s="38">
        <f t="shared" si="18"/>
        <v>48</v>
      </c>
      <c r="F95" s="38">
        <f t="shared" si="18"/>
        <v>49.6</v>
      </c>
    </row>
    <row r="96" spans="1:6" s="27" customFormat="1" ht="31.5" customHeight="1">
      <c r="A96" s="39" t="s">
        <v>395</v>
      </c>
      <c r="B96" s="35" t="s">
        <v>408</v>
      </c>
      <c r="C96" s="35" t="s">
        <v>396</v>
      </c>
      <c r="D96" s="38">
        <f t="shared" si="18"/>
        <v>46.4</v>
      </c>
      <c r="E96" s="38">
        <f t="shared" si="18"/>
        <v>48</v>
      </c>
      <c r="F96" s="38">
        <f t="shared" si="18"/>
        <v>49.6</v>
      </c>
    </row>
    <row r="97" spans="1:6" s="27" customFormat="1" ht="16.5" customHeight="1">
      <c r="A97" s="39" t="s">
        <v>397</v>
      </c>
      <c r="B97" s="35" t="s">
        <v>408</v>
      </c>
      <c r="C97" s="35" t="s">
        <v>398</v>
      </c>
      <c r="D97" s="38">
        <v>46.4</v>
      </c>
      <c r="E97" s="38">
        <v>48</v>
      </c>
      <c r="F97" s="38">
        <v>49.6</v>
      </c>
    </row>
    <row r="98" spans="1:6" s="27" customFormat="1" ht="39">
      <c r="A98" s="39" t="s">
        <v>409</v>
      </c>
      <c r="B98" s="35" t="s">
        <v>410</v>
      </c>
      <c r="C98" s="35" t="s">
        <v>102</v>
      </c>
      <c r="D98" s="38">
        <f t="shared" ref="D98:F99" si="19">D99</f>
        <v>7617.1</v>
      </c>
      <c r="E98" s="38">
        <f t="shared" si="19"/>
        <v>7700.9</v>
      </c>
      <c r="F98" s="38">
        <f t="shared" si="19"/>
        <v>8104.8</v>
      </c>
    </row>
    <row r="99" spans="1:6" s="27" customFormat="1" ht="26.25">
      <c r="A99" s="39" t="s">
        <v>395</v>
      </c>
      <c r="B99" s="35" t="s">
        <v>410</v>
      </c>
      <c r="C99" s="35" t="s">
        <v>396</v>
      </c>
      <c r="D99" s="38">
        <f t="shared" si="19"/>
        <v>7617.1</v>
      </c>
      <c r="E99" s="38">
        <f t="shared" si="19"/>
        <v>7700.9</v>
      </c>
      <c r="F99" s="38">
        <f t="shared" si="19"/>
        <v>8104.8</v>
      </c>
    </row>
    <row r="100" spans="1:6" s="27" customFormat="1" ht="15">
      <c r="A100" s="39" t="s">
        <v>397</v>
      </c>
      <c r="B100" s="35" t="s">
        <v>410</v>
      </c>
      <c r="C100" s="35" t="s">
        <v>398</v>
      </c>
      <c r="D100" s="38">
        <v>7617.1</v>
      </c>
      <c r="E100" s="38">
        <v>7700.9</v>
      </c>
      <c r="F100" s="38">
        <v>8104.8</v>
      </c>
    </row>
    <row r="101" spans="1:6" s="27" customFormat="1" ht="31.5" customHeight="1">
      <c r="A101" s="55" t="s">
        <v>470</v>
      </c>
      <c r="B101" s="33" t="s">
        <v>471</v>
      </c>
      <c r="C101" s="33" t="s">
        <v>102</v>
      </c>
      <c r="D101" s="34">
        <f>D102+D114</f>
        <v>5649.9</v>
      </c>
      <c r="E101" s="34">
        <f>E102+E114</f>
        <v>5649.9</v>
      </c>
      <c r="F101" s="34">
        <f>F102+F114</f>
        <v>5649.9</v>
      </c>
    </row>
    <row r="102" spans="1:6" s="27" customFormat="1" ht="33" customHeight="1">
      <c r="A102" s="39" t="s">
        <v>472</v>
      </c>
      <c r="B102" s="35" t="s">
        <v>473</v>
      </c>
      <c r="C102" s="35" t="s">
        <v>102</v>
      </c>
      <c r="D102" s="38">
        <f>D103+D108+D111</f>
        <v>5251.5</v>
      </c>
      <c r="E102" s="38">
        <f>E103+E108+E111</f>
        <v>5251.5</v>
      </c>
      <c r="F102" s="38">
        <f>F103+F108+F111</f>
        <v>5251.5</v>
      </c>
    </row>
    <row r="103" spans="1:6" s="27" customFormat="1" ht="29.25" customHeight="1">
      <c r="A103" s="39" t="s">
        <v>238</v>
      </c>
      <c r="B103" s="35" t="s">
        <v>474</v>
      </c>
      <c r="C103" s="35" t="s">
        <v>102</v>
      </c>
      <c r="D103" s="38">
        <f>D104+D106</f>
        <v>4588.3</v>
      </c>
      <c r="E103" s="38">
        <f>E104+E106</f>
        <v>4895.3</v>
      </c>
      <c r="F103" s="38">
        <f>F104+F106</f>
        <v>4895.3</v>
      </c>
    </row>
    <row r="104" spans="1:6" s="27" customFormat="1" ht="67.5" customHeight="1">
      <c r="A104" s="39" t="s">
        <v>111</v>
      </c>
      <c r="B104" s="35" t="s">
        <v>474</v>
      </c>
      <c r="C104" s="35" t="s">
        <v>112</v>
      </c>
      <c r="D104" s="38">
        <f>D105</f>
        <v>4033.3</v>
      </c>
      <c r="E104" s="38">
        <f>E105</f>
        <v>4340.3</v>
      </c>
      <c r="F104" s="38">
        <f>F105</f>
        <v>4340.3</v>
      </c>
    </row>
    <row r="105" spans="1:6" s="27" customFormat="1" ht="18" customHeight="1">
      <c r="A105" s="39" t="s">
        <v>240</v>
      </c>
      <c r="B105" s="35" t="s">
        <v>474</v>
      </c>
      <c r="C105" s="35" t="s">
        <v>241</v>
      </c>
      <c r="D105" s="38">
        <v>4033.3</v>
      </c>
      <c r="E105" s="38">
        <f>4033.3+307</f>
        <v>4340.3</v>
      </c>
      <c r="F105" s="38">
        <f>4033.3+307</f>
        <v>4340.3</v>
      </c>
    </row>
    <row r="106" spans="1:6" s="27" customFormat="1" ht="30" customHeight="1">
      <c r="A106" s="39" t="s">
        <v>121</v>
      </c>
      <c r="B106" s="35" t="s">
        <v>474</v>
      </c>
      <c r="C106" s="35" t="s">
        <v>122</v>
      </c>
      <c r="D106" s="38">
        <f>D107</f>
        <v>555</v>
      </c>
      <c r="E106" s="38">
        <f>E107</f>
        <v>555</v>
      </c>
      <c r="F106" s="38">
        <f>F107</f>
        <v>555</v>
      </c>
    </row>
    <row r="107" spans="1:6" s="27" customFormat="1" ht="26.25">
      <c r="A107" s="39" t="s">
        <v>256</v>
      </c>
      <c r="B107" s="35" t="s">
        <v>474</v>
      </c>
      <c r="C107" s="35" t="s">
        <v>124</v>
      </c>
      <c r="D107" s="38">
        <v>555</v>
      </c>
      <c r="E107" s="38">
        <v>555</v>
      </c>
      <c r="F107" s="38">
        <v>555</v>
      </c>
    </row>
    <row r="108" spans="1:6" s="27" customFormat="1" ht="51.75">
      <c r="A108" s="39" t="s">
        <v>236</v>
      </c>
      <c r="B108" s="35" t="s">
        <v>477</v>
      </c>
      <c r="C108" s="35" t="s">
        <v>102</v>
      </c>
      <c r="D108" s="38">
        <f t="shared" ref="D108:F109" si="20">D109</f>
        <v>356.2</v>
      </c>
      <c r="E108" s="38">
        <f t="shared" si="20"/>
        <v>356.2</v>
      </c>
      <c r="F108" s="38">
        <f t="shared" si="20"/>
        <v>356.2</v>
      </c>
    </row>
    <row r="109" spans="1:6" s="27" customFormat="1" ht="18.75" customHeight="1">
      <c r="A109" s="39" t="s">
        <v>125</v>
      </c>
      <c r="B109" s="35" t="s">
        <v>477</v>
      </c>
      <c r="C109" s="35" t="s">
        <v>126</v>
      </c>
      <c r="D109" s="38">
        <f t="shared" si="20"/>
        <v>356.2</v>
      </c>
      <c r="E109" s="38">
        <f t="shared" si="20"/>
        <v>356.2</v>
      </c>
      <c r="F109" s="38">
        <f t="shared" si="20"/>
        <v>356.2</v>
      </c>
    </row>
    <row r="110" spans="1:6" s="27" customFormat="1" ht="18" customHeight="1">
      <c r="A110" s="39" t="s">
        <v>127</v>
      </c>
      <c r="B110" s="35" t="s">
        <v>477</v>
      </c>
      <c r="C110" s="35" t="s">
        <v>128</v>
      </c>
      <c r="D110" s="38">
        <v>356.2</v>
      </c>
      <c r="E110" s="38">
        <v>356.2</v>
      </c>
      <c r="F110" s="38">
        <v>356.2</v>
      </c>
    </row>
    <row r="111" spans="1:6" s="27" customFormat="1" ht="30.75" customHeight="1">
      <c r="A111" s="39" t="s">
        <v>475</v>
      </c>
      <c r="B111" s="35" t="s">
        <v>476</v>
      </c>
      <c r="C111" s="35" t="s">
        <v>102</v>
      </c>
      <c r="D111" s="38">
        <f t="shared" ref="D111:F112" si="21">D112</f>
        <v>307</v>
      </c>
      <c r="E111" s="38">
        <f t="shared" si="21"/>
        <v>0</v>
      </c>
      <c r="F111" s="38">
        <f t="shared" si="21"/>
        <v>0</v>
      </c>
    </row>
    <row r="112" spans="1:6" s="27" customFormat="1" ht="66.75" customHeight="1">
      <c r="A112" s="39" t="s">
        <v>111</v>
      </c>
      <c r="B112" s="35" t="s">
        <v>476</v>
      </c>
      <c r="C112" s="35" t="s">
        <v>112</v>
      </c>
      <c r="D112" s="38">
        <f t="shared" si="21"/>
        <v>307</v>
      </c>
      <c r="E112" s="38">
        <f t="shared" si="21"/>
        <v>0</v>
      </c>
      <c r="F112" s="38">
        <f t="shared" si="21"/>
        <v>0</v>
      </c>
    </row>
    <row r="113" spans="1:6" s="27" customFormat="1" ht="18" customHeight="1">
      <c r="A113" s="39" t="s">
        <v>240</v>
      </c>
      <c r="B113" s="35" t="s">
        <v>476</v>
      </c>
      <c r="C113" s="35" t="s">
        <v>241</v>
      </c>
      <c r="D113" s="38">
        <v>307</v>
      </c>
      <c r="E113" s="38">
        <v>0</v>
      </c>
      <c r="F113" s="38">
        <v>0</v>
      </c>
    </row>
    <row r="114" spans="1:6" s="27" customFormat="1" ht="42" customHeight="1">
      <c r="A114" s="39" t="s">
        <v>478</v>
      </c>
      <c r="B114" s="35" t="s">
        <v>479</v>
      </c>
      <c r="C114" s="35" t="s">
        <v>102</v>
      </c>
      <c r="D114" s="38">
        <f>D115</f>
        <v>398.4</v>
      </c>
      <c r="E114" s="38">
        <f t="shared" ref="E114:F116" si="22">E115</f>
        <v>398.4</v>
      </c>
      <c r="F114" s="38">
        <f t="shared" si="22"/>
        <v>398.4</v>
      </c>
    </row>
    <row r="115" spans="1:6" s="27" customFormat="1" ht="28.5" customHeight="1">
      <c r="A115" s="39" t="s">
        <v>238</v>
      </c>
      <c r="B115" s="35" t="s">
        <v>480</v>
      </c>
      <c r="C115" s="35" t="s">
        <v>102</v>
      </c>
      <c r="D115" s="38">
        <f>D116</f>
        <v>398.4</v>
      </c>
      <c r="E115" s="38">
        <f t="shared" si="22"/>
        <v>398.4</v>
      </c>
      <c r="F115" s="38">
        <f t="shared" si="22"/>
        <v>398.4</v>
      </c>
    </row>
    <row r="116" spans="1:6" s="27" customFormat="1" ht="32.25" customHeight="1">
      <c r="A116" s="39" t="s">
        <v>121</v>
      </c>
      <c r="B116" s="35" t="s">
        <v>480</v>
      </c>
      <c r="C116" s="35" t="s">
        <v>122</v>
      </c>
      <c r="D116" s="38">
        <f>D117</f>
        <v>398.4</v>
      </c>
      <c r="E116" s="38">
        <f t="shared" si="22"/>
        <v>398.4</v>
      </c>
      <c r="F116" s="38">
        <f t="shared" si="22"/>
        <v>398.4</v>
      </c>
    </row>
    <row r="117" spans="1:6" s="27" customFormat="1" ht="30.75" customHeight="1">
      <c r="A117" s="39" t="s">
        <v>256</v>
      </c>
      <c r="B117" s="35" t="s">
        <v>480</v>
      </c>
      <c r="C117" s="35" t="s">
        <v>124</v>
      </c>
      <c r="D117" s="38">
        <v>398.4</v>
      </c>
      <c r="E117" s="38">
        <v>398.4</v>
      </c>
      <c r="F117" s="38">
        <v>398.4</v>
      </c>
    </row>
    <row r="118" spans="1:6" s="27" customFormat="1" ht="42" customHeight="1">
      <c r="A118" s="55" t="s">
        <v>441</v>
      </c>
      <c r="B118" s="33" t="s">
        <v>413</v>
      </c>
      <c r="C118" s="33" t="s">
        <v>102</v>
      </c>
      <c r="D118" s="34">
        <f>D119+D123+D133</f>
        <v>402.7</v>
      </c>
      <c r="E118" s="34">
        <f>E119+E123+E133</f>
        <v>402.7</v>
      </c>
      <c r="F118" s="34">
        <f>F119+F123+F133</f>
        <v>402.7</v>
      </c>
    </row>
    <row r="119" spans="1:6" s="27" customFormat="1" ht="43.5" customHeight="1">
      <c r="A119" s="39" t="s">
        <v>502</v>
      </c>
      <c r="B119" s="35" t="s">
        <v>503</v>
      </c>
      <c r="C119" s="35" t="s">
        <v>102</v>
      </c>
      <c r="D119" s="38">
        <f>D120</f>
        <v>21</v>
      </c>
      <c r="E119" s="38">
        <f t="shared" ref="E119:F121" si="23">E120</f>
        <v>21</v>
      </c>
      <c r="F119" s="38">
        <f t="shared" si="23"/>
        <v>21</v>
      </c>
    </row>
    <row r="120" spans="1:6" s="27" customFormat="1" ht="15">
      <c r="A120" s="39" t="s">
        <v>180</v>
      </c>
      <c r="B120" s="35" t="s">
        <v>504</v>
      </c>
      <c r="C120" s="35" t="s">
        <v>102</v>
      </c>
      <c r="D120" s="38">
        <f>D121</f>
        <v>21</v>
      </c>
      <c r="E120" s="38">
        <f t="shared" si="23"/>
        <v>21</v>
      </c>
      <c r="F120" s="38">
        <f t="shared" si="23"/>
        <v>21</v>
      </c>
    </row>
    <row r="121" spans="1:6" s="27" customFormat="1" ht="29.25" customHeight="1">
      <c r="A121" s="39" t="s">
        <v>121</v>
      </c>
      <c r="B121" s="35" t="s">
        <v>504</v>
      </c>
      <c r="C121" s="35" t="s">
        <v>122</v>
      </c>
      <c r="D121" s="38">
        <f>D122</f>
        <v>21</v>
      </c>
      <c r="E121" s="38">
        <f t="shared" si="23"/>
        <v>21</v>
      </c>
      <c r="F121" s="38">
        <f t="shared" si="23"/>
        <v>21</v>
      </c>
    </row>
    <row r="122" spans="1:6" s="27" customFormat="1" ht="26.25">
      <c r="A122" s="39" t="s">
        <v>256</v>
      </c>
      <c r="B122" s="35" t="s">
        <v>504</v>
      </c>
      <c r="C122" s="35" t="s">
        <v>124</v>
      </c>
      <c r="D122" s="38">
        <v>21</v>
      </c>
      <c r="E122" s="38">
        <v>21</v>
      </c>
      <c r="F122" s="38">
        <v>21</v>
      </c>
    </row>
    <row r="123" spans="1:6" s="27" customFormat="1" ht="66.75" customHeight="1">
      <c r="A123" s="39" t="s">
        <v>442</v>
      </c>
      <c r="B123" s="35" t="s">
        <v>415</v>
      </c>
      <c r="C123" s="35" t="s">
        <v>102</v>
      </c>
      <c r="D123" s="38">
        <f>D124</f>
        <v>361.7</v>
      </c>
      <c r="E123" s="38">
        <f>E124</f>
        <v>361.7</v>
      </c>
      <c r="F123" s="38">
        <f>F124</f>
        <v>361.7</v>
      </c>
    </row>
    <row r="124" spans="1:6" s="27" customFormat="1" ht="15">
      <c r="A124" s="39" t="s">
        <v>180</v>
      </c>
      <c r="B124" s="35" t="s">
        <v>416</v>
      </c>
      <c r="C124" s="35" t="s">
        <v>102</v>
      </c>
      <c r="D124" s="38">
        <f>D125+D127</f>
        <v>361.7</v>
      </c>
      <c r="E124" s="38">
        <f>E125+E127</f>
        <v>361.7</v>
      </c>
      <c r="F124" s="38">
        <f>F125+F127</f>
        <v>361.7</v>
      </c>
    </row>
    <row r="125" spans="1:6" s="27" customFormat="1" ht="69" customHeight="1">
      <c r="A125" s="39" t="s">
        <v>111</v>
      </c>
      <c r="B125" s="35" t="s">
        <v>416</v>
      </c>
      <c r="C125" s="35" t="s">
        <v>112</v>
      </c>
      <c r="D125" s="38">
        <f>D126</f>
        <v>221.5</v>
      </c>
      <c r="E125" s="38">
        <f>E126</f>
        <v>221.5</v>
      </c>
      <c r="F125" s="38">
        <f>F126</f>
        <v>221.5</v>
      </c>
    </row>
    <row r="126" spans="1:6" s="27" customFormat="1" ht="15">
      <c r="A126" s="39" t="s">
        <v>240</v>
      </c>
      <c r="B126" s="35" t="s">
        <v>416</v>
      </c>
      <c r="C126" s="35" t="s">
        <v>241</v>
      </c>
      <c r="D126" s="38">
        <f>33.7+187.8</f>
        <v>221.5</v>
      </c>
      <c r="E126" s="38">
        <f>33.7+187.8</f>
        <v>221.5</v>
      </c>
      <c r="F126" s="38">
        <f>33.7+187.8</f>
        <v>221.5</v>
      </c>
    </row>
    <row r="127" spans="1:6" s="27" customFormat="1" ht="30" customHeight="1">
      <c r="A127" s="39" t="s">
        <v>121</v>
      </c>
      <c r="B127" s="35" t="s">
        <v>416</v>
      </c>
      <c r="C127" s="35" t="s">
        <v>122</v>
      </c>
      <c r="D127" s="38">
        <f>D128</f>
        <v>140.19999999999999</v>
      </c>
      <c r="E127" s="38">
        <f>E128</f>
        <v>140.19999999999999</v>
      </c>
      <c r="F127" s="38">
        <f>F128</f>
        <v>140.19999999999999</v>
      </c>
    </row>
    <row r="128" spans="1:6" s="27" customFormat="1" ht="26.25">
      <c r="A128" s="39" t="s">
        <v>256</v>
      </c>
      <c r="B128" s="35" t="s">
        <v>416</v>
      </c>
      <c r="C128" s="35" t="s">
        <v>124</v>
      </c>
      <c r="D128" s="38">
        <v>140.19999999999999</v>
      </c>
      <c r="E128" s="38">
        <v>140.19999999999999</v>
      </c>
      <c r="F128" s="38">
        <v>140.19999999999999</v>
      </c>
    </row>
    <row r="129" spans="1:6" s="27" customFormat="1" ht="17.25" hidden="1" customHeight="1">
      <c r="A129" s="39" t="s">
        <v>505</v>
      </c>
      <c r="B129" s="35" t="s">
        <v>506</v>
      </c>
      <c r="C129" s="35" t="s">
        <v>102</v>
      </c>
      <c r="D129" s="38">
        <f>D130</f>
        <v>0</v>
      </c>
      <c r="E129" s="38">
        <f t="shared" ref="E129:F131" si="24">E130</f>
        <v>0</v>
      </c>
      <c r="F129" s="38">
        <f t="shared" si="24"/>
        <v>0</v>
      </c>
    </row>
    <row r="130" spans="1:6" s="27" customFormat="1" ht="15" hidden="1">
      <c r="A130" s="39" t="s">
        <v>180</v>
      </c>
      <c r="B130" s="35" t="s">
        <v>507</v>
      </c>
      <c r="C130" s="35" t="s">
        <v>102</v>
      </c>
      <c r="D130" s="38">
        <f>D131</f>
        <v>0</v>
      </c>
      <c r="E130" s="38">
        <f t="shared" si="24"/>
        <v>0</v>
      </c>
      <c r="F130" s="38">
        <f t="shared" si="24"/>
        <v>0</v>
      </c>
    </row>
    <row r="131" spans="1:6" s="27" customFormat="1" ht="28.5" hidden="1" customHeight="1">
      <c r="A131" s="39" t="s">
        <v>121</v>
      </c>
      <c r="B131" s="35" t="s">
        <v>507</v>
      </c>
      <c r="C131" s="35" t="s">
        <v>122</v>
      </c>
      <c r="D131" s="38">
        <f>D132</f>
        <v>0</v>
      </c>
      <c r="E131" s="38">
        <f t="shared" si="24"/>
        <v>0</v>
      </c>
      <c r="F131" s="38">
        <f t="shared" si="24"/>
        <v>0</v>
      </c>
    </row>
    <row r="132" spans="1:6" s="27" customFormat="1" ht="26.25" hidden="1">
      <c r="A132" s="39" t="s">
        <v>256</v>
      </c>
      <c r="B132" s="35" t="s">
        <v>507</v>
      </c>
      <c r="C132" s="35" t="s">
        <v>124</v>
      </c>
      <c r="D132" s="38"/>
      <c r="E132" s="38"/>
      <c r="F132" s="38"/>
    </row>
    <row r="133" spans="1:6" s="27" customFormat="1" ht="26.25">
      <c r="A133" s="39" t="s">
        <v>508</v>
      </c>
      <c r="B133" s="35" t="s">
        <v>509</v>
      </c>
      <c r="C133" s="35" t="s">
        <v>102</v>
      </c>
      <c r="D133" s="38">
        <f>D134</f>
        <v>20</v>
      </c>
      <c r="E133" s="38">
        <f t="shared" ref="E133:F135" si="25">E134</f>
        <v>20</v>
      </c>
      <c r="F133" s="38">
        <f t="shared" si="25"/>
        <v>20</v>
      </c>
    </row>
    <row r="134" spans="1:6" s="27" customFormat="1" ht="15">
      <c r="A134" s="39" t="s">
        <v>180</v>
      </c>
      <c r="B134" s="35" t="s">
        <v>510</v>
      </c>
      <c r="C134" s="35" t="s">
        <v>102</v>
      </c>
      <c r="D134" s="38">
        <f>D135</f>
        <v>20</v>
      </c>
      <c r="E134" s="38">
        <f t="shared" si="25"/>
        <v>20</v>
      </c>
      <c r="F134" s="38">
        <f t="shared" si="25"/>
        <v>20</v>
      </c>
    </row>
    <row r="135" spans="1:6" s="27" customFormat="1" ht="30" customHeight="1">
      <c r="A135" s="39" t="s">
        <v>121</v>
      </c>
      <c r="B135" s="35" t="s">
        <v>510</v>
      </c>
      <c r="C135" s="35" t="s">
        <v>122</v>
      </c>
      <c r="D135" s="38">
        <f>D136</f>
        <v>20</v>
      </c>
      <c r="E135" s="38">
        <f t="shared" si="25"/>
        <v>20</v>
      </c>
      <c r="F135" s="38">
        <f t="shared" si="25"/>
        <v>20</v>
      </c>
    </row>
    <row r="136" spans="1:6" s="27" customFormat="1" ht="26.25">
      <c r="A136" s="39" t="s">
        <v>256</v>
      </c>
      <c r="B136" s="35" t="s">
        <v>510</v>
      </c>
      <c r="C136" s="35" t="s">
        <v>124</v>
      </c>
      <c r="D136" s="38">
        <v>20</v>
      </c>
      <c r="E136" s="38">
        <v>20</v>
      </c>
      <c r="F136" s="38">
        <v>20</v>
      </c>
    </row>
    <row r="137" spans="1:6" s="27" customFormat="1" ht="65.25" customHeight="1">
      <c r="A137" s="55" t="s">
        <v>199</v>
      </c>
      <c r="B137" s="33" t="s">
        <v>200</v>
      </c>
      <c r="C137" s="33" t="s">
        <v>102</v>
      </c>
      <c r="D137" s="34">
        <f>D138+D142+D148+D152+D158+D162+D166+D170+D175+D180</f>
        <v>6836.3</v>
      </c>
      <c r="E137" s="34">
        <f>E138+E142+E148+E152+E158+E162+E166+E170+E175+E180</f>
        <v>5751.3</v>
      </c>
      <c r="F137" s="34">
        <f>F138+F142+F148+F152+F158+F162+F166+F170+F175+F180</f>
        <v>6278.3</v>
      </c>
    </row>
    <row r="138" spans="1:6" s="27" customFormat="1" ht="66.75" customHeight="1">
      <c r="A138" s="39" t="s">
        <v>327</v>
      </c>
      <c r="B138" s="35" t="s">
        <v>328</v>
      </c>
      <c r="C138" s="35" t="s">
        <v>102</v>
      </c>
      <c r="D138" s="38">
        <f>D139</f>
        <v>272.3</v>
      </c>
      <c r="E138" s="38">
        <f t="shared" ref="E138:F140" si="26">E139</f>
        <v>272.3</v>
      </c>
      <c r="F138" s="38">
        <f t="shared" si="26"/>
        <v>272.3</v>
      </c>
    </row>
    <row r="139" spans="1:6" s="27" customFormat="1" ht="17.25" customHeight="1">
      <c r="A139" s="39" t="s">
        <v>180</v>
      </c>
      <c r="B139" s="35" t="s">
        <v>329</v>
      </c>
      <c r="C139" s="35" t="s">
        <v>102</v>
      </c>
      <c r="D139" s="38">
        <f>D140</f>
        <v>272.3</v>
      </c>
      <c r="E139" s="38">
        <f t="shared" si="26"/>
        <v>272.3</v>
      </c>
      <c r="F139" s="38">
        <f t="shared" si="26"/>
        <v>272.3</v>
      </c>
    </row>
    <row r="140" spans="1:6" s="27" customFormat="1" ht="26.25" customHeight="1">
      <c r="A140" s="39" t="s">
        <v>121</v>
      </c>
      <c r="B140" s="35" t="s">
        <v>329</v>
      </c>
      <c r="C140" s="35" t="s">
        <v>122</v>
      </c>
      <c r="D140" s="38">
        <f>D141</f>
        <v>272.3</v>
      </c>
      <c r="E140" s="38">
        <f t="shared" si="26"/>
        <v>272.3</v>
      </c>
      <c r="F140" s="38">
        <f t="shared" si="26"/>
        <v>272.3</v>
      </c>
    </row>
    <row r="141" spans="1:6" s="27" customFormat="1" ht="30" customHeight="1">
      <c r="A141" s="39" t="s">
        <v>256</v>
      </c>
      <c r="B141" s="35" t="s">
        <v>329</v>
      </c>
      <c r="C141" s="35" t="s">
        <v>124</v>
      </c>
      <c r="D141" s="38">
        <v>272.3</v>
      </c>
      <c r="E141" s="38">
        <v>272.3</v>
      </c>
      <c r="F141" s="38">
        <v>272.3</v>
      </c>
    </row>
    <row r="142" spans="1:6" s="27" customFormat="1" ht="42" hidden="1" customHeight="1">
      <c r="A142" s="39" t="s">
        <v>330</v>
      </c>
      <c r="B142" s="35" t="s">
        <v>331</v>
      </c>
      <c r="C142" s="35" t="s">
        <v>102</v>
      </c>
      <c r="D142" s="38">
        <f>D143</f>
        <v>0</v>
      </c>
      <c r="E142" s="38">
        <f>E143</f>
        <v>0</v>
      </c>
      <c r="F142" s="38">
        <f>F143</f>
        <v>0</v>
      </c>
    </row>
    <row r="143" spans="1:6" s="27" customFormat="1" ht="15" hidden="1">
      <c r="A143" s="39" t="s">
        <v>180</v>
      </c>
      <c r="B143" s="35" t="s">
        <v>332</v>
      </c>
      <c r="C143" s="35" t="s">
        <v>102</v>
      </c>
      <c r="D143" s="38">
        <f>D144+D146</f>
        <v>0</v>
      </c>
      <c r="E143" s="38">
        <f>E144+E146</f>
        <v>0</v>
      </c>
      <c r="F143" s="38">
        <f>F144+F146</f>
        <v>0</v>
      </c>
    </row>
    <row r="144" spans="1:6" s="27" customFormat="1" ht="27.75" hidden="1" customHeight="1">
      <c r="A144" s="39" t="s">
        <v>121</v>
      </c>
      <c r="B144" s="35" t="s">
        <v>332</v>
      </c>
      <c r="C144" s="35" t="s">
        <v>122</v>
      </c>
      <c r="D144" s="38">
        <f>D145</f>
        <v>0</v>
      </c>
      <c r="E144" s="38">
        <f>E145</f>
        <v>0</v>
      </c>
      <c r="F144" s="38">
        <f>F145</f>
        <v>0</v>
      </c>
    </row>
    <row r="145" spans="1:6" s="27" customFormat="1" ht="26.25" hidden="1">
      <c r="A145" s="39" t="s">
        <v>123</v>
      </c>
      <c r="B145" s="35" t="s">
        <v>332</v>
      </c>
      <c r="C145" s="35" t="s">
        <v>124</v>
      </c>
      <c r="D145" s="38">
        <f>15.3+29.5-44.8</f>
        <v>0</v>
      </c>
      <c r="E145" s="38">
        <f>15.3+29.5-44.8</f>
        <v>0</v>
      </c>
      <c r="F145" s="38">
        <f>15.3+29.5-44.8</f>
        <v>0</v>
      </c>
    </row>
    <row r="146" spans="1:6" s="27" customFormat="1" ht="39" hidden="1">
      <c r="A146" s="39" t="s">
        <v>227</v>
      </c>
      <c r="B146" s="35" t="s">
        <v>332</v>
      </c>
      <c r="C146" s="35" t="s">
        <v>228</v>
      </c>
      <c r="D146" s="38">
        <f>D147</f>
        <v>0</v>
      </c>
      <c r="E146" s="38">
        <f>E147</f>
        <v>0</v>
      </c>
      <c r="F146" s="38">
        <f>F147</f>
        <v>0</v>
      </c>
    </row>
    <row r="147" spans="1:6" s="27" customFormat="1" ht="15" hidden="1">
      <c r="A147" s="39" t="s">
        <v>229</v>
      </c>
      <c r="B147" s="35" t="s">
        <v>332</v>
      </c>
      <c r="C147" s="35" t="s">
        <v>230</v>
      </c>
      <c r="D147" s="38"/>
      <c r="E147" s="38"/>
      <c r="F147" s="38"/>
    </row>
    <row r="148" spans="1:6" s="27" customFormat="1" ht="27.75" customHeight="1">
      <c r="A148" s="39" t="s">
        <v>201</v>
      </c>
      <c r="B148" s="35" t="s">
        <v>202</v>
      </c>
      <c r="C148" s="35" t="s">
        <v>102</v>
      </c>
      <c r="D148" s="38">
        <f>D149</f>
        <v>206</v>
      </c>
      <c r="E148" s="38">
        <f t="shared" ref="E148:F150" si="27">E149</f>
        <v>206</v>
      </c>
      <c r="F148" s="38">
        <f t="shared" si="27"/>
        <v>206</v>
      </c>
    </row>
    <row r="149" spans="1:6" s="27" customFormat="1" ht="15">
      <c r="A149" s="39" t="s">
        <v>180</v>
      </c>
      <c r="B149" s="35" t="s">
        <v>203</v>
      </c>
      <c r="C149" s="35" t="s">
        <v>102</v>
      </c>
      <c r="D149" s="38">
        <f>D150</f>
        <v>206</v>
      </c>
      <c r="E149" s="38">
        <f t="shared" si="27"/>
        <v>206</v>
      </c>
      <c r="F149" s="38">
        <f t="shared" si="27"/>
        <v>206</v>
      </c>
    </row>
    <row r="150" spans="1:6" s="27" customFormat="1" ht="32.25" customHeight="1">
      <c r="A150" s="39" t="s">
        <v>121</v>
      </c>
      <c r="B150" s="35" t="s">
        <v>203</v>
      </c>
      <c r="C150" s="35" t="s">
        <v>122</v>
      </c>
      <c r="D150" s="38">
        <f>D151</f>
        <v>206</v>
      </c>
      <c r="E150" s="38">
        <f t="shared" si="27"/>
        <v>206</v>
      </c>
      <c r="F150" s="38">
        <f t="shared" si="27"/>
        <v>206</v>
      </c>
    </row>
    <row r="151" spans="1:6" s="27" customFormat="1" ht="26.25">
      <c r="A151" s="39" t="s">
        <v>123</v>
      </c>
      <c r="B151" s="35" t="s">
        <v>203</v>
      </c>
      <c r="C151" s="35" t="s">
        <v>124</v>
      </c>
      <c r="D151" s="38">
        <v>206</v>
      </c>
      <c r="E151" s="38">
        <v>206</v>
      </c>
      <c r="F151" s="38">
        <v>206</v>
      </c>
    </row>
    <row r="152" spans="1:6" s="27" customFormat="1" ht="83.25" customHeight="1">
      <c r="A152" s="39" t="s">
        <v>345</v>
      </c>
      <c r="B152" s="35" t="s">
        <v>346</v>
      </c>
      <c r="C152" s="35" t="s">
        <v>102</v>
      </c>
      <c r="D152" s="38">
        <f>D153</f>
        <v>4458</v>
      </c>
      <c r="E152" s="38">
        <f>E153</f>
        <v>3373</v>
      </c>
      <c r="F152" s="38">
        <f>F153</f>
        <v>3900</v>
      </c>
    </row>
    <row r="153" spans="1:6" s="27" customFormat="1" ht="15">
      <c r="A153" s="39" t="s">
        <v>180</v>
      </c>
      <c r="B153" s="35" t="s">
        <v>347</v>
      </c>
      <c r="C153" s="35" t="s">
        <v>102</v>
      </c>
      <c r="D153" s="38">
        <f>D154+D156</f>
        <v>4458</v>
      </c>
      <c r="E153" s="38">
        <f>E154+E156</f>
        <v>3373</v>
      </c>
      <c r="F153" s="38">
        <f>F154+F156</f>
        <v>3900</v>
      </c>
    </row>
    <row r="154" spans="1:6" s="27" customFormat="1" ht="26.25" hidden="1">
      <c r="A154" s="39" t="s">
        <v>121</v>
      </c>
      <c r="B154" s="35" t="s">
        <v>347</v>
      </c>
      <c r="C154" s="35" t="s">
        <v>122</v>
      </c>
      <c r="D154" s="38">
        <f>D155</f>
        <v>0</v>
      </c>
      <c r="E154" s="38">
        <f>E155</f>
        <v>0</v>
      </c>
      <c r="F154" s="38">
        <f>F155</f>
        <v>0</v>
      </c>
    </row>
    <row r="155" spans="1:6" s="27" customFormat="1" ht="26.25" hidden="1">
      <c r="A155" s="39" t="s">
        <v>123</v>
      </c>
      <c r="B155" s="35" t="s">
        <v>347</v>
      </c>
      <c r="C155" s="35" t="s">
        <v>124</v>
      </c>
      <c r="D155" s="38">
        <f>50-50</f>
        <v>0</v>
      </c>
      <c r="E155" s="38">
        <f>50-50</f>
        <v>0</v>
      </c>
      <c r="F155" s="38">
        <f>50-50</f>
        <v>0</v>
      </c>
    </row>
    <row r="156" spans="1:6" s="27" customFormat="1" ht="27.75" customHeight="1">
      <c r="A156" s="39" t="s">
        <v>705</v>
      </c>
      <c r="B156" s="35" t="s">
        <v>347</v>
      </c>
      <c r="C156" s="35" t="s">
        <v>228</v>
      </c>
      <c r="D156" s="38">
        <f>D157</f>
        <v>4458</v>
      </c>
      <c r="E156" s="38">
        <f>E157</f>
        <v>3373</v>
      </c>
      <c r="F156" s="38">
        <f>F157</f>
        <v>3900</v>
      </c>
    </row>
    <row r="157" spans="1:6" s="27" customFormat="1" ht="15">
      <c r="A157" s="39" t="s">
        <v>229</v>
      </c>
      <c r="B157" s="35" t="s">
        <v>347</v>
      </c>
      <c r="C157" s="35" t="s">
        <v>230</v>
      </c>
      <c r="D157" s="38">
        <v>4458</v>
      </c>
      <c r="E157" s="38">
        <v>3373</v>
      </c>
      <c r="F157" s="38">
        <v>3900</v>
      </c>
    </row>
    <row r="158" spans="1:6" s="27" customFormat="1" ht="26.25" customHeight="1">
      <c r="A158" s="39" t="s">
        <v>304</v>
      </c>
      <c r="B158" s="35" t="s">
        <v>305</v>
      </c>
      <c r="C158" s="35" t="s">
        <v>102</v>
      </c>
      <c r="D158" s="38">
        <f>D159</f>
        <v>0</v>
      </c>
      <c r="E158" s="38">
        <f t="shared" ref="E158:F160" si="28">E159</f>
        <v>0</v>
      </c>
      <c r="F158" s="38">
        <f t="shared" si="28"/>
        <v>0</v>
      </c>
    </row>
    <row r="159" spans="1:6" s="27" customFormat="1" ht="30" customHeight="1">
      <c r="A159" s="39" t="s">
        <v>180</v>
      </c>
      <c r="B159" s="35" t="s">
        <v>306</v>
      </c>
      <c r="C159" s="35" t="s">
        <v>102</v>
      </c>
      <c r="D159" s="38">
        <f>D160</f>
        <v>0</v>
      </c>
      <c r="E159" s="38">
        <f t="shared" si="28"/>
        <v>0</v>
      </c>
      <c r="F159" s="38">
        <f t="shared" si="28"/>
        <v>0</v>
      </c>
    </row>
    <row r="160" spans="1:6" s="27" customFormat="1" ht="30" customHeight="1">
      <c r="A160" s="39" t="s">
        <v>121</v>
      </c>
      <c r="B160" s="35" t="s">
        <v>306</v>
      </c>
      <c r="C160" s="35" t="s">
        <v>122</v>
      </c>
      <c r="D160" s="38">
        <f>D161</f>
        <v>0</v>
      </c>
      <c r="E160" s="38">
        <f t="shared" si="28"/>
        <v>0</v>
      </c>
      <c r="F160" s="38">
        <f t="shared" si="28"/>
        <v>0</v>
      </c>
    </row>
    <row r="161" spans="1:6" s="27" customFormat="1" ht="30" customHeight="1">
      <c r="A161" s="39" t="s">
        <v>123</v>
      </c>
      <c r="B161" s="35" t="s">
        <v>306</v>
      </c>
      <c r="C161" s="35" t="s">
        <v>124</v>
      </c>
      <c r="D161" s="38">
        <f>200-177.9-22.1</f>
        <v>0</v>
      </c>
      <c r="E161" s="38">
        <f>200-177.9-22.1</f>
        <v>0</v>
      </c>
      <c r="F161" s="38">
        <f>200-177.9-22.1</f>
        <v>0</v>
      </c>
    </row>
    <row r="162" spans="1:6" s="27" customFormat="1" ht="44.25" customHeight="1">
      <c r="A162" s="39" t="s">
        <v>350</v>
      </c>
      <c r="B162" s="35" t="s">
        <v>334</v>
      </c>
      <c r="C162" s="35" t="s">
        <v>102</v>
      </c>
      <c r="D162" s="38">
        <f>D163</f>
        <v>800</v>
      </c>
      <c r="E162" s="38">
        <f t="shared" ref="E162:F164" si="29">E163</f>
        <v>800</v>
      </c>
      <c r="F162" s="38">
        <f t="shared" si="29"/>
        <v>800</v>
      </c>
    </row>
    <row r="163" spans="1:6" s="27" customFormat="1" ht="15">
      <c r="A163" s="39" t="s">
        <v>180</v>
      </c>
      <c r="B163" s="35" t="s">
        <v>335</v>
      </c>
      <c r="C163" s="35" t="s">
        <v>102</v>
      </c>
      <c r="D163" s="38">
        <f>D164</f>
        <v>800</v>
      </c>
      <c r="E163" s="38">
        <f t="shared" si="29"/>
        <v>800</v>
      </c>
      <c r="F163" s="38">
        <f t="shared" si="29"/>
        <v>800</v>
      </c>
    </row>
    <row r="164" spans="1:6" s="27" customFormat="1" ht="26.25">
      <c r="A164" s="39" t="s">
        <v>121</v>
      </c>
      <c r="B164" s="35" t="s">
        <v>335</v>
      </c>
      <c r="C164" s="35" t="s">
        <v>122</v>
      </c>
      <c r="D164" s="38">
        <f>D165</f>
        <v>800</v>
      </c>
      <c r="E164" s="38">
        <f t="shared" si="29"/>
        <v>800</v>
      </c>
      <c r="F164" s="38">
        <f t="shared" si="29"/>
        <v>800</v>
      </c>
    </row>
    <row r="165" spans="1:6" s="27" customFormat="1" ht="26.25">
      <c r="A165" s="39" t="s">
        <v>123</v>
      </c>
      <c r="B165" s="35" t="s">
        <v>335</v>
      </c>
      <c r="C165" s="35" t="s">
        <v>124</v>
      </c>
      <c r="D165" s="38">
        <v>800</v>
      </c>
      <c r="E165" s="38">
        <v>800</v>
      </c>
      <c r="F165" s="38">
        <v>800</v>
      </c>
    </row>
    <row r="166" spans="1:6" s="27" customFormat="1" ht="32.25" customHeight="1">
      <c r="A166" s="39" t="s">
        <v>351</v>
      </c>
      <c r="B166" s="35" t="s">
        <v>308</v>
      </c>
      <c r="C166" s="35" t="s">
        <v>102</v>
      </c>
      <c r="D166" s="38">
        <f>D167</f>
        <v>900</v>
      </c>
      <c r="E166" s="38">
        <f t="shared" ref="E166:F168" si="30">E167</f>
        <v>900</v>
      </c>
      <c r="F166" s="38">
        <f t="shared" si="30"/>
        <v>900</v>
      </c>
    </row>
    <row r="167" spans="1:6" s="27" customFormat="1" ht="20.25" customHeight="1">
      <c r="A167" s="39" t="s">
        <v>180</v>
      </c>
      <c r="B167" s="35" t="s">
        <v>309</v>
      </c>
      <c r="C167" s="35" t="s">
        <v>102</v>
      </c>
      <c r="D167" s="38">
        <f>D168</f>
        <v>900</v>
      </c>
      <c r="E167" s="38">
        <f t="shared" si="30"/>
        <v>900</v>
      </c>
      <c r="F167" s="38">
        <f t="shared" si="30"/>
        <v>900</v>
      </c>
    </row>
    <row r="168" spans="1:6" s="27" customFormat="1" ht="26.25">
      <c r="A168" s="39" t="s">
        <v>121</v>
      </c>
      <c r="B168" s="35" t="s">
        <v>309</v>
      </c>
      <c r="C168" s="35" t="s">
        <v>122</v>
      </c>
      <c r="D168" s="38">
        <f>D169</f>
        <v>900</v>
      </c>
      <c r="E168" s="38">
        <f t="shared" si="30"/>
        <v>900</v>
      </c>
      <c r="F168" s="38">
        <f t="shared" si="30"/>
        <v>900</v>
      </c>
    </row>
    <row r="169" spans="1:6" s="27" customFormat="1" ht="26.25">
      <c r="A169" s="39" t="s">
        <v>123</v>
      </c>
      <c r="B169" s="35" t="s">
        <v>309</v>
      </c>
      <c r="C169" s="35" t="s">
        <v>124</v>
      </c>
      <c r="D169" s="38">
        <v>900</v>
      </c>
      <c r="E169" s="38">
        <v>900</v>
      </c>
      <c r="F169" s="38">
        <v>900</v>
      </c>
    </row>
    <row r="170" spans="1:6" s="27" customFormat="1" ht="39" hidden="1">
      <c r="A170" s="39" t="s">
        <v>299</v>
      </c>
      <c r="B170" s="35" t="s">
        <v>300</v>
      </c>
      <c r="C170" s="35" t="s">
        <v>102</v>
      </c>
      <c r="D170" s="38">
        <f>D171</f>
        <v>0</v>
      </c>
      <c r="E170" s="38">
        <f t="shared" ref="E170:F172" si="31">E171</f>
        <v>0</v>
      </c>
      <c r="F170" s="38">
        <f t="shared" si="31"/>
        <v>0</v>
      </c>
    </row>
    <row r="171" spans="1:6" s="27" customFormat="1" ht="15" hidden="1">
      <c r="A171" s="39" t="s">
        <v>180</v>
      </c>
      <c r="B171" s="35" t="s">
        <v>301</v>
      </c>
      <c r="C171" s="35" t="s">
        <v>102</v>
      </c>
      <c r="D171" s="38">
        <f>D172</f>
        <v>0</v>
      </c>
      <c r="E171" s="38">
        <f t="shared" si="31"/>
        <v>0</v>
      </c>
      <c r="F171" s="38">
        <f t="shared" si="31"/>
        <v>0</v>
      </c>
    </row>
    <row r="172" spans="1:6" s="27" customFormat="1" ht="26.25" hidden="1">
      <c r="A172" s="39" t="s">
        <v>121</v>
      </c>
      <c r="B172" s="35" t="s">
        <v>301</v>
      </c>
      <c r="C172" s="35" t="s">
        <v>122</v>
      </c>
      <c r="D172" s="38">
        <f>D173</f>
        <v>0</v>
      </c>
      <c r="E172" s="38">
        <f t="shared" si="31"/>
        <v>0</v>
      </c>
      <c r="F172" s="38">
        <f t="shared" si="31"/>
        <v>0</v>
      </c>
    </row>
    <row r="173" spans="1:6" s="27" customFormat="1" ht="26.25" hidden="1">
      <c r="A173" s="39" t="s">
        <v>123</v>
      </c>
      <c r="B173" s="35" t="s">
        <v>301</v>
      </c>
      <c r="C173" s="35" t="s">
        <v>124</v>
      </c>
      <c r="D173" s="38"/>
      <c r="E173" s="38"/>
      <c r="F173" s="38"/>
    </row>
    <row r="174" spans="1:6" s="27" customFormat="1" ht="15" hidden="1">
      <c r="A174" s="39"/>
      <c r="B174" s="35"/>
      <c r="C174" s="35"/>
      <c r="D174" s="38"/>
      <c r="E174" s="38"/>
      <c r="F174" s="38"/>
    </row>
    <row r="175" spans="1:6" s="27" customFormat="1" ht="39" hidden="1">
      <c r="A175" s="39" t="s">
        <v>336</v>
      </c>
      <c r="B175" s="35" t="s">
        <v>337</v>
      </c>
      <c r="C175" s="35" t="s">
        <v>102</v>
      </c>
      <c r="D175" s="38">
        <f>D176</f>
        <v>0</v>
      </c>
      <c r="E175" s="38">
        <f t="shared" ref="E175:F177" si="32">E176</f>
        <v>0</v>
      </c>
      <c r="F175" s="38">
        <f t="shared" si="32"/>
        <v>0</v>
      </c>
    </row>
    <row r="176" spans="1:6" s="27" customFormat="1" ht="15" hidden="1">
      <c r="A176" s="39" t="s">
        <v>180</v>
      </c>
      <c r="B176" s="35" t="s">
        <v>338</v>
      </c>
      <c r="C176" s="35" t="s">
        <v>102</v>
      </c>
      <c r="D176" s="38">
        <f>D177</f>
        <v>0</v>
      </c>
      <c r="E176" s="38">
        <f t="shared" si="32"/>
        <v>0</v>
      </c>
      <c r="F176" s="38">
        <f t="shared" si="32"/>
        <v>0</v>
      </c>
    </row>
    <row r="177" spans="1:6" s="27" customFormat="1" ht="26.25" hidden="1">
      <c r="A177" s="39" t="s">
        <v>121</v>
      </c>
      <c r="B177" s="35" t="s">
        <v>338</v>
      </c>
      <c r="C177" s="35" t="s">
        <v>122</v>
      </c>
      <c r="D177" s="38">
        <f>D178</f>
        <v>0</v>
      </c>
      <c r="E177" s="38">
        <f t="shared" si="32"/>
        <v>0</v>
      </c>
      <c r="F177" s="38">
        <f t="shared" si="32"/>
        <v>0</v>
      </c>
    </row>
    <row r="178" spans="1:6" s="27" customFormat="1" ht="26.25" hidden="1">
      <c r="A178" s="39" t="s">
        <v>123</v>
      </c>
      <c r="B178" s="35" t="s">
        <v>338</v>
      </c>
      <c r="C178" s="35" t="s">
        <v>124</v>
      </c>
      <c r="D178" s="38"/>
      <c r="E178" s="38"/>
      <c r="F178" s="38"/>
    </row>
    <row r="179" spans="1:6" s="27" customFormat="1" ht="51.75">
      <c r="A179" s="39" t="s">
        <v>310</v>
      </c>
      <c r="B179" s="35" t="s">
        <v>312</v>
      </c>
      <c r="C179" s="35" t="s">
        <v>102</v>
      </c>
      <c r="D179" s="38">
        <f t="shared" ref="D179:F181" si="33">D180</f>
        <v>200</v>
      </c>
      <c r="E179" s="38">
        <f t="shared" si="33"/>
        <v>200</v>
      </c>
      <c r="F179" s="38">
        <f t="shared" si="33"/>
        <v>200</v>
      </c>
    </row>
    <row r="180" spans="1:6" s="27" customFormat="1" ht="15">
      <c r="A180" s="39" t="s">
        <v>180</v>
      </c>
      <c r="B180" s="35" t="s">
        <v>312</v>
      </c>
      <c r="C180" s="35" t="s">
        <v>102</v>
      </c>
      <c r="D180" s="38">
        <f t="shared" si="33"/>
        <v>200</v>
      </c>
      <c r="E180" s="38">
        <f t="shared" si="33"/>
        <v>200</v>
      </c>
      <c r="F180" s="38">
        <f t="shared" si="33"/>
        <v>200</v>
      </c>
    </row>
    <row r="181" spans="1:6" s="27" customFormat="1" ht="26.25">
      <c r="A181" s="39" t="s">
        <v>121</v>
      </c>
      <c r="B181" s="35" t="s">
        <v>312</v>
      </c>
      <c r="C181" s="35" t="s">
        <v>122</v>
      </c>
      <c r="D181" s="38">
        <f t="shared" si="33"/>
        <v>200</v>
      </c>
      <c r="E181" s="38">
        <f t="shared" si="33"/>
        <v>200</v>
      </c>
      <c r="F181" s="38">
        <f t="shared" si="33"/>
        <v>200</v>
      </c>
    </row>
    <row r="182" spans="1:6" s="27" customFormat="1" ht="26.25">
      <c r="A182" s="39" t="s">
        <v>123</v>
      </c>
      <c r="B182" s="35" t="s">
        <v>312</v>
      </c>
      <c r="C182" s="35" t="s">
        <v>124</v>
      </c>
      <c r="D182" s="38">
        <v>200</v>
      </c>
      <c r="E182" s="38">
        <v>200</v>
      </c>
      <c r="F182" s="38">
        <v>200</v>
      </c>
    </row>
    <row r="183" spans="1:6" s="27" customFormat="1" ht="38.25">
      <c r="A183" s="55" t="s">
        <v>363</v>
      </c>
      <c r="B183" s="33" t="s">
        <v>364</v>
      </c>
      <c r="C183" s="33" t="s">
        <v>102</v>
      </c>
      <c r="D183" s="34">
        <f>D184+D188+D192+D196+D200+D208</f>
        <v>2370</v>
      </c>
      <c r="E183" s="34">
        <f>E184+E188+E192+E196+E200+E208</f>
        <v>2370</v>
      </c>
      <c r="F183" s="34">
        <f>F184+F188+F192+F196+F200+F208</f>
        <v>2370</v>
      </c>
    </row>
    <row r="184" spans="1:6" s="27" customFormat="1" ht="50.25" customHeight="1">
      <c r="A184" s="39" t="s">
        <v>365</v>
      </c>
      <c r="B184" s="35" t="s">
        <v>366</v>
      </c>
      <c r="C184" s="35" t="s">
        <v>102</v>
      </c>
      <c r="D184" s="38">
        <f>D185</f>
        <v>200</v>
      </c>
      <c r="E184" s="38">
        <f t="shared" ref="E184:F186" si="34">E185</f>
        <v>200</v>
      </c>
      <c r="F184" s="38">
        <f t="shared" si="34"/>
        <v>200</v>
      </c>
    </row>
    <row r="185" spans="1:6" s="27" customFormat="1" ht="19.5" customHeight="1">
      <c r="A185" s="39" t="s">
        <v>180</v>
      </c>
      <c r="B185" s="35" t="s">
        <v>367</v>
      </c>
      <c r="C185" s="35" t="s">
        <v>102</v>
      </c>
      <c r="D185" s="38">
        <f>D186</f>
        <v>200</v>
      </c>
      <c r="E185" s="38">
        <f t="shared" si="34"/>
        <v>200</v>
      </c>
      <c r="F185" s="38">
        <f t="shared" si="34"/>
        <v>200</v>
      </c>
    </row>
    <row r="186" spans="1:6" s="27" customFormat="1" ht="27.75" customHeight="1">
      <c r="A186" s="39" t="s">
        <v>121</v>
      </c>
      <c r="B186" s="35" t="s">
        <v>367</v>
      </c>
      <c r="C186" s="35" t="s">
        <v>122</v>
      </c>
      <c r="D186" s="38">
        <f>D187</f>
        <v>200</v>
      </c>
      <c r="E186" s="38">
        <f t="shared" si="34"/>
        <v>200</v>
      </c>
      <c r="F186" s="38">
        <f t="shared" si="34"/>
        <v>200</v>
      </c>
    </row>
    <row r="187" spans="1:6" s="27" customFormat="1" ht="26.25">
      <c r="A187" s="39" t="s">
        <v>123</v>
      </c>
      <c r="B187" s="35" t="s">
        <v>367</v>
      </c>
      <c r="C187" s="35" t="s">
        <v>124</v>
      </c>
      <c r="D187" s="38">
        <v>200</v>
      </c>
      <c r="E187" s="38">
        <v>200</v>
      </c>
      <c r="F187" s="38">
        <v>200</v>
      </c>
    </row>
    <row r="188" spans="1:6" s="27" customFormat="1" ht="54.75" customHeight="1">
      <c r="A188" s="39" t="s">
        <v>368</v>
      </c>
      <c r="B188" s="35" t="s">
        <v>369</v>
      </c>
      <c r="C188" s="35" t="s">
        <v>102</v>
      </c>
      <c r="D188" s="38">
        <f>D189</f>
        <v>520</v>
      </c>
      <c r="E188" s="38">
        <f t="shared" ref="E188:F190" si="35">E189</f>
        <v>520</v>
      </c>
      <c r="F188" s="38">
        <f t="shared" si="35"/>
        <v>520</v>
      </c>
    </row>
    <row r="189" spans="1:6" s="27" customFormat="1" ht="21" customHeight="1">
      <c r="A189" s="39" t="s">
        <v>180</v>
      </c>
      <c r="B189" s="35" t="s">
        <v>370</v>
      </c>
      <c r="C189" s="35" t="s">
        <v>102</v>
      </c>
      <c r="D189" s="38">
        <f>D190</f>
        <v>520</v>
      </c>
      <c r="E189" s="38">
        <f t="shared" si="35"/>
        <v>520</v>
      </c>
      <c r="F189" s="38">
        <f t="shared" si="35"/>
        <v>520</v>
      </c>
    </row>
    <row r="190" spans="1:6" s="27" customFormat="1" ht="33" customHeight="1">
      <c r="A190" s="39" t="s">
        <v>121</v>
      </c>
      <c r="B190" s="35" t="s">
        <v>370</v>
      </c>
      <c r="C190" s="35" t="s">
        <v>122</v>
      </c>
      <c r="D190" s="38">
        <f>D191</f>
        <v>520</v>
      </c>
      <c r="E190" s="38">
        <f t="shared" si="35"/>
        <v>520</v>
      </c>
      <c r="F190" s="38">
        <f t="shared" si="35"/>
        <v>520</v>
      </c>
    </row>
    <row r="191" spans="1:6" s="27" customFormat="1" ht="29.25" customHeight="1">
      <c r="A191" s="39" t="s">
        <v>123</v>
      </c>
      <c r="B191" s="35" t="s">
        <v>370</v>
      </c>
      <c r="C191" s="35" t="s">
        <v>124</v>
      </c>
      <c r="D191" s="38">
        <v>520</v>
      </c>
      <c r="E191" s="38">
        <v>520</v>
      </c>
      <c r="F191" s="38">
        <v>520</v>
      </c>
    </row>
    <row r="192" spans="1:6" s="27" customFormat="1" ht="30.75" customHeight="1">
      <c r="A192" s="39" t="s">
        <v>371</v>
      </c>
      <c r="B192" s="35" t="s">
        <v>372</v>
      </c>
      <c r="C192" s="35" t="s">
        <v>102</v>
      </c>
      <c r="D192" s="38">
        <f>D193</f>
        <v>880</v>
      </c>
      <c r="E192" s="38">
        <f t="shared" ref="E192:F194" si="36">E193</f>
        <v>880</v>
      </c>
      <c r="F192" s="38">
        <f t="shared" si="36"/>
        <v>880</v>
      </c>
    </row>
    <row r="193" spans="1:6" s="27" customFormat="1" ht="17.25" customHeight="1">
      <c r="A193" s="39" t="s">
        <v>180</v>
      </c>
      <c r="B193" s="35" t="s">
        <v>373</v>
      </c>
      <c r="C193" s="35" t="s">
        <v>102</v>
      </c>
      <c r="D193" s="38">
        <f>D194</f>
        <v>880</v>
      </c>
      <c r="E193" s="38">
        <f t="shared" si="36"/>
        <v>880</v>
      </c>
      <c r="F193" s="38">
        <f t="shared" si="36"/>
        <v>880</v>
      </c>
    </row>
    <row r="194" spans="1:6" s="27" customFormat="1" ht="30.75" customHeight="1">
      <c r="A194" s="39" t="s">
        <v>121</v>
      </c>
      <c r="B194" s="35" t="s">
        <v>373</v>
      </c>
      <c r="C194" s="35" t="s">
        <v>122</v>
      </c>
      <c r="D194" s="38">
        <f>D195</f>
        <v>880</v>
      </c>
      <c r="E194" s="38">
        <f t="shared" si="36"/>
        <v>880</v>
      </c>
      <c r="F194" s="38">
        <f t="shared" si="36"/>
        <v>880</v>
      </c>
    </row>
    <row r="195" spans="1:6" s="27" customFormat="1" ht="26.25">
      <c r="A195" s="39" t="s">
        <v>123</v>
      </c>
      <c r="B195" s="35" t="s">
        <v>373</v>
      </c>
      <c r="C195" s="35" t="s">
        <v>124</v>
      </c>
      <c r="D195" s="38">
        <v>880</v>
      </c>
      <c r="E195" s="38">
        <v>880</v>
      </c>
      <c r="F195" s="38">
        <v>880</v>
      </c>
    </row>
    <row r="196" spans="1:6" s="27" customFormat="1" ht="45.75" customHeight="1">
      <c r="A196" s="39" t="s">
        <v>374</v>
      </c>
      <c r="B196" s="35" t="s">
        <v>375</v>
      </c>
      <c r="C196" s="35" t="s">
        <v>102</v>
      </c>
      <c r="D196" s="38">
        <f>D197</f>
        <v>720</v>
      </c>
      <c r="E196" s="38">
        <f t="shared" ref="E196:F198" si="37">E197</f>
        <v>720</v>
      </c>
      <c r="F196" s="38">
        <f t="shared" si="37"/>
        <v>720</v>
      </c>
    </row>
    <row r="197" spans="1:6" s="27" customFormat="1" ht="18.75" customHeight="1">
      <c r="A197" s="39" t="s">
        <v>180</v>
      </c>
      <c r="B197" s="35" t="s">
        <v>376</v>
      </c>
      <c r="C197" s="35" t="s">
        <v>102</v>
      </c>
      <c r="D197" s="38">
        <f>D198</f>
        <v>720</v>
      </c>
      <c r="E197" s="38">
        <f t="shared" si="37"/>
        <v>720</v>
      </c>
      <c r="F197" s="38">
        <f t="shared" si="37"/>
        <v>720</v>
      </c>
    </row>
    <row r="198" spans="1:6" s="27" customFormat="1" ht="27.75" customHeight="1">
      <c r="A198" s="39" t="s">
        <v>121</v>
      </c>
      <c r="B198" s="35" t="s">
        <v>376</v>
      </c>
      <c r="C198" s="35" t="s">
        <v>122</v>
      </c>
      <c r="D198" s="38">
        <f>D199</f>
        <v>720</v>
      </c>
      <c r="E198" s="38">
        <f t="shared" si="37"/>
        <v>720</v>
      </c>
      <c r="F198" s="38">
        <f t="shared" si="37"/>
        <v>720</v>
      </c>
    </row>
    <row r="199" spans="1:6" s="27" customFormat="1" ht="26.25">
      <c r="A199" s="39" t="s">
        <v>123</v>
      </c>
      <c r="B199" s="35" t="s">
        <v>376</v>
      </c>
      <c r="C199" s="35" t="s">
        <v>124</v>
      </c>
      <c r="D199" s="38">
        <v>720</v>
      </c>
      <c r="E199" s="38">
        <v>720</v>
      </c>
      <c r="F199" s="38">
        <v>720</v>
      </c>
    </row>
    <row r="200" spans="1:6" s="27" customFormat="1" ht="29.25" customHeight="1">
      <c r="A200" s="39" t="s">
        <v>377</v>
      </c>
      <c r="B200" s="35" t="s">
        <v>378</v>
      </c>
      <c r="C200" s="35" t="s">
        <v>102</v>
      </c>
      <c r="D200" s="38">
        <f>D201</f>
        <v>50</v>
      </c>
      <c r="E200" s="38">
        <f t="shared" ref="E200:F202" si="38">E201</f>
        <v>50</v>
      </c>
      <c r="F200" s="38">
        <f t="shared" si="38"/>
        <v>50</v>
      </c>
    </row>
    <row r="201" spans="1:6" s="27" customFormat="1" ht="16.5" customHeight="1">
      <c r="A201" s="39" t="s">
        <v>180</v>
      </c>
      <c r="B201" s="35" t="s">
        <v>379</v>
      </c>
      <c r="C201" s="35" t="s">
        <v>102</v>
      </c>
      <c r="D201" s="38">
        <f>D202</f>
        <v>50</v>
      </c>
      <c r="E201" s="38">
        <f t="shared" si="38"/>
        <v>50</v>
      </c>
      <c r="F201" s="38">
        <f t="shared" si="38"/>
        <v>50</v>
      </c>
    </row>
    <row r="202" spans="1:6" s="27" customFormat="1" ht="35.25" customHeight="1">
      <c r="A202" s="39" t="s">
        <v>121</v>
      </c>
      <c r="B202" s="35" t="s">
        <v>379</v>
      </c>
      <c r="C202" s="35" t="s">
        <v>122</v>
      </c>
      <c r="D202" s="38">
        <f>D203</f>
        <v>50</v>
      </c>
      <c r="E202" s="38">
        <f t="shared" si="38"/>
        <v>50</v>
      </c>
      <c r="F202" s="38">
        <f t="shared" si="38"/>
        <v>50</v>
      </c>
    </row>
    <row r="203" spans="1:6" s="27" customFormat="1" ht="37.5" customHeight="1">
      <c r="A203" s="39" t="s">
        <v>123</v>
      </c>
      <c r="B203" s="35" t="s">
        <v>379</v>
      </c>
      <c r="C203" s="35" t="s">
        <v>124</v>
      </c>
      <c r="D203" s="38">
        <v>50</v>
      </c>
      <c r="E203" s="38">
        <v>50</v>
      </c>
      <c r="F203" s="38">
        <v>50</v>
      </c>
    </row>
    <row r="204" spans="1:6" s="27" customFormat="1" ht="17.25" hidden="1" customHeight="1">
      <c r="A204" s="39" t="s">
        <v>380</v>
      </c>
      <c r="B204" s="35" t="s">
        <v>381</v>
      </c>
      <c r="C204" s="35" t="s">
        <v>102</v>
      </c>
      <c r="D204" s="38">
        <f>D206</f>
        <v>0</v>
      </c>
      <c r="E204" s="38">
        <f>E206</f>
        <v>0</v>
      </c>
      <c r="F204" s="38">
        <f>F206</f>
        <v>0</v>
      </c>
    </row>
    <row r="205" spans="1:6" s="27" customFormat="1" ht="17.25" hidden="1" customHeight="1">
      <c r="A205" s="39" t="s">
        <v>180</v>
      </c>
      <c r="B205" s="35" t="s">
        <v>382</v>
      </c>
      <c r="C205" s="35" t="s">
        <v>102</v>
      </c>
      <c r="D205" s="38">
        <f t="shared" ref="D205:F206" si="39">D206</f>
        <v>0</v>
      </c>
      <c r="E205" s="38">
        <f t="shared" si="39"/>
        <v>0</v>
      </c>
      <c r="F205" s="38">
        <f t="shared" si="39"/>
        <v>0</v>
      </c>
    </row>
    <row r="206" spans="1:6" s="27" customFormat="1" ht="30" hidden="1" customHeight="1">
      <c r="A206" s="39" t="s">
        <v>121</v>
      </c>
      <c r="B206" s="35" t="s">
        <v>382</v>
      </c>
      <c r="C206" s="35" t="s">
        <v>122</v>
      </c>
      <c r="D206" s="38">
        <f t="shared" si="39"/>
        <v>0</v>
      </c>
      <c r="E206" s="38">
        <f t="shared" si="39"/>
        <v>0</v>
      </c>
      <c r="F206" s="38">
        <f t="shared" si="39"/>
        <v>0</v>
      </c>
    </row>
    <row r="207" spans="1:6" s="27" customFormat="1" ht="26.25" hidden="1">
      <c r="A207" s="39" t="s">
        <v>123</v>
      </c>
      <c r="B207" s="35" t="s">
        <v>382</v>
      </c>
      <c r="C207" s="35" t="s">
        <v>124</v>
      </c>
      <c r="D207" s="38">
        <f>50-50</f>
        <v>0</v>
      </c>
      <c r="E207" s="38">
        <f>50-50</f>
        <v>0</v>
      </c>
      <c r="F207" s="38">
        <f>50-50</f>
        <v>0</v>
      </c>
    </row>
    <row r="208" spans="1:6" s="27" customFormat="1" ht="26.25" hidden="1">
      <c r="A208" s="39" t="s">
        <v>380</v>
      </c>
      <c r="B208" s="35" t="s">
        <v>381</v>
      </c>
      <c r="C208" s="35" t="s">
        <v>102</v>
      </c>
      <c r="D208" s="38">
        <f>D209</f>
        <v>0</v>
      </c>
      <c r="E208" s="38">
        <f t="shared" ref="E208:F210" si="40">E209</f>
        <v>0</v>
      </c>
      <c r="F208" s="38">
        <f t="shared" si="40"/>
        <v>0</v>
      </c>
    </row>
    <row r="209" spans="1:6" s="27" customFormat="1" ht="15" hidden="1">
      <c r="A209" s="39" t="s">
        <v>180</v>
      </c>
      <c r="B209" s="35" t="s">
        <v>382</v>
      </c>
      <c r="C209" s="35" t="s">
        <v>102</v>
      </c>
      <c r="D209" s="38">
        <f>D210</f>
        <v>0</v>
      </c>
      <c r="E209" s="38">
        <f t="shared" si="40"/>
        <v>0</v>
      </c>
      <c r="F209" s="38">
        <f t="shared" si="40"/>
        <v>0</v>
      </c>
    </row>
    <row r="210" spans="1:6" s="27" customFormat="1" ht="26.25" hidden="1">
      <c r="A210" s="39" t="s">
        <v>121</v>
      </c>
      <c r="B210" s="35" t="s">
        <v>382</v>
      </c>
      <c r="C210" s="35" t="s">
        <v>122</v>
      </c>
      <c r="D210" s="38">
        <f>D211</f>
        <v>0</v>
      </c>
      <c r="E210" s="38">
        <f t="shared" si="40"/>
        <v>0</v>
      </c>
      <c r="F210" s="38">
        <f t="shared" si="40"/>
        <v>0</v>
      </c>
    </row>
    <row r="211" spans="1:6" s="27" customFormat="1" ht="26.25" hidden="1">
      <c r="A211" s="39" t="s">
        <v>123</v>
      </c>
      <c r="B211" s="35" t="s">
        <v>382</v>
      </c>
      <c r="C211" s="35" t="s">
        <v>124</v>
      </c>
      <c r="D211" s="38">
        <f>50-8.6-41.4</f>
        <v>0</v>
      </c>
      <c r="E211" s="38">
        <f>50-8.6-41.4</f>
        <v>0</v>
      </c>
      <c r="F211" s="38">
        <f>50-8.6-41.4</f>
        <v>0</v>
      </c>
    </row>
    <row r="212" spans="1:6" s="27" customFormat="1" ht="57" customHeight="1">
      <c r="A212" s="55" t="s">
        <v>204</v>
      </c>
      <c r="B212" s="33" t="s">
        <v>205</v>
      </c>
      <c r="C212" s="33" t="s">
        <v>102</v>
      </c>
      <c r="D212" s="34">
        <f>D213+D242</f>
        <v>2802.4</v>
      </c>
      <c r="E212" s="34">
        <f>E213+E242</f>
        <v>2728.3</v>
      </c>
      <c r="F212" s="34">
        <f>F213+F242</f>
        <v>2812.4</v>
      </c>
    </row>
    <row r="213" spans="1:6" s="27" customFormat="1" ht="41.25" customHeight="1">
      <c r="A213" s="39" t="s">
        <v>250</v>
      </c>
      <c r="B213" s="35" t="s">
        <v>251</v>
      </c>
      <c r="C213" s="35" t="s">
        <v>102</v>
      </c>
      <c r="D213" s="38">
        <f>D214+D231+D227</f>
        <v>2637.6</v>
      </c>
      <c r="E213" s="38">
        <f>E214+E231+E227</f>
        <v>2563.5</v>
      </c>
      <c r="F213" s="38">
        <f>F214+F231+F227</f>
        <v>2647.6</v>
      </c>
    </row>
    <row r="214" spans="1:6" s="27" customFormat="1" ht="82.5" customHeight="1">
      <c r="A214" s="39" t="s">
        <v>252</v>
      </c>
      <c r="B214" s="35" t="s">
        <v>253</v>
      </c>
      <c r="C214" s="35" t="s">
        <v>102</v>
      </c>
      <c r="D214" s="38">
        <f>D215+D218</f>
        <v>2588.6</v>
      </c>
      <c r="E214" s="38">
        <f>E215+E218</f>
        <v>2514.5</v>
      </c>
      <c r="F214" s="38">
        <f>F215+F218</f>
        <v>2598.6</v>
      </c>
    </row>
    <row r="215" spans="1:6" s="27" customFormat="1" ht="57.75" customHeight="1">
      <c r="A215" s="39" t="s">
        <v>236</v>
      </c>
      <c r="B215" s="35" t="s">
        <v>254</v>
      </c>
      <c r="C215" s="35" t="s">
        <v>102</v>
      </c>
      <c r="D215" s="38">
        <f t="shared" ref="D215:F216" si="41">D216</f>
        <v>4</v>
      </c>
      <c r="E215" s="38">
        <f t="shared" si="41"/>
        <v>4</v>
      </c>
      <c r="F215" s="38">
        <f t="shared" si="41"/>
        <v>4</v>
      </c>
    </row>
    <row r="216" spans="1:6" s="27" customFormat="1" ht="18.75" customHeight="1">
      <c r="A216" s="39" t="s">
        <v>125</v>
      </c>
      <c r="B216" s="35" t="s">
        <v>254</v>
      </c>
      <c r="C216" s="35" t="s">
        <v>126</v>
      </c>
      <c r="D216" s="38">
        <f t="shared" si="41"/>
        <v>4</v>
      </c>
      <c r="E216" s="38">
        <f t="shared" si="41"/>
        <v>4</v>
      </c>
      <c r="F216" s="38">
        <f t="shared" si="41"/>
        <v>4</v>
      </c>
    </row>
    <row r="217" spans="1:6" s="27" customFormat="1" ht="19.5" customHeight="1">
      <c r="A217" s="39" t="s">
        <v>127</v>
      </c>
      <c r="B217" s="35" t="s">
        <v>254</v>
      </c>
      <c r="C217" s="35" t="s">
        <v>128</v>
      </c>
      <c r="D217" s="38">
        <v>4</v>
      </c>
      <c r="E217" s="38">
        <v>4</v>
      </c>
      <c r="F217" s="38">
        <v>4</v>
      </c>
    </row>
    <row r="218" spans="1:6" s="27" customFormat="1" ht="30" customHeight="1">
      <c r="A218" s="39" t="s">
        <v>238</v>
      </c>
      <c r="B218" s="35" t="s">
        <v>255</v>
      </c>
      <c r="C218" s="35" t="s">
        <v>102</v>
      </c>
      <c r="D218" s="38">
        <f>D219+D221</f>
        <v>2584.6</v>
      </c>
      <c r="E218" s="38">
        <f>E219+E221</f>
        <v>2510.5</v>
      </c>
      <c r="F218" s="38">
        <f>F219+F221</f>
        <v>2594.6</v>
      </c>
    </row>
    <row r="219" spans="1:6" s="27" customFormat="1" ht="66.75" customHeight="1">
      <c r="A219" s="39" t="s">
        <v>111</v>
      </c>
      <c r="B219" s="35" t="s">
        <v>255</v>
      </c>
      <c r="C219" s="35" t="s">
        <v>112</v>
      </c>
      <c r="D219" s="38">
        <f>D220</f>
        <v>2455.6999999999998</v>
      </c>
      <c r="E219" s="38">
        <f>E220</f>
        <v>2499.5</v>
      </c>
      <c r="F219" s="38">
        <f>F220</f>
        <v>2583.6</v>
      </c>
    </row>
    <row r="220" spans="1:6" s="27" customFormat="1" ht="15">
      <c r="A220" s="39" t="s">
        <v>240</v>
      </c>
      <c r="B220" s="35" t="s">
        <v>255</v>
      </c>
      <c r="C220" s="35" t="s">
        <v>241</v>
      </c>
      <c r="D220" s="38">
        <v>2455.6999999999998</v>
      </c>
      <c r="E220" s="38">
        <v>2499.5</v>
      </c>
      <c r="F220" s="38">
        <v>2583.6</v>
      </c>
    </row>
    <row r="221" spans="1:6" s="27" customFormat="1" ht="27.75" customHeight="1">
      <c r="A221" s="39" t="s">
        <v>121</v>
      </c>
      <c r="B221" s="35" t="s">
        <v>255</v>
      </c>
      <c r="C221" s="35" t="s">
        <v>122</v>
      </c>
      <c r="D221" s="38">
        <f>D222</f>
        <v>128.9</v>
      </c>
      <c r="E221" s="38">
        <f>E222</f>
        <v>11</v>
      </c>
      <c r="F221" s="38">
        <f>F222</f>
        <v>11</v>
      </c>
    </row>
    <row r="222" spans="1:6" s="27" customFormat="1" ht="26.25">
      <c r="A222" s="39" t="s">
        <v>256</v>
      </c>
      <c r="B222" s="35" t="s">
        <v>255</v>
      </c>
      <c r="C222" s="35" t="s">
        <v>124</v>
      </c>
      <c r="D222" s="38">
        <v>128.9</v>
      </c>
      <c r="E222" s="38">
        <v>11</v>
      </c>
      <c r="F222" s="38">
        <v>11</v>
      </c>
    </row>
    <row r="223" spans="1:6" s="27" customFormat="1" ht="16.5" hidden="1" customHeight="1">
      <c r="A223" s="39" t="s">
        <v>257</v>
      </c>
      <c r="B223" s="35" t="s">
        <v>258</v>
      </c>
      <c r="C223" s="35" t="s">
        <v>102</v>
      </c>
      <c r="D223" s="38">
        <f>D224</f>
        <v>0</v>
      </c>
      <c r="E223" s="38">
        <f t="shared" ref="E223:F225" si="42">E224</f>
        <v>0</v>
      </c>
      <c r="F223" s="38">
        <f t="shared" si="42"/>
        <v>0</v>
      </c>
    </row>
    <row r="224" spans="1:6" s="27" customFormat="1" ht="15" hidden="1">
      <c r="A224" s="39" t="s">
        <v>180</v>
      </c>
      <c r="B224" s="35" t="s">
        <v>259</v>
      </c>
      <c r="C224" s="35" t="s">
        <v>102</v>
      </c>
      <c r="D224" s="38">
        <f>D225</f>
        <v>0</v>
      </c>
      <c r="E224" s="38">
        <f t="shared" si="42"/>
        <v>0</v>
      </c>
      <c r="F224" s="38">
        <f t="shared" si="42"/>
        <v>0</v>
      </c>
    </row>
    <row r="225" spans="1:6" s="27" customFormat="1" ht="27.75" hidden="1" customHeight="1">
      <c r="A225" s="39" t="s">
        <v>121</v>
      </c>
      <c r="B225" s="35" t="s">
        <v>259</v>
      </c>
      <c r="C225" s="35" t="s">
        <v>122</v>
      </c>
      <c r="D225" s="38">
        <f>D226</f>
        <v>0</v>
      </c>
      <c r="E225" s="38">
        <f t="shared" si="42"/>
        <v>0</v>
      </c>
      <c r="F225" s="38">
        <f t="shared" si="42"/>
        <v>0</v>
      </c>
    </row>
    <row r="226" spans="1:6" s="27" customFormat="1" ht="26.25" hidden="1">
      <c r="A226" s="39" t="s">
        <v>123</v>
      </c>
      <c r="B226" s="35" t="s">
        <v>259</v>
      </c>
      <c r="C226" s="35" t="s">
        <v>124</v>
      </c>
      <c r="D226" s="38"/>
      <c r="E226" s="38"/>
      <c r="F226" s="38"/>
    </row>
    <row r="227" spans="1:6" s="27" customFormat="1" ht="26.25">
      <c r="A227" s="39" t="s">
        <v>257</v>
      </c>
      <c r="B227" s="35" t="s">
        <v>258</v>
      </c>
      <c r="C227" s="35" t="s">
        <v>102</v>
      </c>
      <c r="D227" s="38">
        <f>D228</f>
        <v>49</v>
      </c>
      <c r="E227" s="38">
        <f t="shared" ref="E227:F229" si="43">E228</f>
        <v>49</v>
      </c>
      <c r="F227" s="38">
        <f t="shared" si="43"/>
        <v>49</v>
      </c>
    </row>
    <row r="228" spans="1:6" s="27" customFormat="1" ht="15">
      <c r="A228" s="39" t="s">
        <v>180</v>
      </c>
      <c r="B228" s="35" t="s">
        <v>259</v>
      </c>
      <c r="C228" s="35" t="s">
        <v>102</v>
      </c>
      <c r="D228" s="38">
        <f>D229</f>
        <v>49</v>
      </c>
      <c r="E228" s="38">
        <f t="shared" si="43"/>
        <v>49</v>
      </c>
      <c r="F228" s="38">
        <f t="shared" si="43"/>
        <v>49</v>
      </c>
    </row>
    <row r="229" spans="1:6" s="27" customFormat="1" ht="26.25">
      <c r="A229" s="39" t="s">
        <v>121</v>
      </c>
      <c r="B229" s="35" t="s">
        <v>259</v>
      </c>
      <c r="C229" s="35" t="s">
        <v>122</v>
      </c>
      <c r="D229" s="38">
        <f>D230</f>
        <v>49</v>
      </c>
      <c r="E229" s="38">
        <f t="shared" si="43"/>
        <v>49</v>
      </c>
      <c r="F229" s="38">
        <f t="shared" si="43"/>
        <v>49</v>
      </c>
    </row>
    <row r="230" spans="1:6" s="27" customFormat="1" ht="26.25">
      <c r="A230" s="39" t="s">
        <v>256</v>
      </c>
      <c r="B230" s="35" t="s">
        <v>259</v>
      </c>
      <c r="C230" s="35" t="s">
        <v>124</v>
      </c>
      <c r="D230" s="38">
        <v>49</v>
      </c>
      <c r="E230" s="38">
        <v>49</v>
      </c>
      <c r="F230" s="38">
        <v>49</v>
      </c>
    </row>
    <row r="231" spans="1:6" s="27" customFormat="1" ht="39" hidden="1">
      <c r="A231" s="39" t="s">
        <v>260</v>
      </c>
      <c r="B231" s="35" t="s">
        <v>261</v>
      </c>
      <c r="C231" s="35" t="s">
        <v>102</v>
      </c>
      <c r="D231" s="38">
        <f>D232</f>
        <v>0</v>
      </c>
      <c r="E231" s="38">
        <f t="shared" ref="E231:F233" si="44">E232</f>
        <v>0</v>
      </c>
      <c r="F231" s="38">
        <f t="shared" si="44"/>
        <v>0</v>
      </c>
    </row>
    <row r="232" spans="1:6" s="27" customFormat="1" ht="15" hidden="1">
      <c r="A232" s="39" t="s">
        <v>180</v>
      </c>
      <c r="B232" s="35" t="s">
        <v>262</v>
      </c>
      <c r="C232" s="35" t="s">
        <v>102</v>
      </c>
      <c r="D232" s="38">
        <f>D233</f>
        <v>0</v>
      </c>
      <c r="E232" s="38">
        <f t="shared" si="44"/>
        <v>0</v>
      </c>
      <c r="F232" s="38">
        <f t="shared" si="44"/>
        <v>0</v>
      </c>
    </row>
    <row r="233" spans="1:6" s="27" customFormat="1" ht="26.25" hidden="1">
      <c r="A233" s="39" t="s">
        <v>121</v>
      </c>
      <c r="B233" s="35" t="s">
        <v>262</v>
      </c>
      <c r="C233" s="35" t="s">
        <v>122</v>
      </c>
      <c r="D233" s="38">
        <f>D234</f>
        <v>0</v>
      </c>
      <c r="E233" s="38">
        <f t="shared" si="44"/>
        <v>0</v>
      </c>
      <c r="F233" s="38">
        <f t="shared" si="44"/>
        <v>0</v>
      </c>
    </row>
    <row r="234" spans="1:6" s="27" customFormat="1" ht="26.25" hidden="1">
      <c r="A234" s="39" t="s">
        <v>123</v>
      </c>
      <c r="B234" s="35" t="s">
        <v>262</v>
      </c>
      <c r="C234" s="35" t="s">
        <v>124</v>
      </c>
      <c r="D234" s="38"/>
      <c r="E234" s="38"/>
      <c r="F234" s="38"/>
    </row>
    <row r="235" spans="1:6" s="27" customFormat="1" ht="77.25" hidden="1">
      <c r="A235" s="39" t="s">
        <v>263</v>
      </c>
      <c r="B235" s="35" t="s">
        <v>264</v>
      </c>
      <c r="C235" s="35" t="s">
        <v>102</v>
      </c>
      <c r="D235" s="38">
        <f>D236+D239</f>
        <v>0</v>
      </c>
      <c r="E235" s="38">
        <f>E236+E239</f>
        <v>0</v>
      </c>
      <c r="F235" s="38">
        <f>F236+F239</f>
        <v>0</v>
      </c>
    </row>
    <row r="236" spans="1:6" s="27" customFormat="1" ht="15" hidden="1">
      <c r="A236" s="39" t="s">
        <v>180</v>
      </c>
      <c r="B236" s="35" t="s">
        <v>265</v>
      </c>
      <c r="C236" s="35" t="s">
        <v>102</v>
      </c>
      <c r="D236" s="38">
        <f t="shared" ref="D236:F237" si="45">D237</f>
        <v>0</v>
      </c>
      <c r="E236" s="38">
        <f t="shared" si="45"/>
        <v>0</v>
      </c>
      <c r="F236" s="38">
        <f t="shared" si="45"/>
        <v>0</v>
      </c>
    </row>
    <row r="237" spans="1:6" s="27" customFormat="1" ht="26.25" hidden="1">
      <c r="A237" s="39" t="s">
        <v>121</v>
      </c>
      <c r="B237" s="35" t="s">
        <v>265</v>
      </c>
      <c r="C237" s="35" t="s">
        <v>122</v>
      </c>
      <c r="D237" s="38">
        <f t="shared" si="45"/>
        <v>0</v>
      </c>
      <c r="E237" s="38">
        <f t="shared" si="45"/>
        <v>0</v>
      </c>
      <c r="F237" s="38">
        <f t="shared" si="45"/>
        <v>0</v>
      </c>
    </row>
    <row r="238" spans="1:6" s="27" customFormat="1" ht="26.25" hidden="1">
      <c r="A238" s="39" t="s">
        <v>123</v>
      </c>
      <c r="B238" s="35" t="s">
        <v>265</v>
      </c>
      <c r="C238" s="35" t="s">
        <v>124</v>
      </c>
      <c r="D238" s="38"/>
      <c r="E238" s="38"/>
      <c r="F238" s="38"/>
    </row>
    <row r="239" spans="1:6" s="27" customFormat="1" ht="26.25" hidden="1">
      <c r="A239" s="39" t="s">
        <v>266</v>
      </c>
      <c r="B239" s="35" t="s">
        <v>267</v>
      </c>
      <c r="C239" s="35" t="s">
        <v>102</v>
      </c>
      <c r="D239" s="38">
        <f t="shared" ref="D239:F240" si="46">D240</f>
        <v>0</v>
      </c>
      <c r="E239" s="38">
        <f t="shared" si="46"/>
        <v>0</v>
      </c>
      <c r="F239" s="38">
        <f t="shared" si="46"/>
        <v>0</v>
      </c>
    </row>
    <row r="240" spans="1:6" s="27" customFormat="1" ht="26.25" hidden="1">
      <c r="A240" s="39" t="s">
        <v>121</v>
      </c>
      <c r="B240" s="35" t="s">
        <v>267</v>
      </c>
      <c r="C240" s="35" t="s">
        <v>122</v>
      </c>
      <c r="D240" s="38">
        <f t="shared" si="46"/>
        <v>0</v>
      </c>
      <c r="E240" s="38">
        <f t="shared" si="46"/>
        <v>0</v>
      </c>
      <c r="F240" s="38">
        <f t="shared" si="46"/>
        <v>0</v>
      </c>
    </row>
    <row r="241" spans="1:6" s="27" customFormat="1" ht="26.25" hidden="1">
      <c r="A241" s="39" t="s">
        <v>123</v>
      </c>
      <c r="B241" s="35" t="s">
        <v>267</v>
      </c>
      <c r="C241" s="35" t="s">
        <v>124</v>
      </c>
      <c r="D241" s="38"/>
      <c r="E241" s="38"/>
      <c r="F241" s="38"/>
    </row>
    <row r="242" spans="1:6" s="27" customFormat="1" ht="39">
      <c r="A242" s="39" t="s">
        <v>206</v>
      </c>
      <c r="B242" s="35" t="s">
        <v>207</v>
      </c>
      <c r="C242" s="35" t="s">
        <v>102</v>
      </c>
      <c r="D242" s="38">
        <f>D243+D247+D250</f>
        <v>164.8</v>
      </c>
      <c r="E242" s="38">
        <f>E243+E247+E250</f>
        <v>164.8</v>
      </c>
      <c r="F242" s="38">
        <f>F243+F247+F250</f>
        <v>164.8</v>
      </c>
    </row>
    <row r="243" spans="1:6" s="27" customFormat="1" ht="39">
      <c r="A243" s="39" t="s">
        <v>208</v>
      </c>
      <c r="B243" s="35" t="s">
        <v>209</v>
      </c>
      <c r="C243" s="35" t="s">
        <v>102</v>
      </c>
      <c r="D243" s="38">
        <f>D244</f>
        <v>164.8</v>
      </c>
      <c r="E243" s="38">
        <f t="shared" ref="E243:F245" si="47">E244</f>
        <v>164.8</v>
      </c>
      <c r="F243" s="38">
        <f t="shared" si="47"/>
        <v>164.8</v>
      </c>
    </row>
    <row r="244" spans="1:6" s="27" customFormat="1" ht="15">
      <c r="A244" s="39" t="s">
        <v>180</v>
      </c>
      <c r="B244" s="35" t="s">
        <v>210</v>
      </c>
      <c r="C244" s="35" t="s">
        <v>102</v>
      </c>
      <c r="D244" s="38">
        <f>D245</f>
        <v>164.8</v>
      </c>
      <c r="E244" s="38">
        <f t="shared" si="47"/>
        <v>164.8</v>
      </c>
      <c r="F244" s="38">
        <f t="shared" si="47"/>
        <v>164.8</v>
      </c>
    </row>
    <row r="245" spans="1:6" s="27" customFormat="1" ht="26.25">
      <c r="A245" s="39" t="s">
        <v>121</v>
      </c>
      <c r="B245" s="35" t="s">
        <v>210</v>
      </c>
      <c r="C245" s="35" t="s">
        <v>122</v>
      </c>
      <c r="D245" s="38">
        <f>D246</f>
        <v>164.8</v>
      </c>
      <c r="E245" s="38">
        <f t="shared" si="47"/>
        <v>164.8</v>
      </c>
      <c r="F245" s="38">
        <f t="shared" si="47"/>
        <v>164.8</v>
      </c>
    </row>
    <row r="246" spans="1:6" s="27" customFormat="1" ht="26.25">
      <c r="A246" s="39" t="s">
        <v>123</v>
      </c>
      <c r="B246" s="35" t="s">
        <v>210</v>
      </c>
      <c r="C246" s="35" t="s">
        <v>124</v>
      </c>
      <c r="D246" s="38">
        <f>87.6+77.2</f>
        <v>164.8</v>
      </c>
      <c r="E246" s="38">
        <f>87.6+77.2</f>
        <v>164.8</v>
      </c>
      <c r="F246" s="38">
        <f>87.6+77.2</f>
        <v>164.8</v>
      </c>
    </row>
    <row r="247" spans="1:6" s="27" customFormat="1" ht="77.25" hidden="1">
      <c r="A247" s="39" t="s">
        <v>268</v>
      </c>
      <c r="B247" s="35" t="s">
        <v>269</v>
      </c>
      <c r="C247" s="35" t="s">
        <v>102</v>
      </c>
      <c r="D247" s="38">
        <f t="shared" ref="D247:F248" si="48">D248</f>
        <v>0</v>
      </c>
      <c r="E247" s="38">
        <f t="shared" si="48"/>
        <v>0</v>
      </c>
      <c r="F247" s="38">
        <f t="shared" si="48"/>
        <v>0</v>
      </c>
    </row>
    <row r="248" spans="1:6" s="27" customFormat="1" ht="26.25" hidden="1">
      <c r="A248" s="39" t="s">
        <v>121</v>
      </c>
      <c r="B248" s="35" t="s">
        <v>270</v>
      </c>
      <c r="C248" s="35" t="s">
        <v>122</v>
      </c>
      <c r="D248" s="38">
        <f t="shared" si="48"/>
        <v>0</v>
      </c>
      <c r="E248" s="38">
        <f t="shared" si="48"/>
        <v>0</v>
      </c>
      <c r="F248" s="38">
        <f t="shared" si="48"/>
        <v>0</v>
      </c>
    </row>
    <row r="249" spans="1:6" s="27" customFormat="1" ht="26.25" hidden="1">
      <c r="A249" s="39" t="s">
        <v>123</v>
      </c>
      <c r="B249" s="35" t="s">
        <v>270</v>
      </c>
      <c r="C249" s="35" t="s">
        <v>124</v>
      </c>
      <c r="D249" s="38"/>
      <c r="E249" s="38"/>
      <c r="F249" s="38"/>
    </row>
    <row r="250" spans="1:6" s="27" customFormat="1" ht="39" hidden="1">
      <c r="A250" s="39" t="s">
        <v>271</v>
      </c>
      <c r="B250" s="35" t="s">
        <v>272</v>
      </c>
      <c r="C250" s="35" t="s">
        <v>102</v>
      </c>
      <c r="D250" s="38">
        <f>D251</f>
        <v>0</v>
      </c>
      <c r="E250" s="38">
        <f t="shared" ref="E250:F252" si="49">E251</f>
        <v>0</v>
      </c>
      <c r="F250" s="38">
        <f t="shared" si="49"/>
        <v>0</v>
      </c>
    </row>
    <row r="251" spans="1:6" s="27" customFormat="1" ht="15" hidden="1">
      <c r="A251" s="39" t="s">
        <v>180</v>
      </c>
      <c r="B251" s="35" t="s">
        <v>273</v>
      </c>
      <c r="C251" s="35" t="s">
        <v>102</v>
      </c>
      <c r="D251" s="38">
        <f>D252</f>
        <v>0</v>
      </c>
      <c r="E251" s="38">
        <f t="shared" si="49"/>
        <v>0</v>
      </c>
      <c r="F251" s="38">
        <f t="shared" si="49"/>
        <v>0</v>
      </c>
    </row>
    <row r="252" spans="1:6" s="27" customFormat="1" ht="26.25" hidden="1">
      <c r="A252" s="39" t="s">
        <v>121</v>
      </c>
      <c r="B252" s="35" t="s">
        <v>273</v>
      </c>
      <c r="C252" s="35" t="s">
        <v>122</v>
      </c>
      <c r="D252" s="38">
        <f>D253</f>
        <v>0</v>
      </c>
      <c r="E252" s="38">
        <f t="shared" si="49"/>
        <v>0</v>
      </c>
      <c r="F252" s="38">
        <f t="shared" si="49"/>
        <v>0</v>
      </c>
    </row>
    <row r="253" spans="1:6" s="27" customFormat="1" ht="26.25" hidden="1">
      <c r="A253" s="39" t="s">
        <v>123</v>
      </c>
      <c r="B253" s="35" t="s">
        <v>273</v>
      </c>
      <c r="C253" s="35" t="s">
        <v>124</v>
      </c>
      <c r="D253" s="38"/>
      <c r="E253" s="38"/>
      <c r="F253" s="38"/>
    </row>
    <row r="254" spans="1:6" s="27" customFormat="1" ht="42" customHeight="1">
      <c r="A254" s="55" t="s">
        <v>352</v>
      </c>
      <c r="B254" s="33" t="s">
        <v>353</v>
      </c>
      <c r="C254" s="33" t="s">
        <v>102</v>
      </c>
      <c r="D254" s="34">
        <f>D259</f>
        <v>1562</v>
      </c>
      <c r="E254" s="34">
        <f>E259</f>
        <v>1562</v>
      </c>
      <c r="F254" s="34">
        <f>F259</f>
        <v>1562</v>
      </c>
    </row>
    <row r="255" spans="1:6" s="27" customFormat="1" ht="39" hidden="1">
      <c r="A255" s="39" t="s">
        <v>354</v>
      </c>
      <c r="B255" s="35" t="s">
        <v>355</v>
      </c>
      <c r="C255" s="35" t="s">
        <v>102</v>
      </c>
      <c r="D255" s="38">
        <f>D256</f>
        <v>0</v>
      </c>
      <c r="E255" s="38">
        <f t="shared" ref="E255:F257" si="50">E256</f>
        <v>0</v>
      </c>
      <c r="F255" s="38">
        <f t="shared" si="50"/>
        <v>0</v>
      </c>
    </row>
    <row r="256" spans="1:6" s="27" customFormat="1" ht="15" hidden="1">
      <c r="A256" s="39" t="s">
        <v>180</v>
      </c>
      <c r="B256" s="35" t="s">
        <v>356</v>
      </c>
      <c r="C256" s="35" t="s">
        <v>102</v>
      </c>
      <c r="D256" s="38">
        <f>D257</f>
        <v>0</v>
      </c>
      <c r="E256" s="38">
        <f t="shared" si="50"/>
        <v>0</v>
      </c>
      <c r="F256" s="38">
        <f t="shared" si="50"/>
        <v>0</v>
      </c>
    </row>
    <row r="257" spans="1:6" s="27" customFormat="1" ht="26.25" hidden="1">
      <c r="A257" s="39" t="s">
        <v>121</v>
      </c>
      <c r="B257" s="35" t="s">
        <v>356</v>
      </c>
      <c r="C257" s="35" t="s">
        <v>122</v>
      </c>
      <c r="D257" s="38">
        <f>D258</f>
        <v>0</v>
      </c>
      <c r="E257" s="38">
        <f t="shared" si="50"/>
        <v>0</v>
      </c>
      <c r="F257" s="38">
        <f t="shared" si="50"/>
        <v>0</v>
      </c>
    </row>
    <row r="258" spans="1:6" s="27" customFormat="1" ht="26.25" hidden="1">
      <c r="A258" s="39" t="s">
        <v>123</v>
      </c>
      <c r="B258" s="35" t="s">
        <v>356</v>
      </c>
      <c r="C258" s="35" t="s">
        <v>124</v>
      </c>
      <c r="D258" s="38"/>
      <c r="E258" s="38"/>
      <c r="F258" s="38"/>
    </row>
    <row r="259" spans="1:6" s="27" customFormat="1" ht="27.75" customHeight="1">
      <c r="A259" s="39" t="s">
        <v>357</v>
      </c>
      <c r="B259" s="35" t="s">
        <v>358</v>
      </c>
      <c r="C259" s="35" t="s">
        <v>102</v>
      </c>
      <c r="D259" s="38">
        <f>D260</f>
        <v>1562</v>
      </c>
      <c r="E259" s="38">
        <f t="shared" ref="E259:F261" si="51">E260</f>
        <v>1562</v>
      </c>
      <c r="F259" s="38">
        <f t="shared" si="51"/>
        <v>1562</v>
      </c>
    </row>
    <row r="260" spans="1:6" s="27" customFormat="1" ht="18.75" customHeight="1">
      <c r="A260" s="39" t="s">
        <v>180</v>
      </c>
      <c r="B260" s="35" t="s">
        <v>359</v>
      </c>
      <c r="C260" s="35" t="s">
        <v>102</v>
      </c>
      <c r="D260" s="38">
        <f>D261</f>
        <v>1562</v>
      </c>
      <c r="E260" s="38">
        <f t="shared" si="51"/>
        <v>1562</v>
      </c>
      <c r="F260" s="38">
        <f t="shared" si="51"/>
        <v>1562</v>
      </c>
    </row>
    <row r="261" spans="1:6" s="27" customFormat="1" ht="31.5" customHeight="1">
      <c r="A261" s="39" t="s">
        <v>121</v>
      </c>
      <c r="B261" s="35" t="s">
        <v>359</v>
      </c>
      <c r="C261" s="35" t="s">
        <v>122</v>
      </c>
      <c r="D261" s="38">
        <f>D262</f>
        <v>1562</v>
      </c>
      <c r="E261" s="38">
        <f t="shared" si="51"/>
        <v>1562</v>
      </c>
      <c r="F261" s="38">
        <f t="shared" si="51"/>
        <v>1562</v>
      </c>
    </row>
    <row r="262" spans="1:6" s="27" customFormat="1" ht="26.25">
      <c r="A262" s="39" t="s">
        <v>123</v>
      </c>
      <c r="B262" s="35" t="s">
        <v>359</v>
      </c>
      <c r="C262" s="35" t="s">
        <v>124</v>
      </c>
      <c r="D262" s="38">
        <v>1562</v>
      </c>
      <c r="E262" s="38">
        <v>1562</v>
      </c>
      <c r="F262" s="38">
        <v>1562</v>
      </c>
    </row>
    <row r="263" spans="1:6" s="27" customFormat="1" ht="42.75" customHeight="1">
      <c r="A263" s="119" t="s">
        <v>443</v>
      </c>
      <c r="B263" s="68" t="s">
        <v>418</v>
      </c>
      <c r="C263" s="68" t="s">
        <v>102</v>
      </c>
      <c r="D263" s="69">
        <f>D264+D270+D274</f>
        <v>2610.8999999999996</v>
      </c>
      <c r="E263" s="69">
        <f>E264+E270+E274</f>
        <v>2610.8999999999996</v>
      </c>
      <c r="F263" s="69">
        <f>F264+F270+F274</f>
        <v>2610.8999999999996</v>
      </c>
    </row>
    <row r="264" spans="1:6" s="27" customFormat="1" ht="53.25" customHeight="1">
      <c r="A264" s="39" t="s">
        <v>419</v>
      </c>
      <c r="B264" s="35" t="s">
        <v>420</v>
      </c>
      <c r="C264" s="35" t="s">
        <v>102</v>
      </c>
      <c r="D264" s="38">
        <f>D265</f>
        <v>2130</v>
      </c>
      <c r="E264" s="38">
        <f>E265</f>
        <v>2130</v>
      </c>
      <c r="F264" s="38">
        <f>F265</f>
        <v>2130</v>
      </c>
    </row>
    <row r="265" spans="1:6" s="27" customFormat="1" ht="27.75" customHeight="1">
      <c r="A265" s="39" t="s">
        <v>238</v>
      </c>
      <c r="B265" s="35" t="s">
        <v>421</v>
      </c>
      <c r="C265" s="35" t="s">
        <v>102</v>
      </c>
      <c r="D265" s="38">
        <f>D266+D268</f>
        <v>2130</v>
      </c>
      <c r="E265" s="38">
        <f>E266+E268</f>
        <v>2130</v>
      </c>
      <c r="F265" s="38">
        <f>F266+F268</f>
        <v>2130</v>
      </c>
    </row>
    <row r="266" spans="1:6" s="27" customFormat="1" ht="51" customHeight="1">
      <c r="A266" s="39" t="s">
        <v>111</v>
      </c>
      <c r="B266" s="35" t="s">
        <v>421</v>
      </c>
      <c r="C266" s="35" t="s">
        <v>112</v>
      </c>
      <c r="D266" s="38">
        <f>D267</f>
        <v>2130</v>
      </c>
      <c r="E266" s="38">
        <f>E267</f>
        <v>2130</v>
      </c>
      <c r="F266" s="38">
        <f>F267</f>
        <v>2130</v>
      </c>
    </row>
    <row r="267" spans="1:6" s="27" customFormat="1" ht="19.5" customHeight="1">
      <c r="A267" s="39" t="s">
        <v>240</v>
      </c>
      <c r="B267" s="35" t="s">
        <v>421</v>
      </c>
      <c r="C267" s="35" t="s">
        <v>241</v>
      </c>
      <c r="D267" s="38">
        <v>2130</v>
      </c>
      <c r="E267" s="38">
        <v>2130</v>
      </c>
      <c r="F267" s="38">
        <v>2130</v>
      </c>
    </row>
    <row r="268" spans="1:6" s="27" customFormat="1" ht="30" hidden="1" customHeight="1">
      <c r="A268" s="39" t="s">
        <v>121</v>
      </c>
      <c r="B268" s="35" t="s">
        <v>421</v>
      </c>
      <c r="C268" s="35" t="s">
        <v>122</v>
      </c>
      <c r="D268" s="38">
        <f>D269</f>
        <v>0</v>
      </c>
      <c r="E268" s="38">
        <f>E269</f>
        <v>0</v>
      </c>
      <c r="F268" s="38">
        <f>F269</f>
        <v>0</v>
      </c>
    </row>
    <row r="269" spans="1:6" s="27" customFormat="1" ht="26.25" hidden="1">
      <c r="A269" s="39" t="s">
        <v>256</v>
      </c>
      <c r="B269" s="35" t="s">
        <v>421</v>
      </c>
      <c r="C269" s="35" t="s">
        <v>124</v>
      </c>
      <c r="D269" s="38"/>
      <c r="E269" s="38"/>
      <c r="F269" s="38"/>
    </row>
    <row r="270" spans="1:6" s="27" customFormat="1" ht="37.5" customHeight="1">
      <c r="A270" s="39" t="s">
        <v>422</v>
      </c>
      <c r="B270" s="35" t="s">
        <v>423</v>
      </c>
      <c r="C270" s="35" t="s">
        <v>102</v>
      </c>
      <c r="D270" s="38">
        <f>D271</f>
        <v>50.2</v>
      </c>
      <c r="E270" s="38">
        <f t="shared" ref="E270:F272" si="52">E271</f>
        <v>50.2</v>
      </c>
      <c r="F270" s="38">
        <f t="shared" si="52"/>
        <v>50.2</v>
      </c>
    </row>
    <row r="271" spans="1:6" s="27" customFormat="1" ht="25.5" customHeight="1">
      <c r="A271" s="39" t="s">
        <v>238</v>
      </c>
      <c r="B271" s="35" t="s">
        <v>424</v>
      </c>
      <c r="C271" s="35" t="s">
        <v>102</v>
      </c>
      <c r="D271" s="38">
        <f>D272</f>
        <v>50.2</v>
      </c>
      <c r="E271" s="38">
        <f t="shared" si="52"/>
        <v>50.2</v>
      </c>
      <c r="F271" s="38">
        <f t="shared" si="52"/>
        <v>50.2</v>
      </c>
    </row>
    <row r="272" spans="1:6" s="27" customFormat="1" ht="26.25" customHeight="1">
      <c r="A272" s="39" t="s">
        <v>121</v>
      </c>
      <c r="B272" s="35" t="s">
        <v>424</v>
      </c>
      <c r="C272" s="35" t="s">
        <v>122</v>
      </c>
      <c r="D272" s="38">
        <f>D273</f>
        <v>50.2</v>
      </c>
      <c r="E272" s="38">
        <f t="shared" si="52"/>
        <v>50.2</v>
      </c>
      <c r="F272" s="38">
        <f t="shared" si="52"/>
        <v>50.2</v>
      </c>
    </row>
    <row r="273" spans="1:6" s="27" customFormat="1" ht="26.25">
      <c r="A273" s="39" t="s">
        <v>256</v>
      </c>
      <c r="B273" s="35" t="s">
        <v>424</v>
      </c>
      <c r="C273" s="35" t="s">
        <v>124</v>
      </c>
      <c r="D273" s="38">
        <v>50.2</v>
      </c>
      <c r="E273" s="38">
        <v>50.2</v>
      </c>
      <c r="F273" s="38">
        <v>50.2</v>
      </c>
    </row>
    <row r="274" spans="1:6" s="27" customFormat="1" ht="26.25">
      <c r="A274" s="39" t="s">
        <v>425</v>
      </c>
      <c r="B274" s="35" t="s">
        <v>426</v>
      </c>
      <c r="C274" s="35" t="s">
        <v>102</v>
      </c>
      <c r="D274" s="38">
        <f>D275+D278</f>
        <v>430.70000000000005</v>
      </c>
      <c r="E274" s="38">
        <f>E275+E278</f>
        <v>430.70000000000005</v>
      </c>
      <c r="F274" s="38">
        <f>F275+F278</f>
        <v>430.70000000000005</v>
      </c>
    </row>
    <row r="275" spans="1:6" s="27" customFormat="1" ht="27.75" customHeight="1">
      <c r="A275" s="39" t="s">
        <v>238</v>
      </c>
      <c r="B275" s="35" t="s">
        <v>427</v>
      </c>
      <c r="C275" s="35" t="s">
        <v>102</v>
      </c>
      <c r="D275" s="38">
        <f t="shared" ref="D275:F276" si="53">D276</f>
        <v>384.1</v>
      </c>
      <c r="E275" s="38">
        <f t="shared" si="53"/>
        <v>384.1</v>
      </c>
      <c r="F275" s="38">
        <f t="shared" si="53"/>
        <v>384.1</v>
      </c>
    </row>
    <row r="276" spans="1:6" s="27" customFormat="1" ht="30.75" customHeight="1">
      <c r="A276" s="39" t="s">
        <v>121</v>
      </c>
      <c r="B276" s="35" t="s">
        <v>427</v>
      </c>
      <c r="C276" s="35" t="s">
        <v>122</v>
      </c>
      <c r="D276" s="38">
        <f t="shared" si="53"/>
        <v>384.1</v>
      </c>
      <c r="E276" s="38">
        <f t="shared" si="53"/>
        <v>384.1</v>
      </c>
      <c r="F276" s="38">
        <f t="shared" si="53"/>
        <v>384.1</v>
      </c>
    </row>
    <row r="277" spans="1:6" s="27" customFormat="1" ht="26.25">
      <c r="A277" s="39" t="s">
        <v>256</v>
      </c>
      <c r="B277" s="35" t="s">
        <v>427</v>
      </c>
      <c r="C277" s="35" t="s">
        <v>124</v>
      </c>
      <c r="D277" s="38">
        <v>384.1</v>
      </c>
      <c r="E277" s="38">
        <v>384.1</v>
      </c>
      <c r="F277" s="38">
        <v>384.1</v>
      </c>
    </row>
    <row r="278" spans="1:6" s="27" customFormat="1" ht="51.75">
      <c r="A278" s="39" t="s">
        <v>236</v>
      </c>
      <c r="B278" s="35" t="s">
        <v>428</v>
      </c>
      <c r="C278" s="35" t="s">
        <v>102</v>
      </c>
      <c r="D278" s="38">
        <f t="shared" ref="D278:F279" si="54">D279</f>
        <v>46.6</v>
      </c>
      <c r="E278" s="38">
        <f t="shared" si="54"/>
        <v>46.6</v>
      </c>
      <c r="F278" s="38">
        <f t="shared" si="54"/>
        <v>46.6</v>
      </c>
    </row>
    <row r="279" spans="1:6" s="27" customFormat="1" ht="15">
      <c r="A279" s="39" t="s">
        <v>125</v>
      </c>
      <c r="B279" s="35" t="s">
        <v>428</v>
      </c>
      <c r="C279" s="35" t="s">
        <v>126</v>
      </c>
      <c r="D279" s="38">
        <f t="shared" si="54"/>
        <v>46.6</v>
      </c>
      <c r="E279" s="38">
        <f t="shared" si="54"/>
        <v>46.6</v>
      </c>
      <c r="F279" s="38">
        <f t="shared" si="54"/>
        <v>46.6</v>
      </c>
    </row>
    <row r="280" spans="1:6" s="27" customFormat="1" ht="15">
      <c r="A280" s="39" t="s">
        <v>127</v>
      </c>
      <c r="B280" s="35" t="s">
        <v>428</v>
      </c>
      <c r="C280" s="35" t="s">
        <v>128</v>
      </c>
      <c r="D280" s="38">
        <v>46.6</v>
      </c>
      <c r="E280" s="38">
        <v>46.6</v>
      </c>
      <c r="F280" s="38">
        <v>46.6</v>
      </c>
    </row>
    <row r="281" spans="1:6" s="27" customFormat="1" ht="76.5" customHeight="1">
      <c r="A281" s="55" t="s">
        <v>516</v>
      </c>
      <c r="B281" s="33" t="s">
        <v>517</v>
      </c>
      <c r="C281" s="33" t="s">
        <v>102</v>
      </c>
      <c r="D281" s="34">
        <f>D282</f>
        <v>1522.1</v>
      </c>
      <c r="E281" s="34">
        <f t="shared" ref="E281:F284" si="55">E282</f>
        <v>1442.1</v>
      </c>
      <c r="F281" s="34">
        <f t="shared" si="55"/>
        <v>1442.1</v>
      </c>
    </row>
    <row r="282" spans="1:6" s="27" customFormat="1" ht="52.5" customHeight="1">
      <c r="A282" s="39" t="s">
        <v>518</v>
      </c>
      <c r="B282" s="35" t="s">
        <v>519</v>
      </c>
      <c r="C282" s="35" t="s">
        <v>102</v>
      </c>
      <c r="D282" s="38">
        <f>D283</f>
        <v>1522.1</v>
      </c>
      <c r="E282" s="38">
        <f t="shared" si="55"/>
        <v>1442.1</v>
      </c>
      <c r="F282" s="38">
        <f t="shared" si="55"/>
        <v>1442.1</v>
      </c>
    </row>
    <row r="283" spans="1:6" s="27" customFormat="1" ht="39">
      <c r="A283" s="39" t="s">
        <v>403</v>
      </c>
      <c r="B283" s="35" t="s">
        <v>520</v>
      </c>
      <c r="C283" s="35" t="s">
        <v>102</v>
      </c>
      <c r="D283" s="38">
        <f>D284</f>
        <v>1522.1</v>
      </c>
      <c r="E283" s="38">
        <f t="shared" si="55"/>
        <v>1442.1</v>
      </c>
      <c r="F283" s="38">
        <f t="shared" si="55"/>
        <v>1442.1</v>
      </c>
    </row>
    <row r="284" spans="1:6" s="27" customFormat="1" ht="26.25">
      <c r="A284" s="39" t="s">
        <v>395</v>
      </c>
      <c r="B284" s="35" t="s">
        <v>520</v>
      </c>
      <c r="C284" s="35" t="s">
        <v>396</v>
      </c>
      <c r="D284" s="38">
        <f>D285</f>
        <v>1522.1</v>
      </c>
      <c r="E284" s="38">
        <f t="shared" si="55"/>
        <v>1442.1</v>
      </c>
      <c r="F284" s="38">
        <f t="shared" si="55"/>
        <v>1442.1</v>
      </c>
    </row>
    <row r="285" spans="1:6" s="27" customFormat="1" ht="15">
      <c r="A285" s="39" t="s">
        <v>397</v>
      </c>
      <c r="B285" s="35" t="s">
        <v>520</v>
      </c>
      <c r="C285" s="35" t="s">
        <v>398</v>
      </c>
      <c r="D285" s="38">
        <f>1336.1+6+100+80</f>
        <v>1522.1</v>
      </c>
      <c r="E285" s="38">
        <f>1336.1+6+100</f>
        <v>1442.1</v>
      </c>
      <c r="F285" s="38">
        <f>1336.1+6+100</f>
        <v>1442.1</v>
      </c>
    </row>
    <row r="286" spans="1:6" s="27" customFormat="1" ht="96" customHeight="1">
      <c r="A286" s="55" t="s">
        <v>429</v>
      </c>
      <c r="B286" s="33" t="s">
        <v>430</v>
      </c>
      <c r="C286" s="33" t="s">
        <v>102</v>
      </c>
      <c r="D286" s="34">
        <f>D287</f>
        <v>20704.599999999999</v>
      </c>
      <c r="E286" s="34">
        <f>E287</f>
        <v>22545.8</v>
      </c>
      <c r="F286" s="34">
        <f>F287</f>
        <v>23191.1</v>
      </c>
    </row>
    <row r="287" spans="1:6" s="27" customFormat="1" ht="60.75" customHeight="1">
      <c r="A287" s="39" t="s">
        <v>431</v>
      </c>
      <c r="B287" s="35" t="s">
        <v>432</v>
      </c>
      <c r="C287" s="35" t="s">
        <v>102</v>
      </c>
      <c r="D287" s="38">
        <f>D288+D291+D294</f>
        <v>20704.599999999999</v>
      </c>
      <c r="E287" s="38">
        <f>E288+E291+E294</f>
        <v>22545.8</v>
      </c>
      <c r="F287" s="38">
        <f>F288+F291+F294</f>
        <v>23191.1</v>
      </c>
    </row>
    <row r="288" spans="1:6" s="27" customFormat="1" ht="71.25" customHeight="1">
      <c r="A288" s="39" t="s">
        <v>433</v>
      </c>
      <c r="B288" s="35" t="s">
        <v>434</v>
      </c>
      <c r="C288" s="35" t="s">
        <v>102</v>
      </c>
      <c r="D288" s="38">
        <f t="shared" ref="D288:F289" si="56">D289</f>
        <v>294.39999999999998</v>
      </c>
      <c r="E288" s="38">
        <f t="shared" si="56"/>
        <v>294.39999999999998</v>
      </c>
      <c r="F288" s="38">
        <f t="shared" si="56"/>
        <v>304.5</v>
      </c>
    </row>
    <row r="289" spans="1:6" s="27" customFormat="1" ht="29.25" customHeight="1">
      <c r="A289" s="39" t="s">
        <v>395</v>
      </c>
      <c r="B289" s="35" t="s">
        <v>434</v>
      </c>
      <c r="C289" s="35" t="s">
        <v>396</v>
      </c>
      <c r="D289" s="38">
        <f t="shared" si="56"/>
        <v>294.39999999999998</v>
      </c>
      <c r="E289" s="38">
        <f t="shared" si="56"/>
        <v>294.39999999999998</v>
      </c>
      <c r="F289" s="38">
        <f t="shared" si="56"/>
        <v>304.5</v>
      </c>
    </row>
    <row r="290" spans="1:6" s="27" customFormat="1" ht="20.25" customHeight="1">
      <c r="A290" s="39" t="s">
        <v>397</v>
      </c>
      <c r="B290" s="35" t="s">
        <v>434</v>
      </c>
      <c r="C290" s="35" t="s">
        <v>398</v>
      </c>
      <c r="D290" s="38">
        <v>294.39999999999998</v>
      </c>
      <c r="E290" s="38">
        <v>294.39999999999998</v>
      </c>
      <c r="F290" s="38">
        <v>304.5</v>
      </c>
    </row>
    <row r="291" spans="1:6" s="27" customFormat="1" ht="41.25" customHeight="1">
      <c r="A291" s="39" t="s">
        <v>403</v>
      </c>
      <c r="B291" s="35" t="s">
        <v>435</v>
      </c>
      <c r="C291" s="35" t="s">
        <v>102</v>
      </c>
      <c r="D291" s="38">
        <f t="shared" ref="D291:F292" si="57">D292</f>
        <v>8885.5</v>
      </c>
      <c r="E291" s="38">
        <f t="shared" si="57"/>
        <v>10332.5</v>
      </c>
      <c r="F291" s="38">
        <f t="shared" si="57"/>
        <v>10562.3</v>
      </c>
    </row>
    <row r="292" spans="1:6" s="27" customFormat="1" ht="27.75" customHeight="1">
      <c r="A292" s="39" t="s">
        <v>395</v>
      </c>
      <c r="B292" s="35" t="s">
        <v>435</v>
      </c>
      <c r="C292" s="35" t="s">
        <v>396</v>
      </c>
      <c r="D292" s="38">
        <f t="shared" si="57"/>
        <v>8885.5</v>
      </c>
      <c r="E292" s="38">
        <f t="shared" si="57"/>
        <v>10332.5</v>
      </c>
      <c r="F292" s="38">
        <f t="shared" si="57"/>
        <v>10562.3</v>
      </c>
    </row>
    <row r="293" spans="1:6" s="27" customFormat="1" ht="18.75" customHeight="1">
      <c r="A293" s="39" t="s">
        <v>397</v>
      </c>
      <c r="B293" s="35" t="s">
        <v>435</v>
      </c>
      <c r="C293" s="35" t="s">
        <v>398</v>
      </c>
      <c r="D293" s="38">
        <v>8885.5</v>
      </c>
      <c r="E293" s="38">
        <v>10332.5</v>
      </c>
      <c r="F293" s="38">
        <v>10562.3</v>
      </c>
    </row>
    <row r="294" spans="1:6" s="27" customFormat="1" ht="30.75" customHeight="1">
      <c r="A294" s="39" t="s">
        <v>436</v>
      </c>
      <c r="B294" s="35" t="s">
        <v>437</v>
      </c>
      <c r="C294" s="35" t="s">
        <v>102</v>
      </c>
      <c r="D294" s="38">
        <f t="shared" ref="D294:F295" si="58">D295</f>
        <v>11524.7</v>
      </c>
      <c r="E294" s="38">
        <f t="shared" si="58"/>
        <v>11918.9</v>
      </c>
      <c r="F294" s="38">
        <f t="shared" si="58"/>
        <v>12324.3</v>
      </c>
    </row>
    <row r="295" spans="1:6" s="27" customFormat="1" ht="31.5" customHeight="1">
      <c r="A295" s="39" t="s">
        <v>395</v>
      </c>
      <c r="B295" s="35" t="s">
        <v>437</v>
      </c>
      <c r="C295" s="35" t="s">
        <v>396</v>
      </c>
      <c r="D295" s="38">
        <f t="shared" si="58"/>
        <v>11524.7</v>
      </c>
      <c r="E295" s="38">
        <f t="shared" si="58"/>
        <v>11918.9</v>
      </c>
      <c r="F295" s="38">
        <f t="shared" si="58"/>
        <v>12324.3</v>
      </c>
    </row>
    <row r="296" spans="1:6" s="27" customFormat="1" ht="15">
      <c r="A296" s="39" t="s">
        <v>397</v>
      </c>
      <c r="B296" s="35" t="s">
        <v>437</v>
      </c>
      <c r="C296" s="35" t="s">
        <v>398</v>
      </c>
      <c r="D296" s="38">
        <v>11524.7</v>
      </c>
      <c r="E296" s="38">
        <v>11918.9</v>
      </c>
      <c r="F296" s="38">
        <v>12324.3</v>
      </c>
    </row>
    <row r="297" spans="1:6" s="27" customFormat="1" ht="25.5">
      <c r="A297" s="55" t="s">
        <v>211</v>
      </c>
      <c r="B297" s="33" t="s">
        <v>212</v>
      </c>
      <c r="C297" s="33" t="s">
        <v>102</v>
      </c>
      <c r="D297" s="34">
        <f>D298+D302</f>
        <v>716.5</v>
      </c>
      <c r="E297" s="34">
        <f>E298+E302</f>
        <v>716.5</v>
      </c>
      <c r="F297" s="34">
        <f>F298+F302</f>
        <v>716.5</v>
      </c>
    </row>
    <row r="298" spans="1:6" s="27" customFormat="1" ht="39" hidden="1">
      <c r="A298" s="39" t="s">
        <v>213</v>
      </c>
      <c r="B298" s="35" t="s">
        <v>214</v>
      </c>
      <c r="C298" s="35" t="s">
        <v>102</v>
      </c>
      <c r="D298" s="38">
        <f>D299</f>
        <v>0</v>
      </c>
      <c r="E298" s="38">
        <f t="shared" ref="E298:F300" si="59">E299</f>
        <v>0</v>
      </c>
      <c r="F298" s="38">
        <f t="shared" si="59"/>
        <v>0</v>
      </c>
    </row>
    <row r="299" spans="1:6" s="27" customFormat="1" ht="15" hidden="1">
      <c r="A299" s="39" t="s">
        <v>180</v>
      </c>
      <c r="B299" s="35" t="s">
        <v>215</v>
      </c>
      <c r="C299" s="35" t="s">
        <v>102</v>
      </c>
      <c r="D299" s="38">
        <f>D300</f>
        <v>0</v>
      </c>
      <c r="E299" s="38">
        <f t="shared" si="59"/>
        <v>0</v>
      </c>
      <c r="F299" s="38">
        <f t="shared" si="59"/>
        <v>0</v>
      </c>
    </row>
    <row r="300" spans="1:6" s="27" customFormat="1" ht="29.25" hidden="1" customHeight="1">
      <c r="A300" s="39" t="s">
        <v>121</v>
      </c>
      <c r="B300" s="35" t="s">
        <v>215</v>
      </c>
      <c r="C300" s="35" t="s">
        <v>122</v>
      </c>
      <c r="D300" s="38">
        <f>D301</f>
        <v>0</v>
      </c>
      <c r="E300" s="38">
        <f t="shared" si="59"/>
        <v>0</v>
      </c>
      <c r="F300" s="38">
        <f t="shared" si="59"/>
        <v>0</v>
      </c>
    </row>
    <row r="301" spans="1:6" s="27" customFormat="1" ht="26.25" hidden="1">
      <c r="A301" s="39" t="s">
        <v>123</v>
      </c>
      <c r="B301" s="35" t="s">
        <v>215</v>
      </c>
      <c r="C301" s="35" t="s">
        <v>124</v>
      </c>
      <c r="D301" s="38"/>
      <c r="E301" s="38"/>
      <c r="F301" s="38"/>
    </row>
    <row r="302" spans="1:6" s="27" customFormat="1" ht="15">
      <c r="A302" s="39" t="s">
        <v>221</v>
      </c>
      <c r="B302" s="35" t="s">
        <v>222</v>
      </c>
      <c r="C302" s="35" t="s">
        <v>102</v>
      </c>
      <c r="D302" s="38">
        <f>D303</f>
        <v>716.5</v>
      </c>
      <c r="E302" s="38">
        <f t="shared" ref="E302:F304" si="60">E303</f>
        <v>716.5</v>
      </c>
      <c r="F302" s="38">
        <f t="shared" si="60"/>
        <v>716.5</v>
      </c>
    </row>
    <row r="303" spans="1:6" s="27" customFormat="1" ht="15">
      <c r="A303" s="39" t="s">
        <v>180</v>
      </c>
      <c r="B303" s="35" t="s">
        <v>223</v>
      </c>
      <c r="C303" s="35" t="s">
        <v>102</v>
      </c>
      <c r="D303" s="38">
        <f>D304</f>
        <v>716.5</v>
      </c>
      <c r="E303" s="38">
        <f t="shared" si="60"/>
        <v>716.5</v>
      </c>
      <c r="F303" s="38">
        <f t="shared" si="60"/>
        <v>716.5</v>
      </c>
    </row>
    <row r="304" spans="1:6" s="27" customFormat="1" ht="29.25" customHeight="1">
      <c r="A304" s="39" t="s">
        <v>121</v>
      </c>
      <c r="B304" s="35" t="s">
        <v>223</v>
      </c>
      <c r="C304" s="35" t="s">
        <v>122</v>
      </c>
      <c r="D304" s="38">
        <f>D305</f>
        <v>716.5</v>
      </c>
      <c r="E304" s="38">
        <f t="shared" si="60"/>
        <v>716.5</v>
      </c>
      <c r="F304" s="38">
        <f t="shared" si="60"/>
        <v>716.5</v>
      </c>
    </row>
    <row r="305" spans="1:6" s="27" customFormat="1" ht="26.25">
      <c r="A305" s="39" t="s">
        <v>123</v>
      </c>
      <c r="B305" s="35" t="s">
        <v>223</v>
      </c>
      <c r="C305" s="35" t="s">
        <v>124</v>
      </c>
      <c r="D305" s="38">
        <f>430+119.9+166.6</f>
        <v>716.5</v>
      </c>
      <c r="E305" s="38">
        <f>430+119.9+166.6</f>
        <v>716.5</v>
      </c>
      <c r="F305" s="38">
        <f>430+119.9+166.6</f>
        <v>716.5</v>
      </c>
    </row>
    <row r="306" spans="1:6" s="27" customFormat="1" ht="39" hidden="1">
      <c r="A306" s="39" t="s">
        <v>383</v>
      </c>
      <c r="B306" s="35" t="s">
        <v>384</v>
      </c>
      <c r="C306" s="35" t="s">
        <v>102</v>
      </c>
      <c r="D306" s="38">
        <f>D307</f>
        <v>0</v>
      </c>
      <c r="E306" s="38">
        <f t="shared" ref="E306:F308" si="61">E307</f>
        <v>0</v>
      </c>
      <c r="F306" s="38">
        <f t="shared" si="61"/>
        <v>0</v>
      </c>
    </row>
    <row r="307" spans="1:6" s="27" customFormat="1" ht="15" hidden="1">
      <c r="A307" s="39" t="s">
        <v>180</v>
      </c>
      <c r="B307" s="35" t="s">
        <v>385</v>
      </c>
      <c r="C307" s="35" t="s">
        <v>102</v>
      </c>
      <c r="D307" s="38">
        <f>D308</f>
        <v>0</v>
      </c>
      <c r="E307" s="38">
        <f t="shared" si="61"/>
        <v>0</v>
      </c>
      <c r="F307" s="38">
        <f t="shared" si="61"/>
        <v>0</v>
      </c>
    </row>
    <row r="308" spans="1:6" s="27" customFormat="1" ht="39" hidden="1">
      <c r="A308" s="39" t="s">
        <v>227</v>
      </c>
      <c r="B308" s="35" t="s">
        <v>385</v>
      </c>
      <c r="C308" s="35" t="s">
        <v>228</v>
      </c>
      <c r="D308" s="38">
        <f>D309</f>
        <v>0</v>
      </c>
      <c r="E308" s="38">
        <f t="shared" si="61"/>
        <v>0</v>
      </c>
      <c r="F308" s="38">
        <f t="shared" si="61"/>
        <v>0</v>
      </c>
    </row>
    <row r="309" spans="1:6" s="27" customFormat="1" ht="15" hidden="1">
      <c r="A309" s="39" t="s">
        <v>229</v>
      </c>
      <c r="B309" s="35" t="s">
        <v>385</v>
      </c>
      <c r="C309" s="35" t="s">
        <v>230</v>
      </c>
      <c r="D309" s="38"/>
      <c r="E309" s="38"/>
      <c r="F309" s="38"/>
    </row>
    <row r="310" spans="1:6" s="27" customFormat="1" ht="26.25" hidden="1">
      <c r="A310" s="39" t="s">
        <v>231</v>
      </c>
      <c r="B310" s="35" t="s">
        <v>232</v>
      </c>
      <c r="C310" s="35" t="s">
        <v>102</v>
      </c>
      <c r="D310" s="38">
        <f>D311</f>
        <v>0</v>
      </c>
      <c r="E310" s="38">
        <f t="shared" ref="E310:F312" si="62">E311</f>
        <v>0</v>
      </c>
      <c r="F310" s="38">
        <f t="shared" si="62"/>
        <v>0</v>
      </c>
    </row>
    <row r="311" spans="1:6" s="27" customFormat="1" ht="15" hidden="1">
      <c r="A311" s="39" t="s">
        <v>180</v>
      </c>
      <c r="B311" s="35" t="s">
        <v>233</v>
      </c>
      <c r="C311" s="35" t="s">
        <v>102</v>
      </c>
      <c r="D311" s="38">
        <f>D312</f>
        <v>0</v>
      </c>
      <c r="E311" s="38">
        <f t="shared" si="62"/>
        <v>0</v>
      </c>
      <c r="F311" s="38">
        <f t="shared" si="62"/>
        <v>0</v>
      </c>
    </row>
    <row r="312" spans="1:6" s="27" customFormat="1" ht="26.25" hidden="1">
      <c r="A312" s="39" t="s">
        <v>121</v>
      </c>
      <c r="B312" s="35" t="s">
        <v>233</v>
      </c>
      <c r="C312" s="35" t="s">
        <v>122</v>
      </c>
      <c r="D312" s="38">
        <f>D313</f>
        <v>0</v>
      </c>
      <c r="E312" s="38">
        <f t="shared" si="62"/>
        <v>0</v>
      </c>
      <c r="F312" s="38">
        <f t="shared" si="62"/>
        <v>0</v>
      </c>
    </row>
    <row r="313" spans="1:6" s="27" customFormat="1" ht="26.25" hidden="1">
      <c r="A313" s="39" t="s">
        <v>123</v>
      </c>
      <c r="B313" s="35" t="s">
        <v>233</v>
      </c>
      <c r="C313" s="35" t="s">
        <v>124</v>
      </c>
      <c r="D313" s="38"/>
      <c r="E313" s="38"/>
      <c r="F313" s="38"/>
    </row>
    <row r="314" spans="1:6" s="27" customFormat="1" ht="38.25" hidden="1">
      <c r="A314" s="55" t="s">
        <v>313</v>
      </c>
      <c r="B314" s="33" t="s">
        <v>314</v>
      </c>
      <c r="C314" s="33" t="s">
        <v>102</v>
      </c>
      <c r="D314" s="34">
        <f>D315</f>
        <v>0</v>
      </c>
      <c r="E314" s="34">
        <f t="shared" ref="E314:F317" si="63">E315</f>
        <v>0</v>
      </c>
      <c r="F314" s="34">
        <f t="shared" si="63"/>
        <v>0</v>
      </c>
    </row>
    <row r="315" spans="1:6" s="27" customFormat="1" ht="51.75" hidden="1">
      <c r="A315" s="39" t="s">
        <v>315</v>
      </c>
      <c r="B315" s="35" t="s">
        <v>316</v>
      </c>
      <c r="C315" s="35" t="s">
        <v>102</v>
      </c>
      <c r="D315" s="38">
        <f>D316</f>
        <v>0</v>
      </c>
      <c r="E315" s="38">
        <f t="shared" si="63"/>
        <v>0</v>
      </c>
      <c r="F315" s="38">
        <f t="shared" si="63"/>
        <v>0</v>
      </c>
    </row>
    <row r="316" spans="1:6" s="27" customFormat="1" ht="39" hidden="1">
      <c r="A316" s="39" t="s">
        <v>317</v>
      </c>
      <c r="B316" s="35" t="s">
        <v>318</v>
      </c>
      <c r="C316" s="35" t="s">
        <v>102</v>
      </c>
      <c r="D316" s="38">
        <f>D317</f>
        <v>0</v>
      </c>
      <c r="E316" s="38">
        <f t="shared" si="63"/>
        <v>0</v>
      </c>
      <c r="F316" s="38">
        <f t="shared" si="63"/>
        <v>0</v>
      </c>
    </row>
    <row r="317" spans="1:6" s="27" customFormat="1" ht="39" hidden="1">
      <c r="A317" s="39" t="s">
        <v>319</v>
      </c>
      <c r="B317" s="35" t="s">
        <v>318</v>
      </c>
      <c r="C317" s="35" t="s">
        <v>126</v>
      </c>
      <c r="D317" s="38">
        <f>D318</f>
        <v>0</v>
      </c>
      <c r="E317" s="38">
        <f t="shared" si="63"/>
        <v>0</v>
      </c>
      <c r="F317" s="38">
        <f t="shared" si="63"/>
        <v>0</v>
      </c>
    </row>
    <row r="318" spans="1:6" s="27" customFormat="1" ht="15" hidden="1">
      <c r="A318" s="39" t="s">
        <v>125</v>
      </c>
      <c r="B318" s="35" t="s">
        <v>318</v>
      </c>
      <c r="C318" s="35" t="s">
        <v>320</v>
      </c>
      <c r="D318" s="38"/>
      <c r="E318" s="38"/>
      <c r="F318" s="38"/>
    </row>
    <row r="319" spans="1:6" s="27" customFormat="1" ht="39" hidden="1">
      <c r="A319" s="39" t="s">
        <v>321</v>
      </c>
      <c r="B319" s="35" t="s">
        <v>322</v>
      </c>
      <c r="C319" s="35" t="s">
        <v>102</v>
      </c>
      <c r="D319" s="38">
        <f>D320</f>
        <v>0</v>
      </c>
      <c r="E319" s="38">
        <f>E320</f>
        <v>0</v>
      </c>
      <c r="F319" s="38">
        <f>F320</f>
        <v>0</v>
      </c>
    </row>
    <row r="320" spans="1:6" s="27" customFormat="1" ht="39" hidden="1">
      <c r="A320" s="39" t="s">
        <v>319</v>
      </c>
      <c r="B320" s="35" t="s">
        <v>322</v>
      </c>
      <c r="C320" s="35" t="s">
        <v>320</v>
      </c>
      <c r="D320" s="38"/>
      <c r="E320" s="38"/>
      <c r="F320" s="38"/>
    </row>
    <row r="321" spans="1:6" s="27" customFormat="1" ht="39" hidden="1">
      <c r="A321" s="39" t="s">
        <v>323</v>
      </c>
      <c r="B321" s="35" t="s">
        <v>324</v>
      </c>
      <c r="C321" s="35" t="s">
        <v>102</v>
      </c>
      <c r="D321" s="38">
        <f>D322</f>
        <v>0</v>
      </c>
      <c r="E321" s="38">
        <f>E322</f>
        <v>0</v>
      </c>
      <c r="F321" s="38">
        <f>F322</f>
        <v>0</v>
      </c>
    </row>
    <row r="322" spans="1:6" s="27" customFormat="1" ht="39" hidden="1">
      <c r="A322" s="39" t="s">
        <v>319</v>
      </c>
      <c r="B322" s="35" t="s">
        <v>324</v>
      </c>
      <c r="C322" s="35" t="s">
        <v>320</v>
      </c>
      <c r="D322" s="38"/>
      <c r="E322" s="38"/>
      <c r="F322" s="38"/>
    </row>
    <row r="323" spans="1:6" s="27" customFormat="1" ht="37.5" customHeight="1">
      <c r="A323" s="55" t="s">
        <v>224</v>
      </c>
      <c r="B323" s="33" t="s">
        <v>225</v>
      </c>
      <c r="C323" s="33" t="s">
        <v>102</v>
      </c>
      <c r="D323" s="34">
        <f>D324</f>
        <v>398</v>
      </c>
      <c r="E323" s="34">
        <f>E324</f>
        <v>398</v>
      </c>
      <c r="F323" s="34">
        <f>F324</f>
        <v>398</v>
      </c>
    </row>
    <row r="324" spans="1:6" s="27" customFormat="1" ht="15">
      <c r="A324" s="39" t="s">
        <v>180</v>
      </c>
      <c r="B324" s="35" t="s">
        <v>361</v>
      </c>
      <c r="C324" s="35" t="s">
        <v>102</v>
      </c>
      <c r="D324" s="38">
        <f>D325+D327</f>
        <v>398</v>
      </c>
      <c r="E324" s="38">
        <f>E325+E327</f>
        <v>398</v>
      </c>
      <c r="F324" s="38">
        <f>F325+F327</f>
        <v>398</v>
      </c>
    </row>
    <row r="325" spans="1:6" s="27" customFormat="1" ht="26.25">
      <c r="A325" s="39" t="s">
        <v>121</v>
      </c>
      <c r="B325" s="35" t="s">
        <v>361</v>
      </c>
      <c r="C325" s="35" t="s">
        <v>122</v>
      </c>
      <c r="D325" s="38">
        <f>D326</f>
        <v>398</v>
      </c>
      <c r="E325" s="38">
        <f>E326</f>
        <v>398</v>
      </c>
      <c r="F325" s="38">
        <f>F326</f>
        <v>398</v>
      </c>
    </row>
    <row r="326" spans="1:6" s="27" customFormat="1" ht="26.25">
      <c r="A326" s="39" t="s">
        <v>123</v>
      </c>
      <c r="B326" s="35" t="s">
        <v>361</v>
      </c>
      <c r="C326" s="35" t="s">
        <v>124</v>
      </c>
      <c r="D326" s="38">
        <v>398</v>
      </c>
      <c r="E326" s="38">
        <v>398</v>
      </c>
      <c r="F326" s="38">
        <v>398</v>
      </c>
    </row>
    <row r="327" spans="1:6" s="27" customFormat="1" ht="27.75" hidden="1" customHeight="1">
      <c r="A327" s="39" t="s">
        <v>227</v>
      </c>
      <c r="B327" s="35" t="s">
        <v>361</v>
      </c>
      <c r="C327" s="35" t="s">
        <v>228</v>
      </c>
      <c r="D327" s="38">
        <f>D328</f>
        <v>0</v>
      </c>
      <c r="E327" s="38">
        <f>E328</f>
        <v>0</v>
      </c>
      <c r="F327" s="38">
        <f>F328</f>
        <v>0</v>
      </c>
    </row>
    <row r="328" spans="1:6" s="27" customFormat="1" ht="19.5" hidden="1" customHeight="1">
      <c r="A328" s="39" t="s">
        <v>229</v>
      </c>
      <c r="B328" s="35" t="s">
        <v>361</v>
      </c>
      <c r="C328" s="35" t="s">
        <v>230</v>
      </c>
      <c r="D328" s="38"/>
      <c r="E328" s="38"/>
      <c r="F328" s="38"/>
    </row>
    <row r="329" spans="1:6" s="27" customFormat="1" ht="27.75" customHeight="1">
      <c r="A329" s="55" t="s">
        <v>340</v>
      </c>
      <c r="B329" s="33" t="s">
        <v>341</v>
      </c>
      <c r="C329" s="33" t="s">
        <v>102</v>
      </c>
      <c r="D329" s="34">
        <f>D330+D336+D339</f>
        <v>675.4</v>
      </c>
      <c r="E329" s="34">
        <f>E330+E336+E339</f>
        <v>685.4</v>
      </c>
      <c r="F329" s="34">
        <f>F330+F336+F339</f>
        <v>685.4</v>
      </c>
    </row>
    <row r="330" spans="1:6" s="27" customFormat="1" ht="18.75" customHeight="1">
      <c r="A330" s="39" t="s">
        <v>484</v>
      </c>
      <c r="B330" s="35" t="s">
        <v>485</v>
      </c>
      <c r="C330" s="35" t="s">
        <v>102</v>
      </c>
      <c r="D330" s="38">
        <f t="shared" ref="D330:F331" si="64">D331</f>
        <v>402</v>
      </c>
      <c r="E330" s="38">
        <f t="shared" si="64"/>
        <v>402</v>
      </c>
      <c r="F330" s="38">
        <f t="shared" si="64"/>
        <v>402</v>
      </c>
    </row>
    <row r="331" spans="1:6" s="27" customFormat="1" ht="18" customHeight="1">
      <c r="A331" s="39" t="s">
        <v>486</v>
      </c>
      <c r="B331" s="35" t="s">
        <v>485</v>
      </c>
      <c r="C331" s="35" t="s">
        <v>487</v>
      </c>
      <c r="D331" s="38">
        <f t="shared" si="64"/>
        <v>402</v>
      </c>
      <c r="E331" s="38">
        <f t="shared" si="64"/>
        <v>402</v>
      </c>
      <c r="F331" s="38">
        <f t="shared" si="64"/>
        <v>402</v>
      </c>
    </row>
    <row r="332" spans="1:6" s="27" customFormat="1" ht="21" customHeight="1">
      <c r="A332" s="39" t="s">
        <v>488</v>
      </c>
      <c r="B332" s="35" t="s">
        <v>485</v>
      </c>
      <c r="C332" s="35" t="s">
        <v>489</v>
      </c>
      <c r="D332" s="38">
        <v>402</v>
      </c>
      <c r="E332" s="38">
        <v>402</v>
      </c>
      <c r="F332" s="38">
        <v>402</v>
      </c>
    </row>
    <row r="333" spans="1:6" s="27" customFormat="1" ht="15.75" hidden="1" customHeight="1">
      <c r="A333" s="39" t="s">
        <v>342</v>
      </c>
      <c r="B333" s="35" t="s">
        <v>343</v>
      </c>
      <c r="C333" s="35" t="s">
        <v>102</v>
      </c>
      <c r="D333" s="38">
        <f t="shared" ref="D333:F334" si="65">D334</f>
        <v>0</v>
      </c>
      <c r="E333" s="38">
        <f t="shared" si="65"/>
        <v>0</v>
      </c>
      <c r="F333" s="38">
        <f t="shared" si="65"/>
        <v>0</v>
      </c>
    </row>
    <row r="334" spans="1:6" s="27" customFormat="1" ht="15" hidden="1">
      <c r="A334" s="39" t="s">
        <v>125</v>
      </c>
      <c r="B334" s="35" t="s">
        <v>343</v>
      </c>
      <c r="C334" s="35" t="s">
        <v>126</v>
      </c>
      <c r="D334" s="38">
        <f t="shared" si="65"/>
        <v>0</v>
      </c>
      <c r="E334" s="38">
        <f t="shared" si="65"/>
        <v>0</v>
      </c>
      <c r="F334" s="38">
        <f t="shared" si="65"/>
        <v>0</v>
      </c>
    </row>
    <row r="335" spans="1:6" s="27" customFormat="1" ht="30" hidden="1" customHeight="1">
      <c r="A335" s="39" t="s">
        <v>319</v>
      </c>
      <c r="B335" s="35" t="s">
        <v>343</v>
      </c>
      <c r="C335" s="35" t="s">
        <v>320</v>
      </c>
      <c r="D335" s="38"/>
      <c r="E335" s="38"/>
      <c r="F335" s="38"/>
    </row>
    <row r="336" spans="1:6" s="27" customFormat="1" ht="56.25" customHeight="1">
      <c r="A336" s="39" t="s">
        <v>494</v>
      </c>
      <c r="B336" s="35" t="s">
        <v>495</v>
      </c>
      <c r="C336" s="35" t="s">
        <v>102</v>
      </c>
      <c r="D336" s="38">
        <f t="shared" ref="D336:F337" si="66">D337</f>
        <v>273.39999999999998</v>
      </c>
      <c r="E336" s="38">
        <f t="shared" si="66"/>
        <v>283.39999999999998</v>
      </c>
      <c r="F336" s="38">
        <f t="shared" si="66"/>
        <v>283.39999999999998</v>
      </c>
    </row>
    <row r="337" spans="1:6" s="27" customFormat="1" ht="15.75" customHeight="1">
      <c r="A337" s="39" t="s">
        <v>496</v>
      </c>
      <c r="B337" s="35" t="s">
        <v>495</v>
      </c>
      <c r="C337" s="35" t="s">
        <v>487</v>
      </c>
      <c r="D337" s="38">
        <f t="shared" si="66"/>
        <v>273.39999999999998</v>
      </c>
      <c r="E337" s="38">
        <f t="shared" si="66"/>
        <v>283.39999999999998</v>
      </c>
      <c r="F337" s="38">
        <f t="shared" si="66"/>
        <v>283.39999999999998</v>
      </c>
    </row>
    <row r="338" spans="1:6" s="27" customFormat="1" ht="18.75" customHeight="1">
      <c r="A338" s="39" t="s">
        <v>488</v>
      </c>
      <c r="B338" s="35" t="s">
        <v>495</v>
      </c>
      <c r="C338" s="35" t="s">
        <v>489</v>
      </c>
      <c r="D338" s="38">
        <v>273.39999999999998</v>
      </c>
      <c r="E338" s="38">
        <v>283.39999999999998</v>
      </c>
      <c r="F338" s="38">
        <v>283.39999999999998</v>
      </c>
    </row>
    <row r="339" spans="1:6" s="27" customFormat="1" ht="25.5" customHeight="1">
      <c r="A339" s="39" t="s">
        <v>342</v>
      </c>
      <c r="B339" s="35" t="s">
        <v>343</v>
      </c>
      <c r="C339" s="35" t="s">
        <v>102</v>
      </c>
      <c r="D339" s="38">
        <f t="shared" ref="D339:F340" si="67">D340</f>
        <v>0</v>
      </c>
      <c r="E339" s="38">
        <f t="shared" si="67"/>
        <v>0</v>
      </c>
      <c r="F339" s="38">
        <f t="shared" si="67"/>
        <v>0</v>
      </c>
    </row>
    <row r="340" spans="1:6" s="27" customFormat="1" ht="41.25" hidden="1" customHeight="1">
      <c r="A340" s="39" t="s">
        <v>319</v>
      </c>
      <c r="B340" s="35" t="s">
        <v>343</v>
      </c>
      <c r="C340" s="35" t="s">
        <v>126</v>
      </c>
      <c r="D340" s="38">
        <f t="shared" si="67"/>
        <v>0</v>
      </c>
      <c r="E340" s="38">
        <f t="shared" si="67"/>
        <v>0</v>
      </c>
      <c r="F340" s="38">
        <f t="shared" si="67"/>
        <v>0</v>
      </c>
    </row>
    <row r="341" spans="1:6" s="27" customFormat="1" ht="18.75" hidden="1" customHeight="1">
      <c r="A341" s="39" t="s">
        <v>125</v>
      </c>
      <c r="B341" s="35" t="s">
        <v>343</v>
      </c>
      <c r="C341" s="35" t="s">
        <v>320</v>
      </c>
      <c r="D341" s="38"/>
      <c r="E341" s="38"/>
      <c r="F341" s="38"/>
    </row>
    <row r="342" spans="1:6" s="27" customFormat="1" ht="30" customHeight="1">
      <c r="A342" s="55" t="s">
        <v>105</v>
      </c>
      <c r="B342" s="33" t="s">
        <v>106</v>
      </c>
      <c r="C342" s="33" t="s">
        <v>102</v>
      </c>
      <c r="D342" s="34">
        <f>D343</f>
        <v>14590.200000000003</v>
      </c>
      <c r="E342" s="34">
        <f>E343</f>
        <v>15076.899999999998</v>
      </c>
      <c r="F342" s="34">
        <f>F343</f>
        <v>15592.1</v>
      </c>
    </row>
    <row r="343" spans="1:6" s="27" customFormat="1" ht="31.5" customHeight="1">
      <c r="A343" s="39" t="s">
        <v>107</v>
      </c>
      <c r="B343" s="35" t="s">
        <v>108</v>
      </c>
      <c r="C343" s="35" t="s">
        <v>102</v>
      </c>
      <c r="D343" s="38">
        <f>D344+D350+D357+D360+D369+D374+D379+D386+D391+D396+D404+D413+D418+D421+D401+D363</f>
        <v>14590.200000000003</v>
      </c>
      <c r="E343" s="38">
        <f>E344+E350+E357+E360+E369+E374+E379+E386+E391+E396+E404+E413+E418+E421+E401+E363</f>
        <v>15076.899999999998</v>
      </c>
      <c r="F343" s="38">
        <f>F344+F350+F357+F360+F369+F374+F379+F386+F391+F396+F404+F413+F418+F421+F401+F363</f>
        <v>15592.1</v>
      </c>
    </row>
    <row r="344" spans="1:6" s="27" customFormat="1" ht="34.5" customHeight="1">
      <c r="A344" s="39" t="s">
        <v>109</v>
      </c>
      <c r="B344" s="35" t="s">
        <v>110</v>
      </c>
      <c r="C344" s="35" t="s">
        <v>102</v>
      </c>
      <c r="D344" s="38">
        <f t="shared" ref="D344:F345" si="68">D345</f>
        <v>1507</v>
      </c>
      <c r="E344" s="38">
        <f t="shared" si="68"/>
        <v>1564.3</v>
      </c>
      <c r="F344" s="38">
        <f t="shared" si="68"/>
        <v>1623.8</v>
      </c>
    </row>
    <row r="345" spans="1:6" s="27" customFormat="1" ht="64.5" customHeight="1">
      <c r="A345" s="39" t="s">
        <v>111</v>
      </c>
      <c r="B345" s="35" t="s">
        <v>110</v>
      </c>
      <c r="C345" s="35" t="s">
        <v>112</v>
      </c>
      <c r="D345" s="38">
        <f t="shared" si="68"/>
        <v>1507</v>
      </c>
      <c r="E345" s="38">
        <f t="shared" si="68"/>
        <v>1564.3</v>
      </c>
      <c r="F345" s="38">
        <f t="shared" si="68"/>
        <v>1623.8</v>
      </c>
    </row>
    <row r="346" spans="1:6" s="27" customFormat="1" ht="27.75" customHeight="1">
      <c r="A346" s="39" t="s">
        <v>113</v>
      </c>
      <c r="B346" s="35" t="s">
        <v>110</v>
      </c>
      <c r="C346" s="35" t="s">
        <v>114</v>
      </c>
      <c r="D346" s="38">
        <v>1507</v>
      </c>
      <c r="E346" s="38">
        <v>1564.3</v>
      </c>
      <c r="F346" s="38">
        <v>1623.8</v>
      </c>
    </row>
    <row r="347" spans="1:6" s="27" customFormat="1" ht="17.25" hidden="1" customHeight="1">
      <c r="A347" s="39" t="s">
        <v>117</v>
      </c>
      <c r="B347" s="35" t="s">
        <v>118</v>
      </c>
      <c r="C347" s="35" t="s">
        <v>102</v>
      </c>
      <c r="D347" s="38">
        <f t="shared" ref="D347:F348" si="69">D348</f>
        <v>0</v>
      </c>
      <c r="E347" s="38">
        <f t="shared" si="69"/>
        <v>0</v>
      </c>
      <c r="F347" s="38">
        <f t="shared" si="69"/>
        <v>0</v>
      </c>
    </row>
    <row r="348" spans="1:6" s="27" customFormat="1" ht="39.75" hidden="1" customHeight="1">
      <c r="A348" s="39" t="s">
        <v>111</v>
      </c>
      <c r="B348" s="35" t="s">
        <v>118</v>
      </c>
      <c r="C348" s="35" t="s">
        <v>112</v>
      </c>
      <c r="D348" s="38">
        <f t="shared" si="69"/>
        <v>0</v>
      </c>
      <c r="E348" s="38">
        <f t="shared" si="69"/>
        <v>0</v>
      </c>
      <c r="F348" s="38">
        <f t="shared" si="69"/>
        <v>0</v>
      </c>
    </row>
    <row r="349" spans="1:6" s="27" customFormat="1" ht="16.5" hidden="1" customHeight="1">
      <c r="A349" s="39" t="s">
        <v>113</v>
      </c>
      <c r="B349" s="35" t="s">
        <v>118</v>
      </c>
      <c r="C349" s="35" t="s">
        <v>114</v>
      </c>
      <c r="D349" s="38"/>
      <c r="E349" s="38"/>
      <c r="F349" s="38"/>
    </row>
    <row r="350" spans="1:6" s="27" customFormat="1" ht="21.75" customHeight="1">
      <c r="A350" s="39" t="s">
        <v>119</v>
      </c>
      <c r="B350" s="35" t="s">
        <v>120</v>
      </c>
      <c r="C350" s="35" t="s">
        <v>102</v>
      </c>
      <c r="D350" s="38">
        <f>D351+D353+D355</f>
        <v>10453.800000000001</v>
      </c>
      <c r="E350" s="38">
        <f>E351+E353+E355</f>
        <v>10820</v>
      </c>
      <c r="F350" s="38">
        <f>F351+F353+F355</f>
        <v>11207.400000000001</v>
      </c>
    </row>
    <row r="351" spans="1:6" s="27" customFormat="1" ht="65.25" customHeight="1">
      <c r="A351" s="39" t="s">
        <v>111</v>
      </c>
      <c r="B351" s="35" t="s">
        <v>120</v>
      </c>
      <c r="C351" s="35" t="s">
        <v>112</v>
      </c>
      <c r="D351" s="38">
        <f>D352</f>
        <v>10407.1</v>
      </c>
      <c r="E351" s="38">
        <f>E352</f>
        <v>10773.3</v>
      </c>
      <c r="F351" s="38">
        <f>F352</f>
        <v>11160.7</v>
      </c>
    </row>
    <row r="352" spans="1:6" s="27" customFormat="1" ht="27" customHeight="1">
      <c r="A352" s="39" t="s">
        <v>113</v>
      </c>
      <c r="B352" s="35" t="s">
        <v>120</v>
      </c>
      <c r="C352" s="35" t="s">
        <v>114</v>
      </c>
      <c r="D352" s="38">
        <f>8028+2379.1</f>
        <v>10407.1</v>
      </c>
      <c r="E352" s="38">
        <f>8305.6+2467.7</f>
        <v>10773.3</v>
      </c>
      <c r="F352" s="38">
        <f>8601+2559.7</f>
        <v>11160.7</v>
      </c>
    </row>
    <row r="353" spans="1:6" s="27" customFormat="1" ht="30" customHeight="1">
      <c r="A353" s="39" t="s">
        <v>121</v>
      </c>
      <c r="B353" s="35" t="s">
        <v>120</v>
      </c>
      <c r="C353" s="35" t="s">
        <v>122</v>
      </c>
      <c r="D353" s="38">
        <f>D354</f>
        <v>38.5</v>
      </c>
      <c r="E353" s="38">
        <f>E354</f>
        <v>38.5</v>
      </c>
      <c r="F353" s="38">
        <f>F354</f>
        <v>38.5</v>
      </c>
    </row>
    <row r="354" spans="1:6" s="27" customFormat="1" ht="30" customHeight="1">
      <c r="A354" s="39" t="s">
        <v>123</v>
      </c>
      <c r="B354" s="35" t="s">
        <v>120</v>
      </c>
      <c r="C354" s="35" t="s">
        <v>124</v>
      </c>
      <c r="D354" s="38">
        <v>38.5</v>
      </c>
      <c r="E354" s="38">
        <v>38.5</v>
      </c>
      <c r="F354" s="38">
        <v>38.5</v>
      </c>
    </row>
    <row r="355" spans="1:6" s="27" customFormat="1" ht="17.25" customHeight="1">
      <c r="A355" s="39" t="s">
        <v>125</v>
      </c>
      <c r="B355" s="35" t="s">
        <v>120</v>
      </c>
      <c r="C355" s="35" t="s">
        <v>126</v>
      </c>
      <c r="D355" s="38">
        <f>D356</f>
        <v>8.1999999999999993</v>
      </c>
      <c r="E355" s="38">
        <f>E356</f>
        <v>8.1999999999999993</v>
      </c>
      <c r="F355" s="38">
        <f>F356</f>
        <v>8.1999999999999993</v>
      </c>
    </row>
    <row r="356" spans="1:6" s="27" customFormat="1" ht="21" customHeight="1">
      <c r="A356" s="58" t="s">
        <v>127</v>
      </c>
      <c r="B356" s="35" t="s">
        <v>120</v>
      </c>
      <c r="C356" s="35" t="s">
        <v>128</v>
      </c>
      <c r="D356" s="38">
        <f>6.2+2</f>
        <v>8.1999999999999993</v>
      </c>
      <c r="E356" s="38">
        <f>6.2+2</f>
        <v>8.1999999999999993</v>
      </c>
      <c r="F356" s="38">
        <f>6.2+2</f>
        <v>8.1999999999999993</v>
      </c>
    </row>
    <row r="357" spans="1:6" s="27" customFormat="1" ht="32.25" customHeight="1">
      <c r="A357" s="39" t="s">
        <v>156</v>
      </c>
      <c r="B357" s="35" t="s">
        <v>157</v>
      </c>
      <c r="C357" s="35" t="s">
        <v>102</v>
      </c>
      <c r="D357" s="38">
        <f t="shared" ref="D357:F358" si="70">D358</f>
        <v>577.70000000000005</v>
      </c>
      <c r="E357" s="38">
        <f t="shared" si="70"/>
        <v>578.79999999999995</v>
      </c>
      <c r="F357" s="38">
        <f t="shared" si="70"/>
        <v>580</v>
      </c>
    </row>
    <row r="358" spans="1:6" s="27" customFormat="1" ht="73.5" customHeight="1">
      <c r="A358" s="39" t="s">
        <v>111</v>
      </c>
      <c r="B358" s="35" t="s">
        <v>157</v>
      </c>
      <c r="C358" s="35" t="s">
        <v>112</v>
      </c>
      <c r="D358" s="38">
        <f t="shared" si="70"/>
        <v>577.70000000000005</v>
      </c>
      <c r="E358" s="38">
        <f t="shared" si="70"/>
        <v>578.79999999999995</v>
      </c>
      <c r="F358" s="38">
        <f t="shared" si="70"/>
        <v>580</v>
      </c>
    </row>
    <row r="359" spans="1:6" s="27" customFormat="1" ht="30.75" customHeight="1">
      <c r="A359" s="39" t="s">
        <v>113</v>
      </c>
      <c r="B359" s="35" t="s">
        <v>157</v>
      </c>
      <c r="C359" s="35" t="s">
        <v>114</v>
      </c>
      <c r="D359" s="38">
        <v>577.70000000000005</v>
      </c>
      <c r="E359" s="38">
        <v>578.79999999999995</v>
      </c>
      <c r="F359" s="38">
        <v>580</v>
      </c>
    </row>
    <row r="360" spans="1:6" s="27" customFormat="1" ht="28.5" customHeight="1">
      <c r="A360" s="39" t="s">
        <v>245</v>
      </c>
      <c r="B360" s="35" t="s">
        <v>246</v>
      </c>
      <c r="C360" s="35" t="s">
        <v>102</v>
      </c>
      <c r="D360" s="38">
        <f t="shared" ref="D360:F361" si="71">D361</f>
        <v>67.099999999999994</v>
      </c>
      <c r="E360" s="38">
        <f t="shared" si="71"/>
        <v>67.8</v>
      </c>
      <c r="F360" s="38">
        <f t="shared" si="71"/>
        <v>70.3</v>
      </c>
    </row>
    <row r="361" spans="1:6" s="27" customFormat="1" ht="69.75" customHeight="1">
      <c r="A361" s="39" t="s">
        <v>111</v>
      </c>
      <c r="B361" s="35" t="s">
        <v>246</v>
      </c>
      <c r="C361" s="35" t="s">
        <v>112</v>
      </c>
      <c r="D361" s="38">
        <f t="shared" si="71"/>
        <v>67.099999999999994</v>
      </c>
      <c r="E361" s="38">
        <f t="shared" si="71"/>
        <v>67.8</v>
      </c>
      <c r="F361" s="38">
        <f t="shared" si="71"/>
        <v>70.3</v>
      </c>
    </row>
    <row r="362" spans="1:6" s="27" customFormat="1" ht="30.75" customHeight="1">
      <c r="A362" s="39" t="s">
        <v>113</v>
      </c>
      <c r="B362" s="35" t="s">
        <v>246</v>
      </c>
      <c r="C362" s="35" t="s">
        <v>114</v>
      </c>
      <c r="D362" s="38">
        <v>67.099999999999994</v>
      </c>
      <c r="E362" s="38">
        <v>67.8</v>
      </c>
      <c r="F362" s="38">
        <v>70.3</v>
      </c>
    </row>
    <row r="363" spans="1:6" s="27" customFormat="1" ht="42.75" hidden="1" customHeight="1">
      <c r="A363" s="39" t="s">
        <v>148</v>
      </c>
      <c r="B363" s="35" t="s">
        <v>153</v>
      </c>
      <c r="C363" s="35" t="s">
        <v>102</v>
      </c>
      <c r="D363" s="38">
        <f t="shared" ref="D363:F364" si="72">D364</f>
        <v>0</v>
      </c>
      <c r="E363" s="38">
        <f t="shared" si="72"/>
        <v>0</v>
      </c>
      <c r="F363" s="38">
        <f t="shared" si="72"/>
        <v>0</v>
      </c>
    </row>
    <row r="364" spans="1:6" s="27" customFormat="1" ht="26.25" hidden="1" customHeight="1">
      <c r="A364" s="39" t="s">
        <v>121</v>
      </c>
      <c r="B364" s="35" t="s">
        <v>153</v>
      </c>
      <c r="C364" s="35" t="s">
        <v>122</v>
      </c>
      <c r="D364" s="38">
        <f t="shared" si="72"/>
        <v>0</v>
      </c>
      <c r="E364" s="38">
        <f t="shared" si="72"/>
        <v>0</v>
      </c>
      <c r="F364" s="38">
        <f t="shared" si="72"/>
        <v>0</v>
      </c>
    </row>
    <row r="365" spans="1:6" s="27" customFormat="1" ht="30.75" hidden="1" customHeight="1">
      <c r="A365" s="39" t="s">
        <v>123</v>
      </c>
      <c r="B365" s="35" t="s">
        <v>153</v>
      </c>
      <c r="C365" s="35" t="s">
        <v>124</v>
      </c>
      <c r="D365" s="38"/>
      <c r="E365" s="38"/>
      <c r="F365" s="38"/>
    </row>
    <row r="366" spans="1:6" s="27" customFormat="1" ht="37.5" hidden="1" customHeight="1">
      <c r="A366" s="39" t="s">
        <v>276</v>
      </c>
      <c r="B366" s="35" t="s">
        <v>277</v>
      </c>
      <c r="C366" s="35" t="s">
        <v>102</v>
      </c>
      <c r="D366" s="38">
        <f t="shared" ref="D366:F367" si="73">D367</f>
        <v>0</v>
      </c>
      <c r="E366" s="38">
        <f t="shared" si="73"/>
        <v>0</v>
      </c>
      <c r="F366" s="38">
        <f t="shared" si="73"/>
        <v>0</v>
      </c>
    </row>
    <row r="367" spans="1:6" s="27" customFormat="1" ht="31.5" hidden="1" customHeight="1">
      <c r="A367" s="39" t="s">
        <v>121</v>
      </c>
      <c r="B367" s="35" t="s">
        <v>277</v>
      </c>
      <c r="C367" s="35" t="s">
        <v>122</v>
      </c>
      <c r="D367" s="38">
        <f t="shared" si="73"/>
        <v>0</v>
      </c>
      <c r="E367" s="38">
        <f t="shared" si="73"/>
        <v>0</v>
      </c>
      <c r="F367" s="38">
        <f t="shared" si="73"/>
        <v>0</v>
      </c>
    </row>
    <row r="368" spans="1:6" s="27" customFormat="1" ht="32.25" hidden="1" customHeight="1">
      <c r="A368" s="39" t="s">
        <v>123</v>
      </c>
      <c r="B368" s="35" t="s">
        <v>277</v>
      </c>
      <c r="C368" s="35" t="s">
        <v>124</v>
      </c>
      <c r="D368" s="38"/>
      <c r="E368" s="38"/>
      <c r="F368" s="38"/>
    </row>
    <row r="369" spans="1:6" ht="30.75" customHeight="1">
      <c r="A369" s="39" t="s">
        <v>129</v>
      </c>
      <c r="B369" s="35" t="s">
        <v>130</v>
      </c>
      <c r="C369" s="35" t="s">
        <v>102</v>
      </c>
      <c r="D369" s="38">
        <f>D370+D372</f>
        <v>195.5</v>
      </c>
      <c r="E369" s="38">
        <f>E370+E372</f>
        <v>201.79999999999998</v>
      </c>
      <c r="F369" s="38">
        <f>F370+F372</f>
        <v>208.4</v>
      </c>
    </row>
    <row r="370" spans="1:6" ht="68.25" customHeight="1">
      <c r="A370" s="39" t="s">
        <v>111</v>
      </c>
      <c r="B370" s="35" t="s">
        <v>130</v>
      </c>
      <c r="C370" s="35" t="s">
        <v>112</v>
      </c>
      <c r="D370" s="38">
        <f>D371</f>
        <v>194.9</v>
      </c>
      <c r="E370" s="38">
        <f>E371</f>
        <v>201.2</v>
      </c>
      <c r="F370" s="38">
        <f>F371</f>
        <v>207.8</v>
      </c>
    </row>
    <row r="371" spans="1:6" ht="30.75" customHeight="1">
      <c r="A371" s="39" t="s">
        <v>113</v>
      </c>
      <c r="B371" s="35" t="s">
        <v>130</v>
      </c>
      <c r="C371" s="35" t="s">
        <v>114</v>
      </c>
      <c r="D371" s="38">
        <v>194.9</v>
      </c>
      <c r="E371" s="38">
        <v>201.2</v>
      </c>
      <c r="F371" s="38">
        <v>207.8</v>
      </c>
    </row>
    <row r="372" spans="1:6" ht="33.75" customHeight="1">
      <c r="A372" s="39" t="s">
        <v>121</v>
      </c>
      <c r="B372" s="35" t="s">
        <v>130</v>
      </c>
      <c r="C372" s="35" t="s">
        <v>122</v>
      </c>
      <c r="D372" s="38">
        <f>D373</f>
        <v>0.60000000000000009</v>
      </c>
      <c r="E372" s="38">
        <f>E373</f>
        <v>0.60000000000000009</v>
      </c>
      <c r="F372" s="38">
        <f>F373</f>
        <v>0.60000000000000009</v>
      </c>
    </row>
    <row r="373" spans="1:6" ht="26.25">
      <c r="A373" s="39" t="s">
        <v>123</v>
      </c>
      <c r="B373" s="35" t="s">
        <v>130</v>
      </c>
      <c r="C373" s="35" t="s">
        <v>124</v>
      </c>
      <c r="D373" s="38">
        <f>1.6-1</f>
        <v>0.60000000000000009</v>
      </c>
      <c r="E373" s="38">
        <f>1.6-1</f>
        <v>0.60000000000000009</v>
      </c>
      <c r="F373" s="38">
        <f>1.6-1</f>
        <v>0.60000000000000009</v>
      </c>
    </row>
    <row r="374" spans="1:6" ht="44.25" customHeight="1">
      <c r="A374" s="39" t="s">
        <v>576</v>
      </c>
      <c r="B374" s="35" t="s">
        <v>132</v>
      </c>
      <c r="C374" s="35" t="s">
        <v>102</v>
      </c>
      <c r="D374" s="38">
        <f>D375+D377</f>
        <v>197.6</v>
      </c>
      <c r="E374" s="38">
        <f>E375+E377</f>
        <v>203.79999999999998</v>
      </c>
      <c r="F374" s="38">
        <f>F375+F377</f>
        <v>210.39999999999998</v>
      </c>
    </row>
    <row r="375" spans="1:6" ht="71.25" customHeight="1">
      <c r="A375" s="39" t="s">
        <v>111</v>
      </c>
      <c r="B375" s="35" t="s">
        <v>132</v>
      </c>
      <c r="C375" s="35" t="s">
        <v>112</v>
      </c>
      <c r="D375" s="38">
        <f>D376</f>
        <v>184.4</v>
      </c>
      <c r="E375" s="38">
        <f>E376</f>
        <v>190.6</v>
      </c>
      <c r="F375" s="38">
        <f>F376</f>
        <v>197.2</v>
      </c>
    </row>
    <row r="376" spans="1:6" ht="30" customHeight="1">
      <c r="A376" s="39" t="s">
        <v>113</v>
      </c>
      <c r="B376" s="35" t="s">
        <v>132</v>
      </c>
      <c r="C376" s="35" t="s">
        <v>114</v>
      </c>
      <c r="D376" s="38">
        <v>184.4</v>
      </c>
      <c r="E376" s="38">
        <v>190.6</v>
      </c>
      <c r="F376" s="38">
        <v>197.2</v>
      </c>
    </row>
    <row r="377" spans="1:6" ht="30.75" customHeight="1">
      <c r="A377" s="39" t="s">
        <v>121</v>
      </c>
      <c r="B377" s="35" t="s">
        <v>132</v>
      </c>
      <c r="C377" s="35" t="s">
        <v>122</v>
      </c>
      <c r="D377" s="38">
        <f>D378</f>
        <v>13.200000000000001</v>
      </c>
      <c r="E377" s="38">
        <f>E378</f>
        <v>13.200000000000001</v>
      </c>
      <c r="F377" s="38">
        <f>F378</f>
        <v>13.200000000000001</v>
      </c>
    </row>
    <row r="378" spans="1:6" ht="26.25">
      <c r="A378" s="39" t="s">
        <v>123</v>
      </c>
      <c r="B378" s="35" t="s">
        <v>132</v>
      </c>
      <c r="C378" s="35" t="s">
        <v>124</v>
      </c>
      <c r="D378" s="38">
        <f>19.3-6.1</f>
        <v>13.200000000000001</v>
      </c>
      <c r="E378" s="38">
        <f>19.3-6.1</f>
        <v>13.200000000000001</v>
      </c>
      <c r="F378" s="38">
        <f>19.3-6.1</f>
        <v>13.200000000000001</v>
      </c>
    </row>
    <row r="379" spans="1:6" ht="42" customHeight="1">
      <c r="A379" s="39" t="s">
        <v>133</v>
      </c>
      <c r="B379" s="35" t="s">
        <v>134</v>
      </c>
      <c r="C379" s="35" t="s">
        <v>102</v>
      </c>
      <c r="D379" s="38">
        <f>D380+D384</f>
        <v>204.4</v>
      </c>
      <c r="E379" s="38">
        <f>E380+E384</f>
        <v>210.6</v>
      </c>
      <c r="F379" s="38">
        <f>F380+F384</f>
        <v>217.2</v>
      </c>
    </row>
    <row r="380" spans="1:6" ht="67.5" customHeight="1">
      <c r="A380" s="39" t="s">
        <v>111</v>
      </c>
      <c r="B380" s="35" t="s">
        <v>134</v>
      </c>
      <c r="C380" s="35" t="s">
        <v>112</v>
      </c>
      <c r="D380" s="38">
        <f>D381</f>
        <v>204.4</v>
      </c>
      <c r="E380" s="38">
        <f>E381</f>
        <v>210.6</v>
      </c>
      <c r="F380" s="38">
        <f>F381</f>
        <v>217.2</v>
      </c>
    </row>
    <row r="381" spans="1:6" ht="29.25" customHeight="1">
      <c r="A381" s="39" t="s">
        <v>113</v>
      </c>
      <c r="B381" s="35" t="s">
        <v>134</v>
      </c>
      <c r="C381" s="35" t="s">
        <v>114</v>
      </c>
      <c r="D381" s="38">
        <v>204.4</v>
      </c>
      <c r="E381" s="38">
        <v>210.6</v>
      </c>
      <c r="F381" s="38">
        <v>217.2</v>
      </c>
    </row>
    <row r="382" spans="1:6" ht="30.75" hidden="1" customHeight="1">
      <c r="A382" s="39" t="s">
        <v>121</v>
      </c>
      <c r="B382" s="35" t="s">
        <v>134</v>
      </c>
      <c r="C382" s="35" t="s">
        <v>122</v>
      </c>
      <c r="D382" s="38">
        <f>D383</f>
        <v>0</v>
      </c>
      <c r="E382" s="38">
        <f>E383</f>
        <v>0</v>
      </c>
      <c r="F382" s="38">
        <f>F383</f>
        <v>0</v>
      </c>
    </row>
    <row r="383" spans="1:6" ht="26.25" hidden="1">
      <c r="A383" s="39" t="s">
        <v>123</v>
      </c>
      <c r="B383" s="35" t="s">
        <v>134</v>
      </c>
      <c r="C383" s="35" t="s">
        <v>124</v>
      </c>
      <c r="D383" s="38">
        <f>34.4-9.7-24.7</f>
        <v>0</v>
      </c>
      <c r="E383" s="38">
        <f>34.4-9.7-24.7</f>
        <v>0</v>
      </c>
      <c r="F383" s="38">
        <f>34.4-9.7-24.7</f>
        <v>0</v>
      </c>
    </row>
    <row r="384" spans="1:6" ht="26.25" hidden="1">
      <c r="A384" s="39" t="s">
        <v>121</v>
      </c>
      <c r="B384" s="35" t="s">
        <v>134</v>
      </c>
      <c r="C384" s="35" t="s">
        <v>122</v>
      </c>
      <c r="D384" s="38">
        <f>D385</f>
        <v>0</v>
      </c>
      <c r="E384" s="38">
        <f>E385</f>
        <v>0</v>
      </c>
      <c r="F384" s="38">
        <f>F385</f>
        <v>0</v>
      </c>
    </row>
    <row r="385" spans="1:6" ht="26.25" hidden="1">
      <c r="A385" s="39" t="s">
        <v>123</v>
      </c>
      <c r="B385" s="35" t="s">
        <v>134</v>
      </c>
      <c r="C385" s="35" t="s">
        <v>124</v>
      </c>
      <c r="D385" s="38">
        <f>24.7-24.7</f>
        <v>0</v>
      </c>
      <c r="E385" s="38">
        <f>24.7-24.7</f>
        <v>0</v>
      </c>
      <c r="F385" s="38">
        <f>24.7-24.7</f>
        <v>0</v>
      </c>
    </row>
    <row r="386" spans="1:6" ht="69.75" customHeight="1">
      <c r="A386" s="39" t="s">
        <v>135</v>
      </c>
      <c r="B386" s="35" t="s">
        <v>136</v>
      </c>
      <c r="C386" s="35" t="s">
        <v>102</v>
      </c>
      <c r="D386" s="38">
        <f>D387+D389</f>
        <v>195.8</v>
      </c>
      <c r="E386" s="38">
        <f>E387+E389</f>
        <v>202</v>
      </c>
      <c r="F386" s="38">
        <f>F387+F389</f>
        <v>208.60000000000002</v>
      </c>
    </row>
    <row r="387" spans="1:6" ht="38.25" customHeight="1">
      <c r="A387" s="39" t="s">
        <v>111</v>
      </c>
      <c r="B387" s="35" t="s">
        <v>136</v>
      </c>
      <c r="C387" s="35" t="s">
        <v>112</v>
      </c>
      <c r="D387" s="38">
        <f>D388</f>
        <v>185.5</v>
      </c>
      <c r="E387" s="38">
        <f>E388</f>
        <v>191.7</v>
      </c>
      <c r="F387" s="38">
        <f>F388</f>
        <v>198.3</v>
      </c>
    </row>
    <row r="388" spans="1:6" ht="28.5" customHeight="1">
      <c r="A388" s="39" t="s">
        <v>113</v>
      </c>
      <c r="B388" s="35" t="s">
        <v>136</v>
      </c>
      <c r="C388" s="35" t="s">
        <v>114</v>
      </c>
      <c r="D388" s="38">
        <v>185.5</v>
      </c>
      <c r="E388" s="38">
        <v>191.7</v>
      </c>
      <c r="F388" s="38">
        <v>198.3</v>
      </c>
    </row>
    <row r="389" spans="1:6" ht="27.75" customHeight="1">
      <c r="A389" s="39" t="s">
        <v>121</v>
      </c>
      <c r="B389" s="35" t="s">
        <v>136</v>
      </c>
      <c r="C389" s="35" t="s">
        <v>122</v>
      </c>
      <c r="D389" s="38">
        <f>D390</f>
        <v>10.3</v>
      </c>
      <c r="E389" s="38">
        <f>E390</f>
        <v>10.3</v>
      </c>
      <c r="F389" s="38">
        <f>F390</f>
        <v>10.3</v>
      </c>
    </row>
    <row r="390" spans="1:6" ht="26.25">
      <c r="A390" s="39" t="s">
        <v>123</v>
      </c>
      <c r="B390" s="35" t="s">
        <v>136</v>
      </c>
      <c r="C390" s="35" t="s">
        <v>124</v>
      </c>
      <c r="D390" s="38">
        <f>20.5-10.2</f>
        <v>10.3</v>
      </c>
      <c r="E390" s="38">
        <f>20.5-10.2</f>
        <v>10.3</v>
      </c>
      <c r="F390" s="38">
        <f>20.5-10.2</f>
        <v>10.3</v>
      </c>
    </row>
    <row r="391" spans="1:6" ht="42.75" customHeight="1">
      <c r="A391" s="39" t="s">
        <v>137</v>
      </c>
      <c r="B391" s="35" t="s">
        <v>138</v>
      </c>
      <c r="C391" s="35" t="s">
        <v>102</v>
      </c>
      <c r="D391" s="38">
        <f>D392+D394</f>
        <v>622.9</v>
      </c>
      <c r="E391" s="38">
        <f>E392+E394</f>
        <v>641.69999999999993</v>
      </c>
      <c r="F391" s="38">
        <f>F392+F394</f>
        <v>661.3</v>
      </c>
    </row>
    <row r="392" spans="1:6" ht="71.25" customHeight="1">
      <c r="A392" s="39" t="s">
        <v>111</v>
      </c>
      <c r="B392" s="35" t="s">
        <v>138</v>
      </c>
      <c r="C392" s="35" t="s">
        <v>112</v>
      </c>
      <c r="D392" s="38">
        <f>D393</f>
        <v>606.5</v>
      </c>
      <c r="E392" s="38">
        <f>E393</f>
        <v>625.29999999999995</v>
      </c>
      <c r="F392" s="38">
        <f>F393</f>
        <v>644.9</v>
      </c>
    </row>
    <row r="393" spans="1:6" ht="30.75" customHeight="1">
      <c r="A393" s="39" t="s">
        <v>113</v>
      </c>
      <c r="B393" s="35" t="s">
        <v>138</v>
      </c>
      <c r="C393" s="35" t="s">
        <v>114</v>
      </c>
      <c r="D393" s="38">
        <v>606.5</v>
      </c>
      <c r="E393" s="38">
        <v>625.29999999999995</v>
      </c>
      <c r="F393" s="38">
        <v>644.9</v>
      </c>
    </row>
    <row r="394" spans="1:6" ht="27.75" customHeight="1">
      <c r="A394" s="39" t="s">
        <v>121</v>
      </c>
      <c r="B394" s="35" t="s">
        <v>138</v>
      </c>
      <c r="C394" s="35" t="s">
        <v>122</v>
      </c>
      <c r="D394" s="38">
        <f>D395</f>
        <v>16.399999999999999</v>
      </c>
      <c r="E394" s="38">
        <f>E395</f>
        <v>16.399999999999999</v>
      </c>
      <c r="F394" s="38">
        <f>F395</f>
        <v>16.399999999999999</v>
      </c>
    </row>
    <row r="395" spans="1:6" ht="26.25">
      <c r="A395" s="39" t="s">
        <v>123</v>
      </c>
      <c r="B395" s="35" t="s">
        <v>138</v>
      </c>
      <c r="C395" s="35" t="s">
        <v>124</v>
      </c>
      <c r="D395" s="38">
        <f>35.8-19.4</f>
        <v>16.399999999999999</v>
      </c>
      <c r="E395" s="38">
        <f>35.8-19.4</f>
        <v>16.399999999999999</v>
      </c>
      <c r="F395" s="38">
        <f>35.8-19.4</f>
        <v>16.399999999999999</v>
      </c>
    </row>
    <row r="396" spans="1:6" ht="93.75" customHeight="1">
      <c r="A396" s="39" t="s">
        <v>139</v>
      </c>
      <c r="B396" s="35" t="s">
        <v>140</v>
      </c>
      <c r="C396" s="35" t="s">
        <v>102</v>
      </c>
      <c r="D396" s="38">
        <f t="shared" ref="D396:F397" si="74">D397</f>
        <v>185.5</v>
      </c>
      <c r="E396" s="38">
        <f t="shared" si="74"/>
        <v>191.8</v>
      </c>
      <c r="F396" s="38">
        <f t="shared" si="74"/>
        <v>198.4</v>
      </c>
    </row>
    <row r="397" spans="1:6" ht="68.25" customHeight="1">
      <c r="A397" s="39" t="s">
        <v>111</v>
      </c>
      <c r="B397" s="35" t="s">
        <v>140</v>
      </c>
      <c r="C397" s="35" t="s">
        <v>112</v>
      </c>
      <c r="D397" s="38">
        <f t="shared" si="74"/>
        <v>185.5</v>
      </c>
      <c r="E397" s="38">
        <f t="shared" si="74"/>
        <v>191.8</v>
      </c>
      <c r="F397" s="38">
        <f t="shared" si="74"/>
        <v>198.4</v>
      </c>
    </row>
    <row r="398" spans="1:6" ht="30" customHeight="1">
      <c r="A398" s="39" t="s">
        <v>113</v>
      </c>
      <c r="B398" s="35" t="s">
        <v>140</v>
      </c>
      <c r="C398" s="35" t="s">
        <v>114</v>
      </c>
      <c r="D398" s="38">
        <v>185.5</v>
      </c>
      <c r="E398" s="38">
        <v>191.8</v>
      </c>
      <c r="F398" s="38">
        <v>198.4</v>
      </c>
    </row>
    <row r="399" spans="1:6" ht="30.75" hidden="1" customHeight="1">
      <c r="A399" s="39" t="s">
        <v>121</v>
      </c>
      <c r="B399" s="35" t="s">
        <v>577</v>
      </c>
      <c r="C399" s="35" t="s">
        <v>122</v>
      </c>
      <c r="D399" s="38">
        <f>D400</f>
        <v>0</v>
      </c>
      <c r="E399" s="38">
        <f>E400</f>
        <v>0</v>
      </c>
      <c r="F399" s="38">
        <f>F400</f>
        <v>0</v>
      </c>
    </row>
    <row r="400" spans="1:6" ht="26.25" hidden="1">
      <c r="A400" s="39" t="s">
        <v>123</v>
      </c>
      <c r="B400" s="35" t="s">
        <v>577</v>
      </c>
      <c r="C400" s="35" t="s">
        <v>124</v>
      </c>
      <c r="D400" s="38">
        <v>0</v>
      </c>
      <c r="E400" s="38">
        <v>0</v>
      </c>
      <c r="F400" s="38">
        <v>0</v>
      </c>
    </row>
    <row r="401" spans="1:6" ht="66" hidden="1" customHeight="1">
      <c r="A401" s="39" t="s">
        <v>141</v>
      </c>
      <c r="B401" s="35" t="s">
        <v>142</v>
      </c>
      <c r="C401" s="35" t="s">
        <v>102</v>
      </c>
      <c r="D401" s="38">
        <f t="shared" ref="D401:F402" si="75">D402</f>
        <v>0</v>
      </c>
      <c r="E401" s="38">
        <f t="shared" si="75"/>
        <v>0</v>
      </c>
      <c r="F401" s="38">
        <f t="shared" si="75"/>
        <v>0</v>
      </c>
    </row>
    <row r="402" spans="1:6" ht="26.25" hidden="1">
      <c r="A402" s="39" t="s">
        <v>121</v>
      </c>
      <c r="B402" s="35" t="s">
        <v>142</v>
      </c>
      <c r="C402" s="35" t="s">
        <v>122</v>
      </c>
      <c r="D402" s="38">
        <f t="shared" si="75"/>
        <v>0</v>
      </c>
      <c r="E402" s="38">
        <f t="shared" si="75"/>
        <v>0</v>
      </c>
      <c r="F402" s="38">
        <f t="shared" si="75"/>
        <v>0</v>
      </c>
    </row>
    <row r="403" spans="1:6" ht="26.25" hidden="1">
      <c r="A403" s="39" t="s">
        <v>123</v>
      </c>
      <c r="B403" s="35" t="s">
        <v>142</v>
      </c>
      <c r="C403" s="35" t="s">
        <v>124</v>
      </c>
      <c r="D403" s="38">
        <f>4.9-4.9</f>
        <v>0</v>
      </c>
      <c r="E403" s="38">
        <f>4.9-4.9</f>
        <v>0</v>
      </c>
      <c r="F403" s="38">
        <f>4.9-4.9</f>
        <v>0</v>
      </c>
    </row>
    <row r="404" spans="1:6" ht="81" customHeight="1">
      <c r="A404" s="39" t="s">
        <v>143</v>
      </c>
      <c r="B404" s="35" t="s">
        <v>144</v>
      </c>
      <c r="C404" s="35" t="s">
        <v>102</v>
      </c>
      <c r="D404" s="38">
        <f>D405+D407</f>
        <v>20.5</v>
      </c>
      <c r="E404" s="38">
        <f>E405+E407</f>
        <v>20.5</v>
      </c>
      <c r="F404" s="38">
        <f>F405+F407</f>
        <v>21</v>
      </c>
    </row>
    <row r="405" spans="1:6" ht="67.5" customHeight="1">
      <c r="A405" s="39" t="s">
        <v>111</v>
      </c>
      <c r="B405" s="35" t="s">
        <v>144</v>
      </c>
      <c r="C405" s="35" t="s">
        <v>112</v>
      </c>
      <c r="D405" s="38">
        <f>D406</f>
        <v>14.4</v>
      </c>
      <c r="E405" s="38">
        <f>E406</f>
        <v>14.4</v>
      </c>
      <c r="F405" s="38">
        <f>F406</f>
        <v>14.9</v>
      </c>
    </row>
    <row r="406" spans="1:6" ht="30.75" customHeight="1">
      <c r="A406" s="39" t="s">
        <v>113</v>
      </c>
      <c r="B406" s="35" t="s">
        <v>144</v>
      </c>
      <c r="C406" s="35" t="s">
        <v>114</v>
      </c>
      <c r="D406" s="38">
        <v>14.4</v>
      </c>
      <c r="E406" s="38">
        <v>14.4</v>
      </c>
      <c r="F406" s="38">
        <v>14.9</v>
      </c>
    </row>
    <row r="407" spans="1:6" ht="33.75" customHeight="1">
      <c r="A407" s="39" t="s">
        <v>121</v>
      </c>
      <c r="B407" s="35" t="s">
        <v>144</v>
      </c>
      <c r="C407" s="35" t="s">
        <v>122</v>
      </c>
      <c r="D407" s="38">
        <f>D408</f>
        <v>6.1</v>
      </c>
      <c r="E407" s="38">
        <f>E408</f>
        <v>6.1</v>
      </c>
      <c r="F407" s="38">
        <f>F408</f>
        <v>6.1</v>
      </c>
    </row>
    <row r="408" spans="1:6" ht="27" customHeight="1">
      <c r="A408" s="39" t="s">
        <v>123</v>
      </c>
      <c r="B408" s="35" t="s">
        <v>144</v>
      </c>
      <c r="C408" s="35" t="s">
        <v>124</v>
      </c>
      <c r="D408" s="38">
        <v>6.1</v>
      </c>
      <c r="E408" s="38">
        <v>6.1</v>
      </c>
      <c r="F408" s="38">
        <v>6.1</v>
      </c>
    </row>
    <row r="409" spans="1:6" ht="19.5" hidden="1" customHeight="1">
      <c r="A409" s="39" t="s">
        <v>145</v>
      </c>
      <c r="B409" s="35" t="s">
        <v>147</v>
      </c>
      <c r="C409" s="35" t="s">
        <v>102</v>
      </c>
      <c r="D409" s="38">
        <f>D410</f>
        <v>0</v>
      </c>
      <c r="E409" s="38">
        <f t="shared" ref="E409:F411" si="76">E410</f>
        <v>0</v>
      </c>
      <c r="F409" s="38">
        <f t="shared" si="76"/>
        <v>0</v>
      </c>
    </row>
    <row r="410" spans="1:6" ht="42.75" hidden="1" customHeight="1">
      <c r="A410" s="39" t="s">
        <v>148</v>
      </c>
      <c r="B410" s="35" t="s">
        <v>149</v>
      </c>
      <c r="C410" s="35" t="s">
        <v>102</v>
      </c>
      <c r="D410" s="38">
        <f>D411</f>
        <v>0</v>
      </c>
      <c r="E410" s="38">
        <f t="shared" si="76"/>
        <v>0</v>
      </c>
      <c r="F410" s="38">
        <f t="shared" si="76"/>
        <v>0</v>
      </c>
    </row>
    <row r="411" spans="1:6" ht="27" hidden="1" customHeight="1">
      <c r="A411" s="39" t="s">
        <v>150</v>
      </c>
      <c r="B411" s="35" t="s">
        <v>149</v>
      </c>
      <c r="C411" s="35" t="s">
        <v>122</v>
      </c>
      <c r="D411" s="38">
        <f>D412</f>
        <v>0</v>
      </c>
      <c r="E411" s="38">
        <f t="shared" si="76"/>
        <v>0</v>
      </c>
      <c r="F411" s="38">
        <f t="shared" si="76"/>
        <v>0</v>
      </c>
    </row>
    <row r="412" spans="1:6" ht="27" hidden="1" customHeight="1">
      <c r="A412" s="39" t="s">
        <v>123</v>
      </c>
      <c r="B412" s="35" t="s">
        <v>149</v>
      </c>
      <c r="C412" s="35" t="s">
        <v>124</v>
      </c>
      <c r="D412" s="38">
        <v>0</v>
      </c>
      <c r="E412" s="38">
        <v>0</v>
      </c>
      <c r="F412" s="38">
        <v>0</v>
      </c>
    </row>
    <row r="413" spans="1:6" ht="54.75" customHeight="1">
      <c r="A413" s="39" t="s">
        <v>491</v>
      </c>
      <c r="B413" s="35" t="s">
        <v>492</v>
      </c>
      <c r="C413" s="35" t="s">
        <v>102</v>
      </c>
      <c r="D413" s="38">
        <f>D414+D416</f>
        <v>317.09999999999997</v>
      </c>
      <c r="E413" s="38">
        <f>E414+E416</f>
        <v>328.5</v>
      </c>
      <c r="F413" s="38">
        <f>F414+F416</f>
        <v>340</v>
      </c>
    </row>
    <row r="414" spans="1:6" ht="28.5" customHeight="1">
      <c r="A414" s="39" t="s">
        <v>121</v>
      </c>
      <c r="B414" s="35" t="s">
        <v>492</v>
      </c>
      <c r="C414" s="35" t="s">
        <v>122</v>
      </c>
      <c r="D414" s="38">
        <f>D415</f>
        <v>5.7</v>
      </c>
      <c r="E414" s="38">
        <f>E415</f>
        <v>5.9</v>
      </c>
      <c r="F414" s="38">
        <f>F415</f>
        <v>6.1</v>
      </c>
    </row>
    <row r="415" spans="1:6" ht="27" customHeight="1">
      <c r="A415" s="39" t="s">
        <v>256</v>
      </c>
      <c r="B415" s="35" t="s">
        <v>492</v>
      </c>
      <c r="C415" s="35" t="s">
        <v>124</v>
      </c>
      <c r="D415" s="38">
        <v>5.7</v>
      </c>
      <c r="E415" s="38">
        <v>5.9</v>
      </c>
      <c r="F415" s="38">
        <v>6.1</v>
      </c>
    </row>
    <row r="416" spans="1:6" ht="14.25" customHeight="1">
      <c r="A416" s="39" t="s">
        <v>486</v>
      </c>
      <c r="B416" s="35" t="s">
        <v>492</v>
      </c>
      <c r="C416" s="35" t="s">
        <v>487</v>
      </c>
      <c r="D416" s="38">
        <f>D417</f>
        <v>311.39999999999998</v>
      </c>
      <c r="E416" s="38">
        <f>E417</f>
        <v>322.60000000000002</v>
      </c>
      <c r="F416" s="38">
        <f>F417</f>
        <v>333.9</v>
      </c>
    </row>
    <row r="417" spans="1:6" ht="18" customHeight="1">
      <c r="A417" s="39" t="s">
        <v>488</v>
      </c>
      <c r="B417" s="35" t="s">
        <v>492</v>
      </c>
      <c r="C417" s="35" t="s">
        <v>489</v>
      </c>
      <c r="D417" s="38">
        <v>311.39999999999998</v>
      </c>
      <c r="E417" s="38">
        <v>322.60000000000002</v>
      </c>
      <c r="F417" s="38">
        <v>333.9</v>
      </c>
    </row>
    <row r="418" spans="1:6" ht="45" customHeight="1">
      <c r="A418" s="39" t="s">
        <v>151</v>
      </c>
      <c r="B418" s="35" t="s">
        <v>152</v>
      </c>
      <c r="C418" s="35" t="s">
        <v>102</v>
      </c>
      <c r="D418" s="38">
        <f t="shared" ref="D418:F419" si="77">D419</f>
        <v>0.7</v>
      </c>
      <c r="E418" s="38">
        <f t="shared" si="77"/>
        <v>0.7</v>
      </c>
      <c r="F418" s="38">
        <f t="shared" si="77"/>
        <v>0.7</v>
      </c>
    </row>
    <row r="419" spans="1:6" ht="67.5" customHeight="1">
      <c r="A419" s="39" t="s">
        <v>111</v>
      </c>
      <c r="B419" s="35" t="s">
        <v>152</v>
      </c>
      <c r="C419" s="35" t="s">
        <v>112</v>
      </c>
      <c r="D419" s="38">
        <f t="shared" si="77"/>
        <v>0.7</v>
      </c>
      <c r="E419" s="38">
        <f t="shared" si="77"/>
        <v>0.7</v>
      </c>
      <c r="F419" s="38">
        <f t="shared" si="77"/>
        <v>0.7</v>
      </c>
    </row>
    <row r="420" spans="1:6" ht="27.75" customHeight="1">
      <c r="A420" s="39" t="s">
        <v>113</v>
      </c>
      <c r="B420" s="35" t="s">
        <v>152</v>
      </c>
      <c r="C420" s="35" t="s">
        <v>114</v>
      </c>
      <c r="D420" s="38">
        <v>0.7</v>
      </c>
      <c r="E420" s="38">
        <v>0.7</v>
      </c>
      <c r="F420" s="38">
        <v>0.7</v>
      </c>
    </row>
    <row r="421" spans="1:6" ht="31.5" customHeight="1">
      <c r="A421" s="39" t="s">
        <v>278</v>
      </c>
      <c r="B421" s="35" t="s">
        <v>279</v>
      </c>
      <c r="C421" s="35" t="s">
        <v>102</v>
      </c>
      <c r="D421" s="38">
        <f t="shared" ref="D421:F422" si="78">D422</f>
        <v>44.6</v>
      </c>
      <c r="E421" s="38">
        <f t="shared" si="78"/>
        <v>44.6</v>
      </c>
      <c r="F421" s="38">
        <f t="shared" si="78"/>
        <v>44.6</v>
      </c>
    </row>
    <row r="422" spans="1:6" ht="33" customHeight="1">
      <c r="A422" s="39" t="s">
        <v>121</v>
      </c>
      <c r="B422" s="35" t="s">
        <v>279</v>
      </c>
      <c r="C422" s="35" t="s">
        <v>122</v>
      </c>
      <c r="D422" s="38">
        <f t="shared" si="78"/>
        <v>44.6</v>
      </c>
      <c r="E422" s="38">
        <f t="shared" si="78"/>
        <v>44.6</v>
      </c>
      <c r="F422" s="38">
        <f t="shared" si="78"/>
        <v>44.6</v>
      </c>
    </row>
    <row r="423" spans="1:6" ht="30" customHeight="1">
      <c r="A423" s="39" t="s">
        <v>123</v>
      </c>
      <c r="B423" s="35" t="s">
        <v>279</v>
      </c>
      <c r="C423" s="35" t="s">
        <v>124</v>
      </c>
      <c r="D423" s="38">
        <v>44.6</v>
      </c>
      <c r="E423" s="38">
        <v>44.6</v>
      </c>
      <c r="F423" s="38">
        <v>44.6</v>
      </c>
    </row>
    <row r="424" spans="1:6" ht="31.5" customHeight="1">
      <c r="A424" s="39" t="s">
        <v>234</v>
      </c>
      <c r="B424" s="33" t="s">
        <v>235</v>
      </c>
      <c r="C424" s="33" t="s">
        <v>102</v>
      </c>
      <c r="D424" s="34">
        <f>D425+D430</f>
        <v>5617.5</v>
      </c>
      <c r="E424" s="34">
        <f>E425+E430</f>
        <v>5617.5</v>
      </c>
      <c r="F424" s="34">
        <f>F425+F430</f>
        <v>5617.5</v>
      </c>
    </row>
    <row r="425" spans="1:6" ht="28.5" customHeight="1">
      <c r="A425" s="39" t="s">
        <v>238</v>
      </c>
      <c r="B425" s="35" t="s">
        <v>239</v>
      </c>
      <c r="C425" s="35" t="s">
        <v>102</v>
      </c>
      <c r="D425" s="38">
        <f>D426+D428</f>
        <v>5121.5</v>
      </c>
      <c r="E425" s="38">
        <f>E426+E428</f>
        <v>5121.5</v>
      </c>
      <c r="F425" s="38">
        <f>F426+F428</f>
        <v>5121.5</v>
      </c>
    </row>
    <row r="426" spans="1:6" ht="74.25" customHeight="1">
      <c r="A426" s="39" t="s">
        <v>111</v>
      </c>
      <c r="B426" s="35" t="s">
        <v>239</v>
      </c>
      <c r="C426" s="35" t="s">
        <v>112</v>
      </c>
      <c r="D426" s="38">
        <f>D427</f>
        <v>3000.3</v>
      </c>
      <c r="E426" s="38">
        <f>E427</f>
        <v>3000.3</v>
      </c>
      <c r="F426" s="38">
        <f>F427</f>
        <v>3000.3</v>
      </c>
    </row>
    <row r="427" spans="1:6" ht="14.25" customHeight="1">
      <c r="A427" s="39" t="s">
        <v>240</v>
      </c>
      <c r="B427" s="35" t="s">
        <v>239</v>
      </c>
      <c r="C427" s="35" t="s">
        <v>241</v>
      </c>
      <c r="D427" s="38">
        <v>3000.3</v>
      </c>
      <c r="E427" s="38">
        <v>3000.3</v>
      </c>
      <c r="F427" s="38">
        <v>3000.3</v>
      </c>
    </row>
    <row r="428" spans="1:6" ht="31.5" customHeight="1">
      <c r="A428" s="39" t="s">
        <v>121</v>
      </c>
      <c r="B428" s="35" t="s">
        <v>239</v>
      </c>
      <c r="C428" s="35" t="s">
        <v>122</v>
      </c>
      <c r="D428" s="38">
        <f>D429</f>
        <v>2121.1999999999998</v>
      </c>
      <c r="E428" s="38">
        <f>E429</f>
        <v>2121.1999999999998</v>
      </c>
      <c r="F428" s="38">
        <f>F429</f>
        <v>2121.1999999999998</v>
      </c>
    </row>
    <row r="429" spans="1:6" ht="27" customHeight="1">
      <c r="A429" s="39" t="s">
        <v>256</v>
      </c>
      <c r="B429" s="35" t="s">
        <v>239</v>
      </c>
      <c r="C429" s="35" t="s">
        <v>124</v>
      </c>
      <c r="D429" s="38">
        <v>2121.1999999999998</v>
      </c>
      <c r="E429" s="38">
        <v>2121.1999999999998</v>
      </c>
      <c r="F429" s="38">
        <v>2121.1999999999998</v>
      </c>
    </row>
    <row r="430" spans="1:6" ht="57" customHeight="1">
      <c r="A430" s="39" t="s">
        <v>236</v>
      </c>
      <c r="B430" s="35" t="s">
        <v>237</v>
      </c>
      <c r="C430" s="35" t="s">
        <v>102</v>
      </c>
      <c r="D430" s="38">
        <f t="shared" ref="D430:F431" si="79">D431</f>
        <v>496</v>
      </c>
      <c r="E430" s="38">
        <f t="shared" si="79"/>
        <v>496</v>
      </c>
      <c r="F430" s="38">
        <f t="shared" si="79"/>
        <v>496</v>
      </c>
    </row>
    <row r="431" spans="1:6" ht="16.5" customHeight="1">
      <c r="A431" s="39" t="s">
        <v>125</v>
      </c>
      <c r="B431" s="35" t="s">
        <v>237</v>
      </c>
      <c r="C431" s="35" t="s">
        <v>126</v>
      </c>
      <c r="D431" s="38">
        <f t="shared" si="79"/>
        <v>496</v>
      </c>
      <c r="E431" s="38">
        <f t="shared" si="79"/>
        <v>496</v>
      </c>
      <c r="F431" s="38">
        <f t="shared" si="79"/>
        <v>496</v>
      </c>
    </row>
    <row r="432" spans="1:6" ht="18" customHeight="1">
      <c r="A432" s="39" t="s">
        <v>127</v>
      </c>
      <c r="B432" s="35" t="s">
        <v>237</v>
      </c>
      <c r="C432" s="35" t="s">
        <v>128</v>
      </c>
      <c r="D432" s="38">
        <v>496</v>
      </c>
      <c r="E432" s="38">
        <v>496</v>
      </c>
      <c r="F432" s="38">
        <v>496</v>
      </c>
    </row>
    <row r="433" spans="1:6" ht="17.25" hidden="1" customHeight="1">
      <c r="A433" s="55" t="s">
        <v>533</v>
      </c>
      <c r="B433" s="33" t="s">
        <v>534</v>
      </c>
      <c r="C433" s="33" t="s">
        <v>102</v>
      </c>
      <c r="D433" s="34">
        <f t="shared" ref="D433:F434" si="80">D434</f>
        <v>0</v>
      </c>
      <c r="E433" s="34">
        <f t="shared" si="80"/>
        <v>0</v>
      </c>
      <c r="F433" s="34">
        <f t="shared" si="80"/>
        <v>0</v>
      </c>
    </row>
    <row r="434" spans="1:6" ht="27" hidden="1" customHeight="1">
      <c r="A434" s="39" t="s">
        <v>535</v>
      </c>
      <c r="B434" s="35" t="s">
        <v>536</v>
      </c>
      <c r="C434" s="35" t="s">
        <v>102</v>
      </c>
      <c r="D434" s="38">
        <f t="shared" si="80"/>
        <v>0</v>
      </c>
      <c r="E434" s="38">
        <f t="shared" si="80"/>
        <v>0</v>
      </c>
      <c r="F434" s="38">
        <f t="shared" si="80"/>
        <v>0</v>
      </c>
    </row>
    <row r="435" spans="1:6" ht="15" hidden="1" customHeight="1">
      <c r="A435" s="39" t="s">
        <v>537</v>
      </c>
      <c r="B435" s="35" t="s">
        <v>536</v>
      </c>
      <c r="C435" s="35" t="s">
        <v>538</v>
      </c>
      <c r="D435" s="38"/>
      <c r="E435" s="38"/>
      <c r="F435" s="38"/>
    </row>
    <row r="436" spans="1:6" ht="15" hidden="1" customHeight="1">
      <c r="A436" s="55" t="s">
        <v>160</v>
      </c>
      <c r="B436" s="33" t="s">
        <v>161</v>
      </c>
      <c r="C436" s="33" t="s">
        <v>102</v>
      </c>
      <c r="D436" s="34">
        <f>D437</f>
        <v>0</v>
      </c>
      <c r="E436" s="34">
        <f t="shared" ref="E436:F438" si="81">E437</f>
        <v>0</v>
      </c>
      <c r="F436" s="34">
        <f t="shared" si="81"/>
        <v>0</v>
      </c>
    </row>
    <row r="437" spans="1:6" ht="32.25" hidden="1" customHeight="1">
      <c r="A437" s="39" t="s">
        <v>162</v>
      </c>
      <c r="B437" s="35" t="s">
        <v>163</v>
      </c>
      <c r="C437" s="35" t="s">
        <v>102</v>
      </c>
      <c r="D437" s="38">
        <f>D438</f>
        <v>0</v>
      </c>
      <c r="E437" s="38">
        <f t="shared" si="81"/>
        <v>0</v>
      </c>
      <c r="F437" s="38">
        <f t="shared" si="81"/>
        <v>0</v>
      </c>
    </row>
    <row r="438" spans="1:6" ht="31.5" hidden="1" customHeight="1">
      <c r="A438" s="39" t="s">
        <v>121</v>
      </c>
      <c r="B438" s="35" t="s">
        <v>163</v>
      </c>
      <c r="C438" s="35" t="s">
        <v>122</v>
      </c>
      <c r="D438" s="38">
        <f>D439</f>
        <v>0</v>
      </c>
      <c r="E438" s="38">
        <f t="shared" si="81"/>
        <v>0</v>
      </c>
      <c r="F438" s="38">
        <f t="shared" si="81"/>
        <v>0</v>
      </c>
    </row>
    <row r="439" spans="1:6" ht="33" hidden="1" customHeight="1">
      <c r="A439" s="39" t="s">
        <v>123</v>
      </c>
      <c r="B439" s="35" t="s">
        <v>163</v>
      </c>
      <c r="C439" s="35" t="s">
        <v>124</v>
      </c>
      <c r="D439" s="38"/>
      <c r="E439" s="38"/>
      <c r="F439" s="38"/>
    </row>
    <row r="440" spans="1:6" ht="16.5" customHeight="1">
      <c r="A440" s="55" t="s">
        <v>166</v>
      </c>
      <c r="B440" s="33" t="s">
        <v>167</v>
      </c>
      <c r="C440" s="33" t="s">
        <v>102</v>
      </c>
      <c r="D440" s="34">
        <f>D441</f>
        <v>99</v>
      </c>
      <c r="E440" s="34">
        <f t="shared" ref="E440:F443" si="82">E441</f>
        <v>99</v>
      </c>
      <c r="F440" s="34">
        <f t="shared" si="82"/>
        <v>99</v>
      </c>
    </row>
    <row r="441" spans="1:6" ht="18" customHeight="1">
      <c r="A441" s="39" t="s">
        <v>168</v>
      </c>
      <c r="B441" s="35" t="s">
        <v>169</v>
      </c>
      <c r="C441" s="35" t="s">
        <v>102</v>
      </c>
      <c r="D441" s="38">
        <f>D442</f>
        <v>99</v>
      </c>
      <c r="E441" s="38">
        <f t="shared" si="82"/>
        <v>99</v>
      </c>
      <c r="F441" s="38">
        <f t="shared" si="82"/>
        <v>99</v>
      </c>
    </row>
    <row r="442" spans="1:6" ht="32.25" customHeight="1">
      <c r="A442" s="39" t="s">
        <v>170</v>
      </c>
      <c r="B442" s="35" t="s">
        <v>171</v>
      </c>
      <c r="C442" s="35" t="s">
        <v>102</v>
      </c>
      <c r="D442" s="38">
        <f>D443</f>
        <v>99</v>
      </c>
      <c r="E442" s="38">
        <f t="shared" si="82"/>
        <v>99</v>
      </c>
      <c r="F442" s="38">
        <f t="shared" si="82"/>
        <v>99</v>
      </c>
    </row>
    <row r="443" spans="1:6" ht="16.5" customHeight="1">
      <c r="A443" s="39" t="s">
        <v>125</v>
      </c>
      <c r="B443" s="35" t="s">
        <v>171</v>
      </c>
      <c r="C443" s="35" t="s">
        <v>126</v>
      </c>
      <c r="D443" s="38">
        <f>D444</f>
        <v>99</v>
      </c>
      <c r="E443" s="38">
        <f t="shared" si="82"/>
        <v>99</v>
      </c>
      <c r="F443" s="38">
        <f t="shared" si="82"/>
        <v>99</v>
      </c>
    </row>
    <row r="444" spans="1:6" ht="15.75" customHeight="1">
      <c r="A444" s="39" t="s">
        <v>172</v>
      </c>
      <c r="B444" s="35" t="s">
        <v>171</v>
      </c>
      <c r="C444" s="35" t="s">
        <v>173</v>
      </c>
      <c r="D444" s="38">
        <v>99</v>
      </c>
      <c r="E444" s="38">
        <v>99</v>
      </c>
      <c r="F444" s="38">
        <v>99</v>
      </c>
    </row>
    <row r="445" spans="1:6" ht="26.25" hidden="1">
      <c r="A445" s="39" t="s">
        <v>105</v>
      </c>
      <c r="B445" s="35" t="s">
        <v>552</v>
      </c>
      <c r="C445" s="35" t="s">
        <v>102</v>
      </c>
      <c r="D445" s="38">
        <f t="shared" ref="D445:F448" si="83">D446</f>
        <v>0</v>
      </c>
      <c r="E445" s="38">
        <f t="shared" si="83"/>
        <v>0</v>
      </c>
      <c r="F445" s="38">
        <f t="shared" si="83"/>
        <v>0</v>
      </c>
    </row>
    <row r="446" spans="1:6" ht="13.5" hidden="1" customHeight="1">
      <c r="A446" s="39" t="s">
        <v>107</v>
      </c>
      <c r="B446" s="35" t="s">
        <v>553</v>
      </c>
      <c r="C446" s="35" t="s">
        <v>102</v>
      </c>
      <c r="D446" s="38">
        <f t="shared" si="83"/>
        <v>0</v>
      </c>
      <c r="E446" s="38">
        <f t="shared" si="83"/>
        <v>0</v>
      </c>
      <c r="F446" s="38">
        <f t="shared" si="83"/>
        <v>0</v>
      </c>
    </row>
    <row r="447" spans="1:6" ht="39" hidden="1">
      <c r="A447" s="39" t="s">
        <v>554</v>
      </c>
      <c r="B447" s="35" t="s">
        <v>555</v>
      </c>
      <c r="C447" s="35" t="s">
        <v>102</v>
      </c>
      <c r="D447" s="38">
        <f t="shared" si="83"/>
        <v>0</v>
      </c>
      <c r="E447" s="38">
        <f t="shared" si="83"/>
        <v>0</v>
      </c>
      <c r="F447" s="38">
        <f t="shared" si="83"/>
        <v>0</v>
      </c>
    </row>
    <row r="448" spans="1:6" ht="15" hidden="1">
      <c r="A448" s="39" t="s">
        <v>125</v>
      </c>
      <c r="B448" s="35" t="s">
        <v>555</v>
      </c>
      <c r="C448" s="35" t="s">
        <v>126</v>
      </c>
      <c r="D448" s="38">
        <f t="shared" si="83"/>
        <v>0</v>
      </c>
      <c r="E448" s="38">
        <f t="shared" si="83"/>
        <v>0</v>
      </c>
      <c r="F448" s="38">
        <f t="shared" si="83"/>
        <v>0</v>
      </c>
    </row>
    <row r="449" spans="1:6" ht="15" hidden="1">
      <c r="A449" s="58" t="s">
        <v>127</v>
      </c>
      <c r="B449" s="35" t="s">
        <v>555</v>
      </c>
      <c r="C449" s="35" t="s">
        <v>128</v>
      </c>
      <c r="D449" s="38">
        <v>0</v>
      </c>
      <c r="E449" s="38">
        <v>0</v>
      </c>
      <c r="F449" s="38">
        <v>0</v>
      </c>
    </row>
    <row r="450" spans="1:6" s="42" customFormat="1" ht="2.25" hidden="1" customHeight="1">
      <c r="A450" s="39"/>
      <c r="B450" s="35"/>
      <c r="C450" s="35"/>
      <c r="D450" s="38" t="e">
        <f>#REF!/1000</f>
        <v>#REF!</v>
      </c>
      <c r="E450" s="38" t="e">
        <f>#REF!/1000</f>
        <v>#REF!</v>
      </c>
      <c r="F450" s="38" t="e">
        <f>#REF!/1000</f>
        <v>#REF!</v>
      </c>
    </row>
    <row r="451" spans="1:6" s="41" customFormat="1" ht="15" hidden="1">
      <c r="A451" s="39" t="s">
        <v>497</v>
      </c>
      <c r="B451" s="35" t="s">
        <v>101</v>
      </c>
      <c r="C451" s="35" t="s">
        <v>102</v>
      </c>
      <c r="D451" s="38">
        <f t="shared" ref="D451:F454" si="84">D452</f>
        <v>0</v>
      </c>
      <c r="E451" s="38">
        <f t="shared" si="84"/>
        <v>0</v>
      </c>
      <c r="F451" s="38">
        <f t="shared" si="84"/>
        <v>0</v>
      </c>
    </row>
    <row r="452" spans="1:6" s="41" customFormat="1" ht="26.25" hidden="1">
      <c r="A452" s="39" t="s">
        <v>340</v>
      </c>
      <c r="B452" s="35" t="s">
        <v>341</v>
      </c>
      <c r="C452" s="35" t="s">
        <v>102</v>
      </c>
      <c r="D452" s="38">
        <f t="shared" si="84"/>
        <v>0</v>
      </c>
      <c r="E452" s="38">
        <f t="shared" si="84"/>
        <v>0</v>
      </c>
      <c r="F452" s="38">
        <f t="shared" si="84"/>
        <v>0</v>
      </c>
    </row>
    <row r="453" spans="1:6" s="41" customFormat="1" ht="26.25" hidden="1">
      <c r="A453" s="39" t="s">
        <v>498</v>
      </c>
      <c r="B453" s="35" t="s">
        <v>499</v>
      </c>
      <c r="C453" s="35" t="s">
        <v>102</v>
      </c>
      <c r="D453" s="38">
        <f t="shared" si="84"/>
        <v>0</v>
      </c>
      <c r="E453" s="38">
        <f t="shared" si="84"/>
        <v>0</v>
      </c>
      <c r="F453" s="38">
        <f t="shared" si="84"/>
        <v>0</v>
      </c>
    </row>
    <row r="454" spans="1:6" s="41" customFormat="1" ht="15" hidden="1">
      <c r="A454" s="39" t="s">
        <v>496</v>
      </c>
      <c r="B454" s="35" t="s">
        <v>499</v>
      </c>
      <c r="C454" s="35" t="s">
        <v>487</v>
      </c>
      <c r="D454" s="38">
        <f t="shared" si="84"/>
        <v>0</v>
      </c>
      <c r="E454" s="38">
        <f t="shared" si="84"/>
        <v>0</v>
      </c>
      <c r="F454" s="38">
        <f t="shared" si="84"/>
        <v>0</v>
      </c>
    </row>
    <row r="455" spans="1:6" s="41" customFormat="1" ht="15.75" hidden="1" customHeight="1">
      <c r="A455" s="39" t="s">
        <v>488</v>
      </c>
      <c r="B455" s="35" t="s">
        <v>499</v>
      </c>
      <c r="C455" s="35" t="s">
        <v>489</v>
      </c>
      <c r="D455" s="38">
        <v>0</v>
      </c>
      <c r="E455" s="38">
        <v>0</v>
      </c>
      <c r="F455" s="38">
        <v>0</v>
      </c>
    </row>
    <row r="456" spans="1:6" s="41" customFormat="1" ht="30.75" hidden="1" customHeight="1">
      <c r="A456" s="61" t="s">
        <v>521</v>
      </c>
      <c r="B456" s="35" t="s">
        <v>522</v>
      </c>
      <c r="C456" s="35" t="s">
        <v>102</v>
      </c>
      <c r="D456" s="38">
        <f t="shared" ref="D456:F457" si="85">D457</f>
        <v>0</v>
      </c>
      <c r="E456" s="38">
        <f t="shared" si="85"/>
        <v>0</v>
      </c>
      <c r="F456" s="38">
        <f t="shared" si="85"/>
        <v>0</v>
      </c>
    </row>
    <row r="457" spans="1:6" s="41" customFormat="1" ht="26.25" hidden="1">
      <c r="A457" s="39" t="s">
        <v>523</v>
      </c>
      <c r="B457" s="35" t="s">
        <v>522</v>
      </c>
      <c r="C457" s="35" t="s">
        <v>122</v>
      </c>
      <c r="D457" s="38">
        <f t="shared" si="85"/>
        <v>0</v>
      </c>
      <c r="E457" s="38">
        <f t="shared" si="85"/>
        <v>0</v>
      </c>
      <c r="F457" s="38">
        <f t="shared" si="85"/>
        <v>0</v>
      </c>
    </row>
    <row r="458" spans="1:6" s="41" customFormat="1" ht="26.25" hidden="1">
      <c r="A458" s="39" t="s">
        <v>256</v>
      </c>
      <c r="B458" s="35" t="s">
        <v>522</v>
      </c>
      <c r="C458" s="35" t="s">
        <v>124</v>
      </c>
      <c r="D458" s="38">
        <v>0</v>
      </c>
      <c r="E458" s="38">
        <v>0</v>
      </c>
      <c r="F458" s="38">
        <v>0</v>
      </c>
    </row>
    <row r="459" spans="1:6" s="41" customFormat="1" ht="26.25" hidden="1">
      <c r="A459" s="39" t="s">
        <v>524</v>
      </c>
      <c r="B459" s="35" t="s">
        <v>525</v>
      </c>
      <c r="C459" s="35" t="s">
        <v>102</v>
      </c>
      <c r="D459" s="38">
        <f t="shared" ref="D459:F460" si="86">D460</f>
        <v>0</v>
      </c>
      <c r="E459" s="38">
        <f t="shared" si="86"/>
        <v>0</v>
      </c>
      <c r="F459" s="38">
        <f t="shared" si="86"/>
        <v>0</v>
      </c>
    </row>
    <row r="460" spans="1:6" s="41" customFormat="1" ht="26.25" hidden="1">
      <c r="A460" s="39" t="s">
        <v>523</v>
      </c>
      <c r="B460" s="35" t="s">
        <v>525</v>
      </c>
      <c r="C460" s="35" t="s">
        <v>122</v>
      </c>
      <c r="D460" s="38">
        <f t="shared" si="86"/>
        <v>0</v>
      </c>
      <c r="E460" s="38">
        <f t="shared" si="86"/>
        <v>0</v>
      </c>
      <c r="F460" s="38">
        <f t="shared" si="86"/>
        <v>0</v>
      </c>
    </row>
    <row r="461" spans="1:6" s="41" customFormat="1" ht="26.25" hidden="1">
      <c r="A461" s="39" t="s">
        <v>256</v>
      </c>
      <c r="B461" s="35" t="s">
        <v>525</v>
      </c>
      <c r="C461" s="35" t="s">
        <v>124</v>
      </c>
      <c r="D461" s="38">
        <v>0</v>
      </c>
      <c r="E461" s="38">
        <v>0</v>
      </c>
      <c r="F461" s="38">
        <v>0</v>
      </c>
    </row>
    <row r="462" spans="1:6" ht="39" hidden="1">
      <c r="A462" s="39" t="s">
        <v>526</v>
      </c>
      <c r="B462" s="35" t="s">
        <v>527</v>
      </c>
      <c r="C462" s="35" t="s">
        <v>102</v>
      </c>
      <c r="D462" s="38">
        <f t="shared" ref="D462:F464" si="87">D463</f>
        <v>0</v>
      </c>
      <c r="E462" s="38">
        <f t="shared" si="87"/>
        <v>0</v>
      </c>
      <c r="F462" s="38">
        <f t="shared" si="87"/>
        <v>0</v>
      </c>
    </row>
    <row r="463" spans="1:6" ht="26.25" hidden="1">
      <c r="A463" s="39" t="s">
        <v>528</v>
      </c>
      <c r="B463" s="35" t="s">
        <v>527</v>
      </c>
      <c r="C463" s="35" t="s">
        <v>102</v>
      </c>
      <c r="D463" s="38">
        <f t="shared" si="87"/>
        <v>0</v>
      </c>
      <c r="E463" s="38">
        <f t="shared" si="87"/>
        <v>0</v>
      </c>
      <c r="F463" s="38">
        <f t="shared" si="87"/>
        <v>0</v>
      </c>
    </row>
    <row r="464" spans="1:6" ht="64.5" hidden="1">
      <c r="A464" s="39" t="s">
        <v>111</v>
      </c>
      <c r="B464" s="35" t="s">
        <v>527</v>
      </c>
      <c r="C464" s="35" t="s">
        <v>112</v>
      </c>
      <c r="D464" s="38">
        <f t="shared" si="87"/>
        <v>0</v>
      </c>
      <c r="E464" s="38">
        <f t="shared" si="87"/>
        <v>0</v>
      </c>
      <c r="F464" s="38">
        <f t="shared" si="87"/>
        <v>0</v>
      </c>
    </row>
    <row r="465" spans="1:7" ht="15" hidden="1">
      <c r="A465" s="39" t="s">
        <v>529</v>
      </c>
      <c r="B465" s="35" t="s">
        <v>527</v>
      </c>
      <c r="C465" s="35" t="s">
        <v>241</v>
      </c>
      <c r="D465" s="38">
        <f>30-30</f>
        <v>0</v>
      </c>
      <c r="E465" s="38">
        <f>30-30</f>
        <v>0</v>
      </c>
      <c r="F465" s="38">
        <f>30-30</f>
        <v>0</v>
      </c>
    </row>
    <row r="466" spans="1:7" ht="51.75" hidden="1">
      <c r="A466" s="39" t="s">
        <v>530</v>
      </c>
      <c r="B466" s="35" t="s">
        <v>439</v>
      </c>
      <c r="C466" s="35" t="s">
        <v>102</v>
      </c>
      <c r="D466" s="38">
        <f t="shared" ref="D466:F467" si="88">D467</f>
        <v>0</v>
      </c>
      <c r="E466" s="38">
        <f t="shared" si="88"/>
        <v>0</v>
      </c>
      <c r="F466" s="38">
        <f t="shared" si="88"/>
        <v>0</v>
      </c>
    </row>
    <row r="467" spans="1:7" ht="26.25" hidden="1">
      <c r="A467" s="39" t="s">
        <v>523</v>
      </c>
      <c r="B467" s="35" t="s">
        <v>439</v>
      </c>
      <c r="C467" s="35" t="s">
        <v>122</v>
      </c>
      <c r="D467" s="38">
        <f t="shared" si="88"/>
        <v>0</v>
      </c>
      <c r="E467" s="38">
        <f t="shared" si="88"/>
        <v>0</v>
      </c>
      <c r="F467" s="38">
        <f t="shared" si="88"/>
        <v>0</v>
      </c>
    </row>
    <row r="468" spans="1:7" ht="26.25" hidden="1">
      <c r="A468" s="39" t="s">
        <v>256</v>
      </c>
      <c r="B468" s="35" t="s">
        <v>439</v>
      </c>
      <c r="C468" s="35" t="s">
        <v>124</v>
      </c>
      <c r="D468" s="38">
        <v>0</v>
      </c>
      <c r="E468" s="38">
        <v>0</v>
      </c>
      <c r="F468" s="38">
        <v>0</v>
      </c>
    </row>
    <row r="469" spans="1:7" s="47" customFormat="1" ht="15.75">
      <c r="A469" s="55" t="s">
        <v>539</v>
      </c>
      <c r="B469" s="46"/>
      <c r="C469" s="46"/>
      <c r="D469" s="34">
        <f>D10+D23+D32+D41+D46+D55+D64+D87+D101+D118+D137+D183+D212+D254+D263+D281+D286+D297+D314+D329+D342+D424+D440+D323</f>
        <v>86929.099999999991</v>
      </c>
      <c r="E469" s="34">
        <f>E10+E23+E32+E41+E46+E55+E64+E87+E101+E118+E137+E183+E212+E254+E263+E281+E286+E297+E314+E329+E342+E424+E440+E323</f>
        <v>88887.499999999985</v>
      </c>
      <c r="F469" s="34">
        <f>F10+F23+F32+F41+F46+F55+F64+F87+F101+F118+F137+F183+F212+F254+F263+F281+F286+F297+F314+F329+F342+F424+F440+F323</f>
        <v>91397.4</v>
      </c>
      <c r="G469" s="70"/>
    </row>
    <row r="470" spans="1:7">
      <c r="A470" s="48"/>
      <c r="B470" s="49"/>
      <c r="C470" s="49"/>
      <c r="D470" s="49"/>
      <c r="E470" s="49"/>
      <c r="F470" s="49"/>
    </row>
    <row r="471" spans="1:7">
      <c r="A471" s="48"/>
      <c r="B471" s="49"/>
      <c r="C471" s="49"/>
      <c r="D471" s="51">
        <v>86772.1</v>
      </c>
      <c r="E471" s="51">
        <v>88680.7</v>
      </c>
      <c r="F471" s="51">
        <v>91111</v>
      </c>
    </row>
    <row r="472" spans="1:7">
      <c r="A472" s="48"/>
      <c r="B472" s="49"/>
      <c r="C472" s="49"/>
      <c r="D472" s="49"/>
      <c r="E472" s="49"/>
      <c r="F472" s="49"/>
    </row>
    <row r="473" spans="1:7">
      <c r="A473" s="48"/>
      <c r="B473" s="49"/>
      <c r="C473" s="49"/>
      <c r="D473" s="49"/>
      <c r="E473" s="49"/>
      <c r="F473" s="49"/>
    </row>
    <row r="474" spans="1:7">
      <c r="A474" s="48"/>
      <c r="B474" s="49"/>
      <c r="C474" s="49"/>
      <c r="D474" s="49"/>
    </row>
    <row r="475" spans="1:7">
      <c r="A475" s="48"/>
      <c r="B475" s="49"/>
      <c r="C475" s="49"/>
      <c r="D475" s="49"/>
    </row>
    <row r="476" spans="1:7">
      <c r="A476" s="48"/>
      <c r="B476" s="49"/>
      <c r="C476" s="49"/>
      <c r="D476" s="49"/>
    </row>
    <row r="477" spans="1:7">
      <c r="A477" s="48"/>
      <c r="B477" s="49"/>
      <c r="C477" s="49"/>
      <c r="D477" s="49"/>
    </row>
    <row r="478" spans="1:7">
      <c r="A478" s="48"/>
      <c r="B478" s="49"/>
      <c r="C478" s="49"/>
      <c r="D478" s="49"/>
    </row>
    <row r="479" spans="1:7">
      <c r="A479" s="48"/>
      <c r="B479" s="49"/>
      <c r="C479" s="49"/>
      <c r="D479" s="49"/>
    </row>
    <row r="480" spans="1:7">
      <c r="A480" s="48"/>
      <c r="B480" s="49"/>
      <c r="C480" s="49"/>
      <c r="D480" s="49"/>
    </row>
    <row r="481" spans="1:4">
      <c r="A481" s="48"/>
      <c r="B481" s="49"/>
      <c r="C481" s="49"/>
      <c r="D481" s="49"/>
    </row>
    <row r="482" spans="1:4">
      <c r="A482" s="48"/>
      <c r="B482" s="49"/>
      <c r="C482" s="49"/>
      <c r="D482" s="49"/>
    </row>
    <row r="483" spans="1:4">
      <c r="A483" s="48"/>
      <c r="B483" s="49"/>
      <c r="C483" s="49"/>
      <c r="D483" s="49"/>
    </row>
    <row r="484" spans="1:4">
      <c r="A484" s="48"/>
      <c r="B484" s="49"/>
      <c r="C484" s="49"/>
      <c r="D484" s="49"/>
    </row>
    <row r="485" spans="1:4">
      <c r="A485" s="48"/>
      <c r="B485" s="49"/>
      <c r="C485" s="49"/>
      <c r="D485" s="49"/>
    </row>
    <row r="486" spans="1:4">
      <c r="A486" s="48"/>
      <c r="B486" s="49"/>
      <c r="C486" s="49"/>
      <c r="D486" s="49"/>
    </row>
    <row r="487" spans="1:4">
      <c r="A487" s="48"/>
      <c r="B487" s="49"/>
      <c r="C487" s="49"/>
      <c r="D487" s="49"/>
    </row>
    <row r="488" spans="1:4">
      <c r="A488" s="48"/>
      <c r="B488" s="49"/>
      <c r="C488" s="49"/>
      <c r="D488" s="49"/>
    </row>
    <row r="489" spans="1:4">
      <c r="A489" s="48"/>
      <c r="B489" s="49"/>
      <c r="C489" s="49"/>
      <c r="D489" s="49"/>
    </row>
    <row r="490" spans="1:4">
      <c r="A490" s="48"/>
      <c r="B490" s="49"/>
      <c r="C490" s="49"/>
      <c r="D490" s="49"/>
    </row>
    <row r="491" spans="1:4">
      <c r="A491" s="48"/>
      <c r="B491" s="49"/>
      <c r="C491" s="49"/>
      <c r="D491" s="49"/>
    </row>
    <row r="492" spans="1:4">
      <c r="A492" s="48"/>
      <c r="B492" s="49"/>
      <c r="C492" s="49"/>
      <c r="D492" s="49"/>
    </row>
    <row r="493" spans="1:4">
      <c r="A493" s="48"/>
      <c r="B493" s="49"/>
      <c r="C493" s="49"/>
      <c r="D493" s="49"/>
    </row>
    <row r="494" spans="1:4">
      <c r="A494" s="48"/>
      <c r="B494" s="49"/>
      <c r="C494" s="49"/>
      <c r="D494" s="49"/>
    </row>
    <row r="495" spans="1:4">
      <c r="A495" s="48"/>
      <c r="B495" s="49"/>
      <c r="C495" s="49"/>
      <c r="D495" s="49"/>
    </row>
    <row r="496" spans="1:4">
      <c r="A496" s="48"/>
      <c r="B496" s="49"/>
      <c r="C496" s="49"/>
      <c r="D496" s="49"/>
    </row>
    <row r="497" spans="1:4">
      <c r="A497" s="48"/>
      <c r="B497" s="49"/>
      <c r="C497" s="49"/>
      <c r="D497" s="49"/>
    </row>
    <row r="498" spans="1:4">
      <c r="A498" s="48"/>
      <c r="B498" s="49"/>
      <c r="C498" s="49"/>
      <c r="D498" s="49"/>
    </row>
    <row r="499" spans="1:4">
      <c r="A499" s="48"/>
      <c r="B499" s="49"/>
      <c r="C499" s="49"/>
      <c r="D499" s="49"/>
    </row>
    <row r="500" spans="1:4">
      <c r="A500" s="48"/>
      <c r="B500" s="49"/>
      <c r="C500" s="49"/>
      <c r="D500" s="49"/>
    </row>
    <row r="501" spans="1:4">
      <c r="A501" s="48"/>
      <c r="B501" s="49"/>
      <c r="C501" s="49"/>
      <c r="D501" s="49"/>
    </row>
    <row r="502" spans="1:4">
      <c r="A502" s="48"/>
      <c r="B502" s="49"/>
      <c r="C502" s="49"/>
      <c r="D502" s="49"/>
    </row>
    <row r="503" spans="1:4">
      <c r="A503" s="48"/>
      <c r="B503" s="49"/>
      <c r="C503" s="49"/>
      <c r="D503" s="49"/>
    </row>
    <row r="504" spans="1:4">
      <c r="A504" s="48"/>
      <c r="B504" s="49"/>
      <c r="C504" s="49"/>
      <c r="D504" s="49"/>
    </row>
    <row r="505" spans="1:4">
      <c r="A505" s="48"/>
      <c r="B505" s="49"/>
      <c r="C505" s="49"/>
      <c r="D505" s="49"/>
    </row>
    <row r="506" spans="1:4">
      <c r="A506" s="48"/>
      <c r="B506" s="49"/>
      <c r="C506" s="49"/>
      <c r="D506" s="49"/>
    </row>
    <row r="507" spans="1:4">
      <c r="A507" s="48"/>
      <c r="B507" s="49"/>
      <c r="C507" s="49"/>
      <c r="D507" s="49"/>
    </row>
    <row r="508" spans="1:4">
      <c r="A508" s="48"/>
      <c r="B508" s="49"/>
      <c r="C508" s="49"/>
      <c r="D508" s="49"/>
    </row>
    <row r="509" spans="1:4">
      <c r="A509" s="48"/>
      <c r="B509" s="49"/>
      <c r="C509" s="49"/>
      <c r="D509" s="49"/>
    </row>
    <row r="510" spans="1:4">
      <c r="A510" s="48"/>
      <c r="B510" s="49"/>
      <c r="C510" s="49"/>
      <c r="D510" s="49"/>
    </row>
    <row r="511" spans="1:4">
      <c r="A511" s="48"/>
      <c r="B511" s="49"/>
      <c r="C511" s="49"/>
      <c r="D511" s="49"/>
    </row>
    <row r="512" spans="1:4">
      <c r="A512" s="48"/>
      <c r="B512" s="49"/>
      <c r="C512" s="49"/>
      <c r="D512" s="49"/>
    </row>
    <row r="513" spans="1:4">
      <c r="A513" s="48"/>
      <c r="B513" s="49"/>
      <c r="C513" s="49"/>
      <c r="D513" s="49"/>
    </row>
    <row r="514" spans="1:4">
      <c r="A514" s="48"/>
      <c r="B514" s="49"/>
      <c r="C514" s="49"/>
      <c r="D514" s="49"/>
    </row>
    <row r="515" spans="1:4">
      <c r="A515" s="48"/>
      <c r="B515" s="49"/>
      <c r="C515" s="49"/>
      <c r="D515" s="49"/>
    </row>
    <row r="516" spans="1:4">
      <c r="A516" s="48"/>
      <c r="B516" s="49"/>
      <c r="C516" s="49"/>
      <c r="D516" s="49"/>
    </row>
    <row r="517" spans="1:4">
      <c r="A517" s="48"/>
      <c r="B517" s="49"/>
      <c r="C517" s="49"/>
      <c r="D517" s="49"/>
    </row>
    <row r="518" spans="1:4">
      <c r="A518" s="48"/>
      <c r="B518" s="49"/>
      <c r="C518" s="49"/>
      <c r="D518" s="49"/>
    </row>
    <row r="519" spans="1:4">
      <c r="A519" s="48"/>
      <c r="B519" s="49"/>
      <c r="C519" s="49"/>
      <c r="D519" s="49"/>
    </row>
    <row r="520" spans="1:4">
      <c r="A520" s="48"/>
      <c r="B520" s="49"/>
      <c r="C520" s="49"/>
      <c r="D520" s="49"/>
    </row>
    <row r="521" spans="1:4">
      <c r="A521" s="48"/>
      <c r="B521" s="49"/>
      <c r="C521" s="49"/>
      <c r="D521" s="49"/>
    </row>
    <row r="522" spans="1:4">
      <c r="A522" s="48"/>
      <c r="B522" s="49"/>
      <c r="C522" s="49"/>
      <c r="D522" s="49"/>
    </row>
    <row r="523" spans="1:4">
      <c r="A523" s="48"/>
      <c r="B523" s="49"/>
      <c r="C523" s="49"/>
      <c r="D523" s="49"/>
    </row>
    <row r="524" spans="1:4">
      <c r="A524" s="48"/>
      <c r="B524" s="49"/>
      <c r="C524" s="49"/>
      <c r="D524" s="49"/>
    </row>
    <row r="525" spans="1:4">
      <c r="A525" s="48"/>
      <c r="B525" s="49"/>
      <c r="C525" s="49"/>
      <c r="D525" s="49"/>
    </row>
    <row r="526" spans="1:4">
      <c r="A526" s="48"/>
      <c r="B526" s="49"/>
      <c r="C526" s="49"/>
      <c r="D526" s="49"/>
    </row>
    <row r="527" spans="1:4">
      <c r="A527" s="48"/>
      <c r="B527" s="49"/>
      <c r="C527" s="49"/>
      <c r="D527" s="49"/>
    </row>
    <row r="528" spans="1:4">
      <c r="A528" s="48"/>
      <c r="B528" s="49"/>
      <c r="C528" s="49"/>
      <c r="D528" s="49"/>
    </row>
    <row r="529" spans="1:4">
      <c r="A529" s="48"/>
      <c r="B529" s="49"/>
      <c r="C529" s="49"/>
      <c r="D529" s="49"/>
    </row>
    <row r="530" spans="1:4">
      <c r="A530" s="48"/>
      <c r="B530" s="49"/>
      <c r="C530" s="49"/>
      <c r="D530" s="49"/>
    </row>
    <row r="531" spans="1:4">
      <c r="A531" s="48"/>
      <c r="B531" s="49"/>
      <c r="C531" s="49"/>
      <c r="D531" s="49"/>
    </row>
    <row r="532" spans="1:4">
      <c r="A532" s="48"/>
      <c r="B532" s="49"/>
      <c r="C532" s="49"/>
      <c r="D532" s="49"/>
    </row>
    <row r="533" spans="1:4">
      <c r="A533" s="48"/>
      <c r="B533" s="49"/>
      <c r="C533" s="49"/>
      <c r="D533" s="49"/>
    </row>
    <row r="534" spans="1:4">
      <c r="A534" s="48"/>
      <c r="B534" s="49"/>
      <c r="C534" s="49"/>
      <c r="D534" s="49"/>
    </row>
    <row r="535" spans="1:4">
      <c r="A535" s="48"/>
      <c r="B535" s="49"/>
      <c r="C535" s="49"/>
      <c r="D535" s="49"/>
    </row>
    <row r="536" spans="1:4">
      <c r="A536" s="48"/>
      <c r="B536" s="49"/>
      <c r="C536" s="49"/>
      <c r="D536" s="49"/>
    </row>
    <row r="537" spans="1:4">
      <c r="A537" s="48"/>
      <c r="B537" s="49"/>
      <c r="C537" s="49"/>
      <c r="D537" s="49"/>
    </row>
    <row r="538" spans="1:4">
      <c r="A538" s="48"/>
      <c r="B538" s="49"/>
      <c r="C538" s="49"/>
      <c r="D538" s="49"/>
    </row>
    <row r="539" spans="1:4">
      <c r="A539" s="48"/>
      <c r="B539" s="49"/>
      <c r="C539" s="49"/>
      <c r="D539" s="49"/>
    </row>
    <row r="540" spans="1:4">
      <c r="A540" s="48"/>
      <c r="B540" s="49"/>
      <c r="C540" s="49"/>
      <c r="D540" s="49"/>
    </row>
    <row r="541" spans="1:4">
      <c r="A541" s="48"/>
      <c r="B541" s="49"/>
      <c r="C541" s="49"/>
      <c r="D541" s="49"/>
    </row>
    <row r="542" spans="1:4">
      <c r="A542" s="48"/>
      <c r="B542" s="49"/>
      <c r="C542" s="49"/>
      <c r="D542" s="49"/>
    </row>
    <row r="543" spans="1:4">
      <c r="A543" s="48"/>
      <c r="B543" s="49"/>
      <c r="C543" s="49"/>
      <c r="D543" s="49"/>
    </row>
    <row r="544" spans="1:4">
      <c r="A544" s="48"/>
      <c r="B544" s="49"/>
      <c r="C544" s="49"/>
      <c r="D544" s="49"/>
    </row>
    <row r="545" spans="1:4">
      <c r="A545" s="48"/>
      <c r="B545" s="49"/>
      <c r="C545" s="49"/>
      <c r="D545" s="49"/>
    </row>
    <row r="546" spans="1:4">
      <c r="A546" s="48"/>
      <c r="B546" s="49"/>
      <c r="C546" s="49"/>
      <c r="D546" s="49"/>
    </row>
    <row r="547" spans="1:4">
      <c r="A547" s="48"/>
      <c r="B547" s="49"/>
      <c r="C547" s="49"/>
      <c r="D547" s="49"/>
    </row>
    <row r="548" spans="1:4">
      <c r="A548" s="48"/>
      <c r="B548" s="49"/>
      <c r="C548" s="49"/>
      <c r="D548" s="49"/>
    </row>
    <row r="549" spans="1:4">
      <c r="A549" s="48"/>
      <c r="B549" s="49"/>
      <c r="C549" s="49"/>
      <c r="D549" s="49"/>
    </row>
    <row r="550" spans="1:4">
      <c r="A550" s="48"/>
      <c r="B550" s="49"/>
      <c r="C550" s="49"/>
      <c r="D550" s="49"/>
    </row>
    <row r="551" spans="1:4">
      <c r="A551" s="48"/>
      <c r="B551" s="49"/>
      <c r="C551" s="49"/>
      <c r="D551" s="49"/>
    </row>
    <row r="552" spans="1:4">
      <c r="A552" s="48"/>
      <c r="B552" s="49"/>
      <c r="C552" s="49"/>
      <c r="D552" s="49"/>
    </row>
    <row r="553" spans="1:4">
      <c r="A553" s="48"/>
      <c r="B553" s="49"/>
      <c r="C553" s="49"/>
      <c r="D553" s="49"/>
    </row>
    <row r="554" spans="1:4">
      <c r="A554" s="48"/>
      <c r="B554" s="49"/>
      <c r="C554" s="49"/>
      <c r="D554" s="49"/>
    </row>
    <row r="555" spans="1:4">
      <c r="A555" s="48"/>
      <c r="B555" s="49"/>
      <c r="C555" s="49"/>
      <c r="D555" s="49"/>
    </row>
    <row r="556" spans="1:4">
      <c r="A556" s="48"/>
      <c r="B556" s="49"/>
      <c r="C556" s="49"/>
      <c r="D556" s="49"/>
    </row>
    <row r="557" spans="1:4">
      <c r="A557" s="48"/>
      <c r="B557" s="49"/>
      <c r="C557" s="49"/>
      <c r="D557" s="49"/>
    </row>
    <row r="558" spans="1:4">
      <c r="A558" s="48"/>
      <c r="B558" s="49"/>
      <c r="C558" s="49"/>
      <c r="D558" s="49"/>
    </row>
    <row r="559" spans="1:4">
      <c r="A559" s="48"/>
      <c r="B559" s="49"/>
      <c r="C559" s="49"/>
      <c r="D559" s="49"/>
    </row>
    <row r="560" spans="1:4">
      <c r="A560" s="48"/>
      <c r="B560" s="49"/>
      <c r="C560" s="49"/>
      <c r="D560" s="49"/>
    </row>
  </sheetData>
  <mergeCells count="11">
    <mergeCell ref="F7:F8"/>
    <mergeCell ref="D1:F1"/>
    <mergeCell ref="A2:F2"/>
    <mergeCell ref="A3:F3"/>
    <mergeCell ref="A4:F4"/>
    <mergeCell ref="A5:F5"/>
    <mergeCell ref="A7:A8"/>
    <mergeCell ref="B7:B8"/>
    <mergeCell ref="C7:C8"/>
    <mergeCell ref="D7:D8"/>
    <mergeCell ref="E7:E8"/>
  </mergeCells>
  <pageMargins left="0.78740157480314965" right="0.39370078740157483" top="0.51181102362204722" bottom="0.39370078740157483" header="0.51181102362204722" footer="0.51181102362204722"/>
  <pageSetup paperSize="9" scale="73" orientation="portrait" r:id="rId1"/>
  <headerFooter alignWithMargins="0"/>
  <rowBreaks count="8" manualBreakCount="8">
    <brk id="59" max="5" man="1"/>
    <brk id="94" max="5" man="1"/>
    <brk id="124" max="5" man="1"/>
    <brk id="178" max="5" man="1"/>
    <brk id="209" max="5" man="1"/>
    <brk id="262" max="5" man="1"/>
    <brk id="293" max="5" man="1"/>
    <brk id="34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Приложение1 </vt:lpstr>
      <vt:lpstr>Приложение 2 </vt:lpstr>
      <vt:lpstr>Приложение 3</vt:lpstr>
      <vt:lpstr>Приложение 4</vt:lpstr>
      <vt:lpstr>Приложение 5 РзПр</vt:lpstr>
      <vt:lpstr>Приложение 6 Ведомств</vt:lpstr>
      <vt:lpstr>Приложение 7 Цел.ст</vt:lpstr>
      <vt:lpstr>'Приложение 5 РзПр'!Область_печати</vt:lpstr>
      <vt:lpstr>'Приложение 6 Ведомств'!Область_печати</vt:lpstr>
      <vt:lpstr>'Приложение 7 Цел.ст'!Область_печати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2017-12-22T06:31:16Z</dcterms:modified>
</cp:coreProperties>
</file>