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705" windowWidth="15120" windowHeight="7410" activeTab="4"/>
  </bookViews>
  <sheets>
    <sheet name="Приложение1 " sheetId="17" r:id="rId1"/>
    <sheet name="Приложение 2" sheetId="15" r:id="rId2"/>
    <sheet name="Приложение 3" sheetId="13" r:id="rId3"/>
    <sheet name="Приложение 4" sheetId="14" r:id="rId4"/>
    <sheet name="Приложение 5 " sheetId="18" r:id="rId5"/>
  </sheets>
  <definedNames>
    <definedName name="____rn1" localSheetId="1">#REF!</definedName>
    <definedName name="____rn1" localSheetId="2">#REF!</definedName>
    <definedName name="____rn1" localSheetId="3">#REF!</definedName>
    <definedName name="____rn1">#REF!</definedName>
    <definedName name="___rn1" localSheetId="1">#REF!</definedName>
    <definedName name="___rn1" localSheetId="2">#REF!</definedName>
    <definedName name="___rn1" localSheetId="3">#REF!</definedName>
    <definedName name="___rn1">#REF!</definedName>
    <definedName name="__rn1" localSheetId="1">#REF!</definedName>
    <definedName name="__rn1" localSheetId="2">#REF!</definedName>
    <definedName name="__rn1" localSheetId="3">#REF!</definedName>
    <definedName name="__rn1">#REF!</definedName>
    <definedName name="_rn1" localSheetId="1">#REF!</definedName>
    <definedName name="_rn1" localSheetId="2">#REF!</definedName>
    <definedName name="_rn1" localSheetId="3">#REF!</definedName>
    <definedName name="_rn1">#REF!</definedName>
    <definedName name="rn" localSheetId="1">#REF!</definedName>
    <definedName name="rn" localSheetId="2">#REF!</definedName>
    <definedName name="rn" localSheetId="3">#REF!</definedName>
    <definedName name="rn">#REF!</definedName>
    <definedName name="ВСЕГО_ДОХОДОВ" localSheetId="4">#REF!</definedName>
    <definedName name="ВСЕГО_ДОХОДОВ" localSheetId="0">#REF!</definedName>
    <definedName name="ВСЕГО_ДОХОДОВ">#REF!</definedName>
    <definedName name="дох123" localSheetId="4">#REF!</definedName>
    <definedName name="дох123" localSheetId="0">#REF!</definedName>
    <definedName name="дох123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0">#REF!</definedName>
    <definedName name="Ид_процент">#REF!</definedName>
    <definedName name="Итог_недоимки" localSheetId="4">#REF!</definedName>
    <definedName name="Итог_недоимки" localSheetId="0">#REF!</definedName>
    <definedName name="Итог_недоимки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0">#REF!</definedName>
    <definedName name="Итого_доходов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0">#REF!</definedName>
    <definedName name="Итого_расходов">#REF!</definedName>
    <definedName name="Итого_расходов1" localSheetId="4">#REF!</definedName>
    <definedName name="Итого_расходов1" localSheetId="0">#REF!</definedName>
    <definedName name="Итого_расходов1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0">#REF!</definedName>
    <definedName name="Итого_расходов2">#REF!</definedName>
    <definedName name="итого01_06_2002" localSheetId="4">#REF!</definedName>
    <definedName name="итого01_06_2002" localSheetId="0">#REF!</definedName>
    <definedName name="итого01_06_2002">#REF!</definedName>
    <definedName name="итого01_07_2002" localSheetId="4">#REF!</definedName>
    <definedName name="итого01_07_2002">#REF!</definedName>
    <definedName name="итого01_09_2002" localSheetId="4">#REF!</definedName>
    <definedName name="итого01_09_2002">#REF!</definedName>
    <definedName name="итого01_2001" localSheetId="4">#REF!</definedName>
    <definedName name="итого01_2001">#REF!</definedName>
    <definedName name="итого01_2002" localSheetId="4">#REF!</definedName>
    <definedName name="итого01_2002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0">#REF!</definedName>
    <definedName name="Колво_мес">#REF!</definedName>
    <definedName name="_xlnm.Print_Area" localSheetId="1">'Приложение 2'!$A$1:$H$992</definedName>
    <definedName name="_xlnm.Print_Area" localSheetId="2">'Приложение 3'!$A$4:$I$1006</definedName>
    <definedName name="_xlnm.Print_Area" localSheetId="3">'Приложение 4'!$A$1:$H$811</definedName>
    <definedName name="_xlnm.Print_Area" localSheetId="4">'Приложение 5 '!$A$3:$M$41</definedName>
    <definedName name="_xlnm.Print_Area" localSheetId="0">'Приложение1 '!$A$1:$H$73</definedName>
    <definedName name="ппппппп" localSheetId="1">#REF!</definedName>
    <definedName name="ппппппп" localSheetId="3">#REF!</definedName>
    <definedName name="ппппппп" localSheetId="4">#REF!</definedName>
    <definedName name="ппппппп">#REF!</definedName>
    <definedName name="прил." localSheetId="1">#REF!</definedName>
    <definedName name="прил." localSheetId="3">#REF!</definedName>
    <definedName name="прил." localSheetId="4">#REF!</definedName>
    <definedName name="прил.">#REF!</definedName>
    <definedName name="прил10" localSheetId="4">#REF!</definedName>
    <definedName name="прил10">#REF!</definedName>
    <definedName name="ъъъ" localSheetId="1">#REF!</definedName>
    <definedName name="ъъъ" localSheetId="3">#REF!</definedName>
    <definedName name="ъъъ" localSheetId="4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D165" i="14" l="1"/>
  <c r="D546" i="14"/>
  <c r="L28" i="18" l="1"/>
  <c r="M28" i="18"/>
  <c r="C29" i="18"/>
  <c r="C28" i="18" s="1"/>
  <c r="C27" i="18" s="1"/>
  <c r="L29" i="18"/>
  <c r="M29" i="18"/>
  <c r="C31" i="18"/>
  <c r="L31" i="18"/>
  <c r="L27" i="18" s="1"/>
  <c r="C32" i="18"/>
  <c r="L32" i="18"/>
  <c r="M32" i="18"/>
  <c r="M31" i="18" s="1"/>
  <c r="M27" i="18" s="1"/>
  <c r="L34" i="18"/>
  <c r="M34" i="18"/>
  <c r="C35" i="18"/>
  <c r="C34" i="18" s="1"/>
  <c r="L35" i="18"/>
  <c r="M35" i="18"/>
  <c r="C37" i="18"/>
  <c r="L37" i="18"/>
  <c r="L24" i="18" s="1"/>
  <c r="C38" i="18"/>
  <c r="L38" i="18"/>
  <c r="M38" i="18"/>
  <c r="M37" i="18" s="1"/>
  <c r="M24" i="18" s="1"/>
  <c r="C40" i="18"/>
  <c r="L40" i="18"/>
  <c r="M40" i="18"/>
  <c r="C24" i="18" l="1"/>
  <c r="D167" i="14" l="1"/>
  <c r="D173" i="14"/>
  <c r="D162" i="14"/>
  <c r="D436" i="14"/>
  <c r="D413" i="14"/>
  <c r="D410" i="14"/>
  <c r="D416" i="14"/>
  <c r="D670" i="14"/>
  <c r="D99" i="14"/>
  <c r="D487" i="14"/>
  <c r="D296" i="14"/>
  <c r="D279" i="14"/>
  <c r="D770" i="14"/>
  <c r="D758" i="14"/>
  <c r="D518" i="14"/>
  <c r="D511" i="14"/>
  <c r="D679" i="14"/>
  <c r="G657" i="13"/>
  <c r="G61" i="13"/>
  <c r="G838" i="13"/>
  <c r="G843" i="13"/>
  <c r="G840" i="13"/>
  <c r="G835" i="13"/>
  <c r="G931" i="13"/>
  <c r="G909" i="13"/>
  <c r="G906" i="13"/>
  <c r="G901" i="13"/>
  <c r="G680" i="13"/>
  <c r="G554" i="13"/>
  <c r="G426" i="13"/>
  <c r="G249" i="13"/>
  <c r="G263" i="13"/>
  <c r="G239" i="13"/>
  <c r="G235" i="13"/>
  <c r="G73" i="13"/>
  <c r="F831" i="15"/>
  <c r="F828" i="15"/>
  <c r="F823" i="15"/>
  <c r="F16" i="15" l="1"/>
  <c r="F741" i="15"/>
  <c r="F761" i="15"/>
  <c r="F744" i="15"/>
  <c r="F731" i="15"/>
  <c r="F825" i="15"/>
  <c r="F785" i="15"/>
  <c r="F700" i="15"/>
  <c r="F561" i="15"/>
  <c r="F402" i="15"/>
  <c r="F232" i="15"/>
  <c r="F246" i="15"/>
  <c r="F208" i="15"/>
  <c r="F204" i="15"/>
  <c r="F31" i="15"/>
  <c r="H89" i="15"/>
  <c r="D42" i="17" l="1"/>
  <c r="E19" i="17" l="1"/>
  <c r="D20" i="17"/>
  <c r="F20" i="17"/>
  <c r="F19" i="17" s="1"/>
  <c r="D23" i="17"/>
  <c r="D27" i="17"/>
  <c r="D19" i="17" s="1"/>
  <c r="D30" i="17"/>
  <c r="E30" i="17"/>
  <c r="F30" i="17"/>
  <c r="D37" i="17"/>
  <c r="D29" i="17" s="1"/>
  <c r="D28" i="17" s="1"/>
  <c r="E37" i="17"/>
  <c r="F37" i="17"/>
  <c r="E42" i="17"/>
  <c r="E29" i="17" s="1"/>
  <c r="E28" i="17" s="1"/>
  <c r="E72" i="17" s="1"/>
  <c r="D43" i="17"/>
  <c r="E43" i="17"/>
  <c r="F43" i="17"/>
  <c r="F42" i="17" s="1"/>
  <c r="F29" i="17" s="1"/>
  <c r="F28" i="17" s="1"/>
  <c r="D62" i="17"/>
  <c r="D68" i="17"/>
  <c r="D70" i="17"/>
  <c r="D72" i="17" l="1"/>
  <c r="F72" i="17"/>
  <c r="D810" i="14"/>
  <c r="D134" i="14"/>
  <c r="G605" i="13"/>
  <c r="G540" i="13"/>
  <c r="F620" i="15"/>
  <c r="F546" i="15"/>
  <c r="D446" i="14" l="1"/>
  <c r="D643" i="14"/>
  <c r="D331" i="14"/>
  <c r="D319" i="14"/>
  <c r="D808" i="14"/>
  <c r="D778" i="14" s="1"/>
  <c r="D809" i="14"/>
  <c r="D402" i="14"/>
  <c r="D283" i="14"/>
  <c r="D262" i="14"/>
  <c r="G213" i="13"/>
  <c r="G770" i="13"/>
  <c r="G582" i="13"/>
  <c r="G294" i="13"/>
  <c r="G245" i="13"/>
  <c r="G208" i="13"/>
  <c r="G660" i="13"/>
  <c r="G539" i="13"/>
  <c r="G538" i="13" s="1"/>
  <c r="G537" i="13" s="1"/>
  <c r="G513" i="13"/>
  <c r="G508" i="13"/>
  <c r="G492" i="13"/>
  <c r="F953" i="15"/>
  <c r="F271" i="15"/>
  <c r="F597" i="15"/>
  <c r="F218" i="15"/>
  <c r="F180" i="15"/>
  <c r="F545" i="15"/>
  <c r="F544" i="15" s="1"/>
  <c r="F543" i="15" s="1"/>
  <c r="F506" i="15"/>
  <c r="F497" i="15"/>
  <c r="F484" i="15"/>
  <c r="D244" i="14" l="1"/>
  <c r="D258" i="14"/>
  <c r="D647" i="14"/>
  <c r="D300" i="14"/>
  <c r="D288" i="14"/>
  <c r="D551" i="14"/>
  <c r="D282" i="14"/>
  <c r="D281" i="14" s="1"/>
  <c r="D280" i="14" s="1"/>
  <c r="D234" i="14"/>
  <c r="D378" i="14"/>
  <c r="D347" i="14"/>
  <c r="D317" i="14"/>
  <c r="D81" i="14"/>
  <c r="D107" i="14"/>
  <c r="G488" i="13"/>
  <c r="G433" i="13"/>
  <c r="G434" i="13"/>
  <c r="G435" i="13"/>
  <c r="G184" i="13"/>
  <c r="G194" i="13"/>
  <c r="G195" i="13"/>
  <c r="G196" i="13"/>
  <c r="G586" i="13"/>
  <c r="G558" i="13"/>
  <c r="G546" i="13"/>
  <c r="G531" i="13"/>
  <c r="G507" i="13"/>
  <c r="G506" i="13" s="1"/>
  <c r="G505" i="13" s="1"/>
  <c r="G446" i="13"/>
  <c r="G335" i="13"/>
  <c r="G306" i="13"/>
  <c r="G188" i="13"/>
  <c r="G384" i="13"/>
  <c r="G167" i="13"/>
  <c r="F185" i="15" l="1"/>
  <c r="F601" i="15"/>
  <c r="F565" i="15"/>
  <c r="F553" i="15"/>
  <c r="F537" i="15"/>
  <c r="F496" i="15" l="1"/>
  <c r="F495" i="15" s="1"/>
  <c r="F494" i="15" s="1"/>
  <c r="F480" i="15"/>
  <c r="F426" i="15"/>
  <c r="F315" i="15"/>
  <c r="F287" i="15"/>
  <c r="F165" i="15"/>
  <c r="F148" i="15"/>
  <c r="F413" i="15"/>
  <c r="F414" i="15"/>
  <c r="F415" i="15"/>
  <c r="F166" i="15"/>
  <c r="F167" i="15"/>
  <c r="F361" i="15"/>
  <c r="D374" i="14" l="1"/>
  <c r="G330" i="13"/>
  <c r="F311" i="15"/>
  <c r="D212" i="14" l="1"/>
  <c r="D204" i="14"/>
  <c r="D202" i="14"/>
  <c r="D88" i="14"/>
  <c r="G388" i="13"/>
  <c r="G300" i="13"/>
  <c r="G984" i="13"/>
  <c r="G973" i="13"/>
  <c r="G971" i="13"/>
  <c r="F921" i="15"/>
  <c r="F913" i="15"/>
  <c r="F911" i="15"/>
  <c r="F368" i="15"/>
  <c r="F277" i="15"/>
  <c r="D512" i="14" l="1"/>
  <c r="D513" i="14"/>
  <c r="G438" i="13"/>
  <c r="G437" i="13" s="1"/>
  <c r="G432" i="13" s="1"/>
  <c r="F418" i="15"/>
  <c r="F417" i="15" s="1"/>
  <c r="F412" i="15" s="1"/>
  <c r="D468" i="14" l="1"/>
  <c r="D469" i="14"/>
  <c r="G820" i="13"/>
  <c r="G819" i="13" s="1"/>
  <c r="F986" i="15"/>
  <c r="F985" i="15" s="1"/>
  <c r="D654" i="14"/>
  <c r="G593" i="13"/>
  <c r="G521" i="13"/>
  <c r="F608" i="15"/>
  <c r="D427" i="14" l="1"/>
  <c r="D651" i="14"/>
  <c r="D339" i="14"/>
  <c r="D272" i="14"/>
  <c r="D273" i="14"/>
  <c r="D274" i="14"/>
  <c r="D115" i="14"/>
  <c r="G921" i="13"/>
  <c r="G590" i="13"/>
  <c r="F605" i="15"/>
  <c r="G302" i="13"/>
  <c r="G200" i="13"/>
  <c r="G199" i="13" s="1"/>
  <c r="G198" i="13" s="1"/>
  <c r="G175" i="13"/>
  <c r="F736" i="15"/>
  <c r="F526" i="15"/>
  <c r="F279" i="15"/>
  <c r="F172" i="15"/>
  <c r="F171" i="15" s="1"/>
  <c r="F170" i="15" s="1"/>
  <c r="F156" i="15"/>
  <c r="D537" i="14" l="1"/>
  <c r="G523" i="13"/>
  <c r="F529" i="15"/>
  <c r="D183" i="14" l="1"/>
  <c r="D182" i="14" s="1"/>
  <c r="D189" i="14"/>
  <c r="D188" i="14" s="1"/>
  <c r="D192" i="14"/>
  <c r="D191" i="14" s="1"/>
  <c r="D137" i="14"/>
  <c r="D334" i="14"/>
  <c r="D481" i="14"/>
  <c r="D140" i="14"/>
  <c r="D337" i="14"/>
  <c r="D43" i="14"/>
  <c r="D42" i="14" s="1"/>
  <c r="D41" i="14" s="1"/>
  <c r="D756" i="14"/>
  <c r="D151" i="14"/>
  <c r="D150" i="14" s="1"/>
  <c r="G710" i="13"/>
  <c r="G709" i="13" s="1"/>
  <c r="G716" i="13"/>
  <c r="G715" i="13" s="1"/>
  <c r="G719" i="13"/>
  <c r="G718" i="13" s="1"/>
  <c r="G611" i="13"/>
  <c r="G297" i="13"/>
  <c r="G651" i="13"/>
  <c r="G614" i="13"/>
  <c r="G252" i="13"/>
  <c r="G279" i="13"/>
  <c r="G278" i="13" s="1"/>
  <c r="G277" i="13" s="1"/>
  <c r="G276" i="13" s="1"/>
  <c r="G625" i="13"/>
  <c r="G624" i="13" s="1"/>
  <c r="F853" i="15" l="1"/>
  <c r="F852" i="15" s="1"/>
  <c r="F862" i="15"/>
  <c r="F861" i="15" s="1"/>
  <c r="F859" i="15"/>
  <c r="F858" i="15" s="1"/>
  <c r="F623" i="15"/>
  <c r="F274" i="15"/>
  <c r="F694" i="15"/>
  <c r="F626" i="15"/>
  <c r="F235" i="15"/>
  <c r="F261" i="15"/>
  <c r="F260" i="15" s="1"/>
  <c r="F259" i="15" s="1"/>
  <c r="F258" i="15" s="1"/>
  <c r="F640" i="15"/>
  <c r="F639" i="15" s="1"/>
  <c r="D653" i="14" l="1"/>
  <c r="D652" i="14" s="1"/>
  <c r="D649" i="14"/>
  <c r="D650" i="14"/>
  <c r="D125" i="14"/>
  <c r="D124" i="14" s="1"/>
  <c r="D123" i="14" s="1"/>
  <c r="G592" i="13"/>
  <c r="G591" i="13" s="1"/>
  <c r="G589" i="13"/>
  <c r="G588" i="13" s="1"/>
  <c r="G587" i="13" s="1"/>
  <c r="G178" i="13"/>
  <c r="G177" i="13" s="1"/>
  <c r="G176" i="13" s="1"/>
  <c r="D648" i="14" l="1"/>
  <c r="F604" i="15"/>
  <c r="F603" i="15" s="1"/>
  <c r="F607" i="15" l="1"/>
  <c r="F606" i="15" s="1"/>
  <c r="F602" i="15" s="1"/>
  <c r="F159" i="15" l="1"/>
  <c r="F158" i="15" s="1"/>
  <c r="F157" i="15" s="1"/>
  <c r="D642" i="14" l="1"/>
  <c r="D641" i="14" s="1"/>
  <c r="D640" i="14" s="1"/>
  <c r="D646" i="14"/>
  <c r="D645" i="14" s="1"/>
  <c r="D644" i="14" s="1"/>
  <c r="D452" i="14"/>
  <c r="D449" i="14"/>
  <c r="D767" i="14"/>
  <c r="D764" i="14"/>
  <c r="D186" i="14"/>
  <c r="D185" i="14" s="1"/>
  <c r="D181" i="14" s="1"/>
  <c r="D536" i="14"/>
  <c r="D737" i="14"/>
  <c r="D735" i="14"/>
  <c r="G113" i="13"/>
  <c r="G115" i="13"/>
  <c r="D423" i="14"/>
  <c r="D426" i="14"/>
  <c r="G585" i="13"/>
  <c r="G584" i="13" s="1"/>
  <c r="G583" i="13" s="1"/>
  <c r="G581" i="13"/>
  <c r="G580" i="13" s="1"/>
  <c r="G579" i="13" s="1"/>
  <c r="G812" i="13"/>
  <c r="G815" i="13"/>
  <c r="G261" i="13"/>
  <c r="G255" i="13"/>
  <c r="G713" i="13"/>
  <c r="G712" i="13" s="1"/>
  <c r="G708" i="13" s="1"/>
  <c r="G244" i="13"/>
  <c r="F217" i="15"/>
  <c r="F224" i="15"/>
  <c r="G914" i="13"/>
  <c r="G917" i="13"/>
  <c r="D639" i="14" l="1"/>
  <c r="G578" i="13"/>
  <c r="G707" i="13"/>
  <c r="G706" i="13" s="1"/>
  <c r="G705" i="13" s="1"/>
  <c r="F596" i="15"/>
  <c r="F595" i="15" s="1"/>
  <c r="F594" i="15" s="1"/>
  <c r="F600" i="15"/>
  <c r="F599" i="15" s="1"/>
  <c r="F598" i="15" s="1"/>
  <c r="F974" i="15"/>
  <c r="F977" i="15"/>
  <c r="F244" i="15"/>
  <c r="F238" i="15"/>
  <c r="F856" i="15"/>
  <c r="F855" i="15" s="1"/>
  <c r="F851" i="15" s="1"/>
  <c r="F593" i="15" l="1"/>
  <c r="F75" i="15"/>
  <c r="F73" i="15"/>
  <c r="F747" i="15"/>
  <c r="F750" i="15"/>
  <c r="D106" i="14" l="1"/>
  <c r="D105" i="14" s="1"/>
  <c r="D104" i="14" s="1"/>
  <c r="G212" i="13"/>
  <c r="G166" i="13"/>
  <c r="G165" i="13" s="1"/>
  <c r="G164" i="13" s="1"/>
  <c r="F184" i="15"/>
  <c r="F147" i="15"/>
  <c r="F146" i="15" s="1"/>
  <c r="F145" i="15" s="1"/>
  <c r="E672" i="14" l="1"/>
  <c r="E671" i="14" s="1"/>
  <c r="E781" i="14"/>
  <c r="E780" i="14" s="1"/>
  <c r="E779" i="14" s="1"/>
  <c r="E778" i="14" s="1"/>
  <c r="F637" i="14"/>
  <c r="F636" i="14"/>
  <c r="F635" i="14" s="1"/>
  <c r="F634" i="14"/>
  <c r="E634" i="14"/>
  <c r="E633" i="14" s="1"/>
  <c r="E632" i="14" s="1"/>
  <c r="E631" i="14" s="1"/>
  <c r="F633" i="14"/>
  <c r="F632" i="14" s="1"/>
  <c r="F631" i="14" s="1"/>
  <c r="F629" i="14"/>
  <c r="F628" i="14" s="1"/>
  <c r="F626" i="14"/>
  <c r="F625" i="14" s="1"/>
  <c r="F623" i="14"/>
  <c r="F622" i="14" s="1"/>
  <c r="F620" i="14"/>
  <c r="F618" i="14"/>
  <c r="F615" i="14"/>
  <c r="F614" i="14" s="1"/>
  <c r="E615" i="14"/>
  <c r="E614" i="14" s="1"/>
  <c r="F612" i="14"/>
  <c r="E612" i="14"/>
  <c r="F608" i="14"/>
  <c r="F607" i="14" s="1"/>
  <c r="F605" i="14"/>
  <c r="F604" i="14" s="1"/>
  <c r="F602" i="14"/>
  <c r="F601" i="14" s="1"/>
  <c r="F600" i="14" s="1"/>
  <c r="F598" i="14"/>
  <c r="F597" i="14" s="1"/>
  <c r="F595" i="14"/>
  <c r="F594" i="14" s="1"/>
  <c r="F592" i="14"/>
  <c r="F591" i="14" s="1"/>
  <c r="F589" i="14"/>
  <c r="F588" i="14" s="1"/>
  <c r="E586" i="14"/>
  <c r="E585" i="14" s="1"/>
  <c r="E584" i="14" s="1"/>
  <c r="E583" i="14" s="1"/>
  <c r="F585" i="14"/>
  <c r="F584" i="14" s="1"/>
  <c r="F583" i="14" s="1"/>
  <c r="F581" i="14"/>
  <c r="F577" i="14"/>
  <c r="F573" i="14"/>
  <c r="F572" i="14" s="1"/>
  <c r="F563" i="14" s="1"/>
  <c r="E573" i="14"/>
  <c r="E572" i="14" s="1"/>
  <c r="F570" i="14"/>
  <c r="F569" i="14" s="1"/>
  <c r="E570" i="14"/>
  <c r="E569" i="14" s="1"/>
  <c r="D570" i="14"/>
  <c r="E567" i="14"/>
  <c r="D567" i="14"/>
  <c r="F565" i="14"/>
  <c r="F564" i="14" s="1"/>
  <c r="E565" i="14"/>
  <c r="E564" i="14" s="1"/>
  <c r="E563" i="14" s="1"/>
  <c r="D565" i="14"/>
  <c r="F561" i="14"/>
  <c r="E561" i="14"/>
  <c r="D561" i="14"/>
  <c r="F559" i="14"/>
  <c r="F558" i="14" s="1"/>
  <c r="E559" i="14"/>
  <c r="E558" i="14" s="1"/>
  <c r="E557" i="14" s="1"/>
  <c r="D559" i="14"/>
  <c r="D558" i="14" s="1"/>
  <c r="D557" i="14" s="1"/>
  <c r="F557" i="14"/>
  <c r="F587" i="14" l="1"/>
  <c r="F576" i="14"/>
  <c r="F575" i="14" s="1"/>
  <c r="F611" i="14"/>
  <c r="F610" i="14" s="1"/>
  <c r="F617" i="14"/>
  <c r="F616" i="14" s="1"/>
  <c r="E611" i="14"/>
  <c r="E610" i="14" s="1"/>
  <c r="D564" i="14"/>
  <c r="D563" i="14" s="1"/>
  <c r="H970" i="13" l="1"/>
  <c r="H972" i="13"/>
  <c r="H983" i="13"/>
  <c r="H982" i="13" s="1"/>
  <c r="H978" i="13" s="1"/>
  <c r="H1002" i="13"/>
  <c r="I1005" i="13"/>
  <c r="I1004" i="13" s="1"/>
  <c r="H1005" i="13"/>
  <c r="H1004" i="13" s="1"/>
  <c r="I1002" i="13"/>
  <c r="I958" i="13"/>
  <c r="I957" i="13" s="1"/>
  <c r="I955" i="13"/>
  <c r="I954" i="13" s="1"/>
  <c r="I952" i="13"/>
  <c r="I951" i="13" s="1"/>
  <c r="I949" i="13"/>
  <c r="I947" i="13"/>
  <c r="I895" i="13"/>
  <c r="I894" i="13" s="1"/>
  <c r="I893" i="13" s="1"/>
  <c r="H895" i="13"/>
  <c r="H894" i="13" s="1"/>
  <c r="H893" i="13" s="1"/>
  <c r="H873" i="13"/>
  <c r="H872" i="13" s="1"/>
  <c r="H871" i="13" s="1"/>
  <c r="I824" i="13"/>
  <c r="I823" i="13" s="1"/>
  <c r="I822" i="13" s="1"/>
  <c r="I762" i="13" s="1"/>
  <c r="I700" i="13"/>
  <c r="I699" i="13" s="1"/>
  <c r="I698" i="13" s="1"/>
  <c r="I697" i="13" s="1"/>
  <c r="I685" i="13" s="1"/>
  <c r="H700" i="13"/>
  <c r="H699" i="13" s="1"/>
  <c r="H698" i="13" s="1"/>
  <c r="H697" i="13" s="1"/>
  <c r="H685" i="13" s="1"/>
  <c r="I683" i="13"/>
  <c r="I682" i="13" s="1"/>
  <c r="I681" i="13" s="1"/>
  <c r="I676" i="13" s="1"/>
  <c r="I674" i="13"/>
  <c r="I673" i="13" s="1"/>
  <c r="I671" i="13"/>
  <c r="I670" i="13" s="1"/>
  <c r="I668" i="13"/>
  <c r="I667" i="13" s="1"/>
  <c r="I638" i="13"/>
  <c r="I637" i="13" s="1"/>
  <c r="I635" i="13"/>
  <c r="I634" i="13" s="1"/>
  <c r="I632" i="13"/>
  <c r="I631" i="13" s="1"/>
  <c r="I629" i="13"/>
  <c r="I628" i="13" s="1"/>
  <c r="G644" i="13"/>
  <c r="G643" i="13" s="1"/>
  <c r="I526" i="13"/>
  <c r="I525" i="13" s="1"/>
  <c r="I524" i="13" s="1"/>
  <c r="I466" i="13"/>
  <c r="I465" i="13" s="1"/>
  <c r="I464" i="13" s="1"/>
  <c r="H397" i="13"/>
  <c r="H396" i="13" s="1"/>
  <c r="H395" i="13" s="1"/>
  <c r="H394" i="13" s="1"/>
  <c r="I396" i="13"/>
  <c r="I395" i="13" s="1"/>
  <c r="I394" i="13" s="1"/>
  <c r="I346" i="13"/>
  <c r="I345" i="13" s="1"/>
  <c r="H346" i="13"/>
  <c r="H345" i="13" s="1"/>
  <c r="I343" i="13"/>
  <c r="I342" i="13" s="1"/>
  <c r="H343" i="13"/>
  <c r="H342" i="13" s="1"/>
  <c r="G343" i="13"/>
  <c r="I340" i="13"/>
  <c r="H340" i="13"/>
  <c r="G340" i="13"/>
  <c r="I338" i="13"/>
  <c r="H338" i="13"/>
  <c r="G338" i="13"/>
  <c r="I222" i="13"/>
  <c r="I221" i="13" s="1"/>
  <c r="I220" i="13" s="1"/>
  <c r="H222" i="13"/>
  <c r="H221" i="13" s="1"/>
  <c r="H220" i="13" s="1"/>
  <c r="G222" i="13"/>
  <c r="G221" i="13" s="1"/>
  <c r="G220" i="13" s="1"/>
  <c r="I182" i="13"/>
  <c r="I181" i="13" s="1"/>
  <c r="I180" i="13" s="1"/>
  <c r="H182" i="13"/>
  <c r="H181" i="13" s="1"/>
  <c r="H180" i="13" s="1"/>
  <c r="G182" i="13"/>
  <c r="G181" i="13" s="1"/>
  <c r="G180" i="13" s="1"/>
  <c r="H772" i="15"/>
  <c r="H771" i="15" s="1"/>
  <c r="G323" i="15"/>
  <c r="G322" i="15" s="1"/>
  <c r="H532" i="15"/>
  <c r="H531" i="15" s="1"/>
  <c r="H530" i="15" s="1"/>
  <c r="H326" i="15"/>
  <c r="H325" i="15" s="1"/>
  <c r="G326" i="15"/>
  <c r="G325" i="15" s="1"/>
  <c r="H990" i="15"/>
  <c r="H989" i="15" s="1"/>
  <c r="H988" i="15" s="1"/>
  <c r="H943" i="15" s="1"/>
  <c r="H937" i="15"/>
  <c r="G937" i="15"/>
  <c r="H940" i="15"/>
  <c r="H939" i="15" s="1"/>
  <c r="G940" i="15"/>
  <c r="G939" i="15" s="1"/>
  <c r="H1001" i="13" l="1"/>
  <c r="H1000" i="13" s="1"/>
  <c r="I946" i="13"/>
  <c r="H936" i="15"/>
  <c r="H935" i="15" s="1"/>
  <c r="H902" i="15" s="1"/>
  <c r="G936" i="15"/>
  <c r="G935" i="15" s="1"/>
  <c r="G902" i="15" s="1"/>
  <c r="I1001" i="13"/>
  <c r="I1000" i="13" s="1"/>
  <c r="I961" i="13" s="1"/>
  <c r="I960" i="13" s="1"/>
  <c r="I945" i="13"/>
  <c r="I887" i="13" s="1"/>
  <c r="I337" i="13"/>
  <c r="I336" i="13" s="1"/>
  <c r="I274" i="13" s="1"/>
  <c r="G337" i="13"/>
  <c r="G336" i="13" s="1"/>
  <c r="I627" i="13"/>
  <c r="I666" i="13"/>
  <c r="H337" i="13"/>
  <c r="H336" i="13" s="1"/>
  <c r="H274" i="13" s="1"/>
  <c r="G872" i="15"/>
  <c r="G871" i="15" s="1"/>
  <c r="G870" i="15" s="1"/>
  <c r="H805" i="15"/>
  <c r="H804" i="15" s="1"/>
  <c r="H803" i="15" s="1"/>
  <c r="H802" i="15" s="1"/>
  <c r="H790" i="15" s="1"/>
  <c r="G805" i="15"/>
  <c r="G804" i="15" s="1"/>
  <c r="G803" i="15" s="1"/>
  <c r="G802" i="15" s="1"/>
  <c r="G790" i="15" s="1"/>
  <c r="H788" i="15"/>
  <c r="H787" i="15" s="1"/>
  <c r="H786" i="15" s="1"/>
  <c r="H778" i="15"/>
  <c r="H777" i="15" s="1"/>
  <c r="H767" i="15"/>
  <c r="H769" i="15"/>
  <c r="H775" i="15"/>
  <c r="H774" i="15" s="1"/>
  <c r="H725" i="15"/>
  <c r="H724" i="15" s="1"/>
  <c r="H723" i="15" s="1"/>
  <c r="G725" i="15"/>
  <c r="G724" i="15" s="1"/>
  <c r="G723" i="15" s="1"/>
  <c r="H709" i="15"/>
  <c r="H708" i="15" s="1"/>
  <c r="H712" i="15"/>
  <c r="H711" i="15" s="1"/>
  <c r="H715" i="15"/>
  <c r="H714" i="15" s="1"/>
  <c r="H644" i="15"/>
  <c r="H643" i="15" s="1"/>
  <c r="H647" i="15"/>
  <c r="H646" i="15" s="1"/>
  <c r="H650" i="15"/>
  <c r="H649" i="15" s="1"/>
  <c r="H653" i="15"/>
  <c r="H652" i="15" s="1"/>
  <c r="H766" i="15" l="1"/>
  <c r="H765" i="15" s="1"/>
  <c r="I886" i="13"/>
  <c r="H707" i="15"/>
  <c r="H655" i="15" s="1"/>
  <c r="H642" i="15"/>
  <c r="H610" i="15" s="1"/>
  <c r="H450" i="15"/>
  <c r="H449" i="15" s="1"/>
  <c r="H448" i="15" s="1"/>
  <c r="H376" i="15"/>
  <c r="H375" i="15" s="1"/>
  <c r="H374" i="15" s="1"/>
  <c r="G377" i="15"/>
  <c r="G376" i="15" s="1"/>
  <c r="G375" i="15" s="1"/>
  <c r="G374" i="15" s="1"/>
  <c r="F318" i="15" l="1"/>
  <c r="F320" i="15"/>
  <c r="F323" i="15"/>
  <c r="H318" i="15"/>
  <c r="G318" i="15"/>
  <c r="H320" i="15"/>
  <c r="H323" i="15"/>
  <c r="H322" i="15" s="1"/>
  <c r="G320" i="15"/>
  <c r="H227" i="15"/>
  <c r="H226" i="15" s="1"/>
  <c r="H225" i="15" s="1"/>
  <c r="G227" i="15"/>
  <c r="G226" i="15" s="1"/>
  <c r="G225" i="15" s="1"/>
  <c r="F227" i="15"/>
  <c r="F226" i="15" s="1"/>
  <c r="F225" i="15" s="1"/>
  <c r="G223" i="15"/>
  <c r="G222" i="15" s="1"/>
  <c r="G221" i="15" s="1"/>
  <c r="F223" i="15"/>
  <c r="F222" i="15" s="1"/>
  <c r="F221" i="15" s="1"/>
  <c r="H223" i="15"/>
  <c r="H222" i="15" s="1"/>
  <c r="H221" i="15" s="1"/>
  <c r="H317" i="15" l="1"/>
  <c r="H316" i="15" s="1"/>
  <c r="G317" i="15"/>
  <c r="G316" i="15" s="1"/>
  <c r="F317" i="15"/>
  <c r="F316" i="15" s="1"/>
  <c r="H840" i="15"/>
  <c r="H246" i="15"/>
  <c r="E758" i="14" l="1"/>
  <c r="E487" i="14"/>
  <c r="E134" i="14"/>
  <c r="E180" i="14"/>
  <c r="G847" i="15"/>
  <c r="G700" i="15"/>
  <c r="G620" i="15"/>
  <c r="G246" i="15"/>
  <c r="H263" i="13"/>
  <c r="H605" i="13"/>
  <c r="H657" i="13"/>
  <c r="H858" i="13"/>
  <c r="E536" i="14"/>
  <c r="E518" i="14"/>
  <c r="F689" i="14" l="1"/>
  <c r="E689" i="14"/>
  <c r="D689" i="14"/>
  <c r="I270" i="13"/>
  <c r="H270" i="13"/>
  <c r="G270" i="13"/>
  <c r="H253" i="15"/>
  <c r="G253" i="15"/>
  <c r="F253" i="15"/>
  <c r="D555" i="14"/>
  <c r="D554" i="14" s="1"/>
  <c r="G535" i="13"/>
  <c r="G534" i="13" s="1"/>
  <c r="F541" i="15"/>
  <c r="F540" i="15" s="1"/>
  <c r="F868" i="15" l="1"/>
  <c r="F867" i="15" s="1"/>
  <c r="F866" i="15" s="1"/>
  <c r="F865" i="15" s="1"/>
  <c r="F864" i="15" s="1"/>
  <c r="F93" i="15"/>
  <c r="F109" i="15"/>
  <c r="F108" i="15" s="1"/>
  <c r="F107" i="15" s="1"/>
  <c r="F106" i="15" s="1"/>
  <c r="F105" i="15" s="1"/>
  <c r="H743" i="15" l="1"/>
  <c r="H742" i="15" s="1"/>
  <c r="G743" i="15"/>
  <c r="G742" i="15" s="1"/>
  <c r="F743" i="15"/>
  <c r="F742" i="15" s="1"/>
  <c r="H740" i="15"/>
  <c r="H739" i="15" s="1"/>
  <c r="G740" i="15"/>
  <c r="G739" i="15" s="1"/>
  <c r="F740" i="15"/>
  <c r="F739" i="15" s="1"/>
  <c r="H254" i="15"/>
  <c r="G254" i="15"/>
  <c r="F254" i="15"/>
  <c r="H53" i="15"/>
  <c r="G53" i="15"/>
  <c r="F53" i="15"/>
  <c r="F30" i="15"/>
  <c r="H883" i="15"/>
  <c r="F336" i="15" l="1"/>
  <c r="F335" i="15" s="1"/>
  <c r="F331" i="15" s="1"/>
  <c r="F330" i="15" s="1"/>
  <c r="F329" i="15" s="1"/>
  <c r="F982" i="15"/>
  <c r="F981" i="15" s="1"/>
  <c r="F979" i="15"/>
  <c r="F978" i="15" s="1"/>
  <c r="H976" i="15"/>
  <c r="H975" i="15" s="1"/>
  <c r="G976" i="15"/>
  <c r="G975" i="15" s="1"/>
  <c r="F976" i="15"/>
  <c r="F975" i="15" s="1"/>
  <c r="F973" i="15"/>
  <c r="F972" i="15" s="1"/>
  <c r="H973" i="15"/>
  <c r="H972" i="15" s="1"/>
  <c r="G973" i="15"/>
  <c r="G972" i="15" s="1"/>
  <c r="H970" i="15"/>
  <c r="H969" i="15" s="1"/>
  <c r="H968" i="15" s="1"/>
  <c r="H967" i="15" s="1"/>
  <c r="G970" i="15"/>
  <c r="G969" i="15" s="1"/>
  <c r="G968" i="15" s="1"/>
  <c r="G967" i="15" s="1"/>
  <c r="F970" i="15"/>
  <c r="F969" i="15" s="1"/>
  <c r="F968" i="15" s="1"/>
  <c r="F967" i="15" s="1"/>
  <c r="H965" i="15"/>
  <c r="H964" i="15" s="1"/>
  <c r="G965" i="15"/>
  <c r="F965" i="15"/>
  <c r="F964" i="15" s="1"/>
  <c r="G964" i="15"/>
  <c r="H963" i="15"/>
  <c r="G963" i="15"/>
  <c r="G962" i="15" s="1"/>
  <c r="G961" i="15" s="1"/>
  <c r="G960" i="15" s="1"/>
  <c r="F963" i="15"/>
  <c r="F962" i="15" s="1"/>
  <c r="F961" i="15" s="1"/>
  <c r="F960" i="15" s="1"/>
  <c r="H962" i="15"/>
  <c r="H961" i="15" s="1"/>
  <c r="H960" i="15" s="1"/>
  <c r="H958" i="15"/>
  <c r="H957" i="15" s="1"/>
  <c r="G958" i="15"/>
  <c r="G957" i="15" s="1"/>
  <c r="F958" i="15"/>
  <c r="F957" i="15" s="1"/>
  <c r="H955" i="15"/>
  <c r="H954" i="15" s="1"/>
  <c r="G955" i="15"/>
  <c r="G954" i="15" s="1"/>
  <c r="F955" i="15"/>
  <c r="F954" i="15" s="1"/>
  <c r="G952" i="15"/>
  <c r="G951" i="15" s="1"/>
  <c r="F952" i="15"/>
  <c r="F951" i="15" s="1"/>
  <c r="F950" i="15" s="1"/>
  <c r="H952" i="15"/>
  <c r="H951" i="15" s="1"/>
  <c r="H948" i="15"/>
  <c r="H947" i="15" s="1"/>
  <c r="H946" i="15" s="1"/>
  <c r="H945" i="15" s="1"/>
  <c r="H944" i="15" s="1"/>
  <c r="G948" i="15"/>
  <c r="G947" i="15" s="1"/>
  <c r="G946" i="15" s="1"/>
  <c r="G945" i="15" s="1"/>
  <c r="G944" i="15" s="1"/>
  <c r="F948" i="15"/>
  <c r="F947" i="15" s="1"/>
  <c r="F946" i="15" s="1"/>
  <c r="F945" i="15" s="1"/>
  <c r="F944" i="15" s="1"/>
  <c r="F933" i="15"/>
  <c r="F932" i="15" s="1"/>
  <c r="F930" i="15"/>
  <c r="F929" i="15" s="1"/>
  <c r="F927" i="15"/>
  <c r="F926" i="15" s="1"/>
  <c r="F923" i="15"/>
  <c r="F922" i="15" s="1"/>
  <c r="H920" i="15"/>
  <c r="H919" i="15" s="1"/>
  <c r="H918" i="15" s="1"/>
  <c r="G920" i="15"/>
  <c r="G919" i="15" s="1"/>
  <c r="G918" i="15" s="1"/>
  <c r="F920" i="15"/>
  <c r="F919" i="15" s="1"/>
  <c r="H916" i="15"/>
  <c r="H915" i="15" s="1"/>
  <c r="H914" i="15" s="1"/>
  <c r="G916" i="15"/>
  <c r="G915" i="15" s="1"/>
  <c r="G914" i="15" s="1"/>
  <c r="F916" i="15"/>
  <c r="F915" i="15" s="1"/>
  <c r="F914" i="15" s="1"/>
  <c r="H912" i="15"/>
  <c r="G912" i="15"/>
  <c r="F912" i="15"/>
  <c r="H910" i="15"/>
  <c r="G910" i="15"/>
  <c r="F910" i="15"/>
  <c r="H906" i="15"/>
  <c r="H905" i="15" s="1"/>
  <c r="H904" i="15" s="1"/>
  <c r="G906" i="15"/>
  <c r="G905" i="15" s="1"/>
  <c r="G904" i="15" s="1"/>
  <c r="F906" i="15"/>
  <c r="F905" i="15" s="1"/>
  <c r="F904" i="15" s="1"/>
  <c r="H899" i="15"/>
  <c r="H898" i="15" s="1"/>
  <c r="H897" i="15" s="1"/>
  <c r="H896" i="15" s="1"/>
  <c r="G899" i="15"/>
  <c r="G898" i="15" s="1"/>
  <c r="G897" i="15" s="1"/>
  <c r="G896" i="15" s="1"/>
  <c r="F899" i="15"/>
  <c r="F898" i="15" s="1"/>
  <c r="F897" i="15" s="1"/>
  <c r="F896" i="15" s="1"/>
  <c r="H894" i="15"/>
  <c r="H893" i="15" s="1"/>
  <c r="G894" i="15"/>
  <c r="G893" i="15" s="1"/>
  <c r="F894" i="15"/>
  <c r="F893" i="15" s="1"/>
  <c r="H892" i="15"/>
  <c r="H891" i="15" s="1"/>
  <c r="H890" i="15" s="1"/>
  <c r="G892" i="15"/>
  <c r="G891" i="15" s="1"/>
  <c r="G890" i="15" s="1"/>
  <c r="F892" i="15"/>
  <c r="F891" i="15" s="1"/>
  <c r="F890" i="15" s="1"/>
  <c r="H887" i="15"/>
  <c r="G887" i="15" s="1"/>
  <c r="F887" i="15" s="1"/>
  <c r="H885" i="15"/>
  <c r="H882" i="15" s="1"/>
  <c r="H881" i="15" s="1"/>
  <c r="H880" i="15" s="1"/>
  <c r="G885" i="15"/>
  <c r="F885" i="15"/>
  <c r="G883" i="15"/>
  <c r="F883" i="15"/>
  <c r="G882" i="15"/>
  <c r="G881" i="15" s="1"/>
  <c r="G880" i="15" s="1"/>
  <c r="F882" i="15"/>
  <c r="F881" i="15" s="1"/>
  <c r="F880" i="15" s="1"/>
  <c r="F878" i="15"/>
  <c r="F877" i="15" s="1"/>
  <c r="F876" i="15" s="1"/>
  <c r="F875" i="15" s="1"/>
  <c r="H878" i="15"/>
  <c r="H877" i="15" s="1"/>
  <c r="H876" i="15" s="1"/>
  <c r="H875" i="15" s="1"/>
  <c r="G878" i="15"/>
  <c r="G877" i="15" s="1"/>
  <c r="G876" i="15" s="1"/>
  <c r="G875" i="15" s="1"/>
  <c r="H868" i="15"/>
  <c r="H867" i="15" s="1"/>
  <c r="H866" i="15" s="1"/>
  <c r="H865" i="15" s="1"/>
  <c r="H864" i="15" s="1"/>
  <c r="G868" i="15"/>
  <c r="G867" i="15" s="1"/>
  <c r="G866" i="15" s="1"/>
  <c r="G865" i="15" s="1"/>
  <c r="G864" i="15" s="1"/>
  <c r="H846" i="15"/>
  <c r="H845" i="15" s="1"/>
  <c r="H844" i="15" s="1"/>
  <c r="G846" i="15"/>
  <c r="G845" i="15" s="1"/>
  <c r="G844" i="15" s="1"/>
  <c r="F846" i="15"/>
  <c r="F845" i="15" s="1"/>
  <c r="F844" i="15" s="1"/>
  <c r="F842" i="15"/>
  <c r="F841" i="15" s="1"/>
  <c r="F839" i="15"/>
  <c r="F838" i="15" s="1"/>
  <c r="H839" i="15"/>
  <c r="H838" i="15" s="1"/>
  <c r="G839" i="15"/>
  <c r="G838" i="15" s="1"/>
  <c r="F835" i="15"/>
  <c r="F833" i="15"/>
  <c r="H830" i="15"/>
  <c r="H829" i="15" s="1"/>
  <c r="G830" i="15"/>
  <c r="G829" i="15" s="1"/>
  <c r="F830" i="15"/>
  <c r="F829" i="15" s="1"/>
  <c r="H827" i="15"/>
  <c r="H826" i="15" s="1"/>
  <c r="G827" i="15"/>
  <c r="G826" i="15" s="1"/>
  <c r="F827" i="15"/>
  <c r="F826" i="15" s="1"/>
  <c r="H824" i="15"/>
  <c r="G824" i="15"/>
  <c r="F824" i="15"/>
  <c r="H822" i="15"/>
  <c r="F822" i="15"/>
  <c r="F821" i="15" s="1"/>
  <c r="G822" i="15"/>
  <c r="H818" i="15"/>
  <c r="H817" i="15" s="1"/>
  <c r="H816" i="15" s="1"/>
  <c r="H815" i="15" s="1"/>
  <c r="H814" i="15" s="1"/>
  <c r="G818" i="15"/>
  <c r="G817" i="15" s="1"/>
  <c r="G816" i="15" s="1"/>
  <c r="G815" i="15" s="1"/>
  <c r="G814" i="15" s="1"/>
  <c r="F818" i="15"/>
  <c r="F817" i="15" s="1"/>
  <c r="F816" i="15" s="1"/>
  <c r="F815" i="15" s="1"/>
  <c r="F814" i="15" s="1"/>
  <c r="H812" i="15"/>
  <c r="H811" i="15" s="1"/>
  <c r="H810" i="15" s="1"/>
  <c r="H809" i="15" s="1"/>
  <c r="G812" i="15"/>
  <c r="G811" i="15" s="1"/>
  <c r="G810" i="15" s="1"/>
  <c r="G809" i="15" s="1"/>
  <c r="F812" i="15"/>
  <c r="F811" i="15" s="1"/>
  <c r="F810" i="15" s="1"/>
  <c r="F809" i="15" s="1"/>
  <c r="H800" i="15"/>
  <c r="H799" i="15" s="1"/>
  <c r="H798" i="15" s="1"/>
  <c r="G800" i="15"/>
  <c r="G799" i="15" s="1"/>
  <c r="G798" i="15" s="1"/>
  <c r="F800" i="15"/>
  <c r="F799" i="15" s="1"/>
  <c r="F798" i="15" s="1"/>
  <c r="H797" i="15"/>
  <c r="G797" i="15" s="1"/>
  <c r="F797" i="15" s="1"/>
  <c r="H796" i="15"/>
  <c r="G796" i="15" s="1"/>
  <c r="F796" i="15" s="1"/>
  <c r="F794" i="15"/>
  <c r="F793" i="15" s="1"/>
  <c r="F792" i="15" s="1"/>
  <c r="H794" i="15"/>
  <c r="H793" i="15" s="1"/>
  <c r="H792" i="15" s="1"/>
  <c r="G794" i="15"/>
  <c r="G793" i="15" s="1"/>
  <c r="G792" i="15" s="1"/>
  <c r="F784" i="15"/>
  <c r="F783" i="15" s="1"/>
  <c r="F782" i="15" s="1"/>
  <c r="F781" i="15" s="1"/>
  <c r="F780" i="15" s="1"/>
  <c r="H784" i="15"/>
  <c r="H783" i="15" s="1"/>
  <c r="H782" i="15" s="1"/>
  <c r="H781" i="15" s="1"/>
  <c r="H780" i="15" s="1"/>
  <c r="G784" i="15"/>
  <c r="G783" i="15" s="1"/>
  <c r="G782" i="15" s="1"/>
  <c r="G781" i="15" s="1"/>
  <c r="G780" i="15" s="1"/>
  <c r="H763" i="15"/>
  <c r="H762" i="15" s="1"/>
  <c r="G763" i="15"/>
  <c r="G762" i="15" s="1"/>
  <c r="F763" i="15"/>
  <c r="F762" i="15" s="1"/>
  <c r="G760" i="15"/>
  <c r="G759" i="15" s="1"/>
  <c r="F760" i="15"/>
  <c r="F759" i="15" s="1"/>
  <c r="H760" i="15"/>
  <c r="H759" i="15" s="1"/>
  <c r="H756" i="15"/>
  <c r="H755" i="15" s="1"/>
  <c r="H754" i="15" s="1"/>
  <c r="G756" i="15"/>
  <c r="G755" i="15" s="1"/>
  <c r="G754" i="15" s="1"/>
  <c r="F756" i="15"/>
  <c r="F755" i="15" s="1"/>
  <c r="F754" i="15" s="1"/>
  <c r="F752" i="15"/>
  <c r="F751" i="15" s="1"/>
  <c r="H749" i="15"/>
  <c r="H748" i="15" s="1"/>
  <c r="G749" i="15"/>
  <c r="G748" i="15" s="1"/>
  <c r="F749" i="15"/>
  <c r="F748" i="15" s="1"/>
  <c r="F746" i="15"/>
  <c r="F745" i="15" s="1"/>
  <c r="H746" i="15"/>
  <c r="H745" i="15" s="1"/>
  <c r="G746" i="15"/>
  <c r="G745" i="15" s="1"/>
  <c r="F734" i="15"/>
  <c r="H732" i="15"/>
  <c r="G732" i="15"/>
  <c r="F732" i="15"/>
  <c r="H730" i="15"/>
  <c r="G730" i="15"/>
  <c r="F730" i="15"/>
  <c r="H721" i="15"/>
  <c r="H720" i="15" s="1"/>
  <c r="H719" i="15" s="1"/>
  <c r="H718" i="15" s="1"/>
  <c r="G721" i="15"/>
  <c r="G720" i="15" s="1"/>
  <c r="G719" i="15" s="1"/>
  <c r="G718" i="15" s="1"/>
  <c r="F721" i="15"/>
  <c r="F720" i="15" s="1"/>
  <c r="F719" i="15" s="1"/>
  <c r="F718" i="15" s="1"/>
  <c r="H705" i="15"/>
  <c r="H704" i="15" s="1"/>
  <c r="G705" i="15"/>
  <c r="G704" i="15" s="1"/>
  <c r="F705" i="15"/>
  <c r="F704" i="15" s="1"/>
  <c r="F702" i="15"/>
  <c r="F701" i="15" s="1"/>
  <c r="H702" i="15"/>
  <c r="H701" i="15" s="1"/>
  <c r="G702" i="15"/>
  <c r="G701" i="15" s="1"/>
  <c r="G699" i="15"/>
  <c r="G698" i="15" s="1"/>
  <c r="F699" i="15"/>
  <c r="F698" i="15" s="1"/>
  <c r="H699" i="15"/>
  <c r="H698" i="15" s="1"/>
  <c r="H696" i="15"/>
  <c r="H695" i="15" s="1"/>
  <c r="G696" i="15"/>
  <c r="G695" i="15" s="1"/>
  <c r="F696" i="15"/>
  <c r="F695" i="15" s="1"/>
  <c r="H693" i="15"/>
  <c r="H692" i="15" s="1"/>
  <c r="G693" i="15"/>
  <c r="G692" i="15" s="1"/>
  <c r="F693" i="15"/>
  <c r="F692" i="15" s="1"/>
  <c r="F690" i="15"/>
  <c r="F689" i="15" s="1"/>
  <c r="F687" i="15"/>
  <c r="F686" i="15" s="1"/>
  <c r="H687" i="15"/>
  <c r="H686" i="15" s="1"/>
  <c r="G687" i="15"/>
  <c r="G686" i="15" s="1"/>
  <c r="H682" i="15"/>
  <c r="H681" i="15" s="1"/>
  <c r="G682" i="15"/>
  <c r="G681" i="15" s="1"/>
  <c r="F682" i="15"/>
  <c r="F681" i="15" s="1"/>
  <c r="H679" i="15"/>
  <c r="H678" i="15" s="1"/>
  <c r="G679" i="15"/>
  <c r="G678" i="15" s="1"/>
  <c r="F679" i="15"/>
  <c r="F678" i="15" s="1"/>
  <c r="H675" i="15"/>
  <c r="H674" i="15" s="1"/>
  <c r="H673" i="15" s="1"/>
  <c r="G675" i="15"/>
  <c r="G674" i="15" s="1"/>
  <c r="G673" i="15" s="1"/>
  <c r="F675" i="15"/>
  <c r="F674" i="15" s="1"/>
  <c r="F673" i="15" s="1"/>
  <c r="H671" i="15"/>
  <c r="G671" i="15"/>
  <c r="F671" i="15"/>
  <c r="H669" i="15"/>
  <c r="G669" i="15"/>
  <c r="F669" i="15"/>
  <c r="H664" i="15"/>
  <c r="H663" i="15" s="1"/>
  <c r="H662" i="15" s="1"/>
  <c r="H661" i="15" s="1"/>
  <c r="G664" i="15"/>
  <c r="G663" i="15" s="1"/>
  <c r="G662" i="15" s="1"/>
  <c r="G661" i="15" s="1"/>
  <c r="F664" i="15"/>
  <c r="F663" i="15" s="1"/>
  <c r="F662" i="15" s="1"/>
  <c r="F661" i="15" s="1"/>
  <c r="H660" i="15"/>
  <c r="H659" i="15" s="1"/>
  <c r="H658" i="15" s="1"/>
  <c r="H657" i="15" s="1"/>
  <c r="H656" i="15" s="1"/>
  <c r="G660" i="15"/>
  <c r="G659" i="15" s="1"/>
  <c r="G658" i="15" s="1"/>
  <c r="G657" i="15" s="1"/>
  <c r="G656" i="15" s="1"/>
  <c r="F660" i="15"/>
  <c r="F659" i="15" s="1"/>
  <c r="F658" i="15" s="1"/>
  <c r="F657" i="15" s="1"/>
  <c r="F656" i="15" s="1"/>
  <c r="F637" i="15"/>
  <c r="F636" i="15"/>
  <c r="H634" i="15"/>
  <c r="H633" i="15" s="1"/>
  <c r="G634" i="15"/>
  <c r="G633" i="15" s="1"/>
  <c r="F634" i="15"/>
  <c r="F633" i="15" s="1"/>
  <c r="F631" i="15"/>
  <c r="F630" i="15" s="1"/>
  <c r="H631" i="15"/>
  <c r="H630" i="15" s="1"/>
  <c r="G631" i="15"/>
  <c r="G630" i="15" s="1"/>
  <c r="H628" i="15"/>
  <c r="H627" i="15" s="1"/>
  <c r="G628" i="15"/>
  <c r="G627" i="15" s="1"/>
  <c r="F628" i="15"/>
  <c r="F627" i="15" s="1"/>
  <c r="H625" i="15"/>
  <c r="H624" i="15" s="1"/>
  <c r="G625" i="15"/>
  <c r="G624" i="15" s="1"/>
  <c r="F625" i="15"/>
  <c r="F624" i="15" s="1"/>
  <c r="F622" i="15"/>
  <c r="F621" i="15" s="1"/>
  <c r="H622" i="15"/>
  <c r="H621" i="15" s="1"/>
  <c r="G622" i="15"/>
  <c r="G621" i="15" s="1"/>
  <c r="G619" i="15"/>
  <c r="G618" i="15" s="1"/>
  <c r="F619" i="15"/>
  <c r="F618" i="15" s="1"/>
  <c r="H619" i="15"/>
  <c r="H618" i="15" s="1"/>
  <c r="H615" i="15"/>
  <c r="H614" i="15" s="1"/>
  <c r="H613" i="15" s="1"/>
  <c r="H612" i="15" s="1"/>
  <c r="H611" i="15" s="1"/>
  <c r="G615" i="15"/>
  <c r="G614" i="15" s="1"/>
  <c r="G613" i="15" s="1"/>
  <c r="G612" i="15" s="1"/>
  <c r="G611" i="15" s="1"/>
  <c r="F615" i="15"/>
  <c r="F614" i="15" s="1"/>
  <c r="F613" i="15" s="1"/>
  <c r="F612" i="15" s="1"/>
  <c r="F611" i="15" s="1"/>
  <c r="H591" i="15"/>
  <c r="H590" i="15" s="1"/>
  <c r="H589" i="15" s="1"/>
  <c r="H588" i="15" s="1"/>
  <c r="H587" i="15" s="1"/>
  <c r="G591" i="15"/>
  <c r="G590" i="15" s="1"/>
  <c r="G589" i="15" s="1"/>
  <c r="G588" i="15" s="1"/>
  <c r="G587" i="15" s="1"/>
  <c r="F591" i="15"/>
  <c r="F590" i="15" s="1"/>
  <c r="F589" i="15" s="1"/>
  <c r="F588" i="15" s="1"/>
  <c r="F587" i="15" s="1"/>
  <c r="H585" i="15"/>
  <c r="H584" i="15" s="1"/>
  <c r="H583" i="15" s="1"/>
  <c r="G585" i="15"/>
  <c r="G584" i="15" s="1"/>
  <c r="G583" i="15" s="1"/>
  <c r="F585" i="15"/>
  <c r="F584" i="15" s="1"/>
  <c r="F583" i="15" s="1"/>
  <c r="H581" i="15"/>
  <c r="H580" i="15" s="1"/>
  <c r="H579" i="15" s="1"/>
  <c r="H578" i="15" s="1"/>
  <c r="G581" i="15"/>
  <c r="G580" i="15" s="1"/>
  <c r="G579" i="15" s="1"/>
  <c r="G578" i="15" s="1"/>
  <c r="F581" i="15"/>
  <c r="F580" i="15" s="1"/>
  <c r="F579" i="15" s="1"/>
  <c r="F578" i="15" s="1"/>
  <c r="H577" i="15"/>
  <c r="H576" i="15" s="1"/>
  <c r="H575" i="15" s="1"/>
  <c r="H574" i="15" s="1"/>
  <c r="G577" i="15"/>
  <c r="G576" i="15" s="1"/>
  <c r="G575" i="15" s="1"/>
  <c r="G574" i="15" s="1"/>
  <c r="F577" i="15"/>
  <c r="F576" i="15" s="1"/>
  <c r="F575" i="15" s="1"/>
  <c r="F574" i="15" s="1"/>
  <c r="H573" i="15"/>
  <c r="H572" i="15" s="1"/>
  <c r="H570" i="15" s="1"/>
  <c r="G573" i="15"/>
  <c r="G572" i="15" s="1"/>
  <c r="F573" i="15"/>
  <c r="F572" i="15" s="1"/>
  <c r="F571" i="15" s="1"/>
  <c r="H568" i="15"/>
  <c r="H567" i="15" s="1"/>
  <c r="H566" i="15" s="1"/>
  <c r="G568" i="15"/>
  <c r="G567" i="15" s="1"/>
  <c r="G566" i="15" s="1"/>
  <c r="F568" i="15"/>
  <c r="F567" i="15" s="1"/>
  <c r="F566" i="15" s="1"/>
  <c r="F564" i="15"/>
  <c r="F563" i="15" s="1"/>
  <c r="F562" i="15" s="1"/>
  <c r="H564" i="15"/>
  <c r="H563" i="15" s="1"/>
  <c r="H562" i="15" s="1"/>
  <c r="G564" i="15"/>
  <c r="G563" i="15" s="1"/>
  <c r="G562" i="15" s="1"/>
  <c r="F560" i="15"/>
  <c r="F559" i="15" s="1"/>
  <c r="F558" i="15" s="1"/>
  <c r="H560" i="15"/>
  <c r="H559" i="15" s="1"/>
  <c r="H558" i="15" s="1"/>
  <c r="G560" i="15"/>
  <c r="G559" i="15" s="1"/>
  <c r="G558" i="15" s="1"/>
  <c r="H556" i="15"/>
  <c r="H555" i="15" s="1"/>
  <c r="H554" i="15" s="1"/>
  <c r="G556" i="15"/>
  <c r="G555" i="15" s="1"/>
  <c r="G554" i="15" s="1"/>
  <c r="F556" i="15"/>
  <c r="F555" i="15" s="1"/>
  <c r="F554" i="15" s="1"/>
  <c r="H552" i="15"/>
  <c r="H551" i="15" s="1"/>
  <c r="H550" i="15" s="1"/>
  <c r="G552" i="15"/>
  <c r="G551" i="15" s="1"/>
  <c r="G550" i="15" s="1"/>
  <c r="F552" i="15"/>
  <c r="F551" i="15" s="1"/>
  <c r="F550" i="15" s="1"/>
  <c r="H538" i="15"/>
  <c r="G538" i="15"/>
  <c r="F538" i="15"/>
  <c r="F536" i="15"/>
  <c r="H536" i="15"/>
  <c r="H535" i="15" s="1"/>
  <c r="H534" i="15" s="1"/>
  <c r="G536" i="15"/>
  <c r="H527" i="15"/>
  <c r="G527" i="15"/>
  <c r="F527" i="15"/>
  <c r="H525" i="15"/>
  <c r="G525" i="15"/>
  <c r="F525" i="15"/>
  <c r="F520" i="15"/>
  <c r="F519" i="15" s="1"/>
  <c r="H517" i="15"/>
  <c r="H516" i="15" s="1"/>
  <c r="G517" i="15"/>
  <c r="G516" i="15" s="1"/>
  <c r="F517" i="15"/>
  <c r="F516" i="15" s="1"/>
  <c r="H514" i="15"/>
  <c r="H513" i="15" s="1"/>
  <c r="H512" i="15" s="1"/>
  <c r="G514" i="15"/>
  <c r="G513" i="15" s="1"/>
  <c r="G512" i="15" s="1"/>
  <c r="F514" i="15"/>
  <c r="F513" i="15" s="1"/>
  <c r="F512" i="15" s="1"/>
  <c r="H510" i="15"/>
  <c r="H509" i="15" s="1"/>
  <c r="H508" i="15" s="1"/>
  <c r="H507" i="15" s="1"/>
  <c r="G510" i="15"/>
  <c r="G509" i="15" s="1"/>
  <c r="G508" i="15" s="1"/>
  <c r="G507" i="15" s="1"/>
  <c r="F510" i="15"/>
  <c r="F509" i="15" s="1"/>
  <c r="F508" i="15" s="1"/>
  <c r="F507" i="15" s="1"/>
  <c r="H505" i="15"/>
  <c r="H504" i="15" s="1"/>
  <c r="H503" i="15" s="1"/>
  <c r="H498" i="15" s="1"/>
  <c r="G505" i="15"/>
  <c r="G504" i="15" s="1"/>
  <c r="G503" i="15" s="1"/>
  <c r="G498" i="15" s="1"/>
  <c r="F505" i="15"/>
  <c r="F504" i="15" s="1"/>
  <c r="F503" i="15" s="1"/>
  <c r="H501" i="15"/>
  <c r="H500" i="15" s="1"/>
  <c r="H499" i="15" s="1"/>
  <c r="G501" i="15"/>
  <c r="G500" i="15" s="1"/>
  <c r="G499" i="15" s="1"/>
  <c r="F501" i="15"/>
  <c r="F500" i="15" s="1"/>
  <c r="F499" i="15" s="1"/>
  <c r="H492" i="15"/>
  <c r="H491" i="15" s="1"/>
  <c r="G492" i="15"/>
  <c r="G491" i="15" s="1"/>
  <c r="F492" i="15"/>
  <c r="F491" i="15" s="1"/>
  <c r="H489" i="15"/>
  <c r="H488" i="15" s="1"/>
  <c r="G489" i="15"/>
  <c r="G488" i="15" s="1"/>
  <c r="F489" i="15"/>
  <c r="F488" i="15" s="1"/>
  <c r="H483" i="15"/>
  <c r="H482" i="15" s="1"/>
  <c r="H481" i="15" s="1"/>
  <c r="G483" i="15"/>
  <c r="G482" i="15" s="1"/>
  <c r="G481" i="15" s="1"/>
  <c r="F483" i="15"/>
  <c r="F482" i="15" s="1"/>
  <c r="F479" i="15"/>
  <c r="F478" i="15" s="1"/>
  <c r="F477" i="15" s="1"/>
  <c r="H479" i="15"/>
  <c r="H478" i="15" s="1"/>
  <c r="H477" i="15" s="1"/>
  <c r="G479" i="15"/>
  <c r="G478" i="15" s="1"/>
  <c r="G477" i="15" s="1"/>
  <c r="H475" i="15"/>
  <c r="H474" i="15" s="1"/>
  <c r="H473" i="15" s="1"/>
  <c r="G475" i="15"/>
  <c r="G474" i="15" s="1"/>
  <c r="G473" i="15" s="1"/>
  <c r="F475" i="15"/>
  <c r="F474" i="15" s="1"/>
  <c r="F473" i="15" s="1"/>
  <c r="H472" i="15"/>
  <c r="H471" i="15" s="1"/>
  <c r="H470" i="15" s="1"/>
  <c r="H469" i="15" s="1"/>
  <c r="H468" i="15" s="1"/>
  <c r="G472" i="15"/>
  <c r="G471" i="15" s="1"/>
  <c r="G470" i="15" s="1"/>
  <c r="G469" i="15" s="1"/>
  <c r="G468" i="15" s="1"/>
  <c r="F472" i="15"/>
  <c r="F471" i="15" s="1"/>
  <c r="F470" i="15" s="1"/>
  <c r="F469" i="15" s="1"/>
  <c r="F468" i="15" s="1"/>
  <c r="F465" i="15"/>
  <c r="H465" i="15"/>
  <c r="G465" i="15"/>
  <c r="H464" i="15"/>
  <c r="H463" i="15" s="1"/>
  <c r="G464" i="15"/>
  <c r="G463" i="15" s="1"/>
  <c r="F464" i="15"/>
  <c r="F463" i="15" s="1"/>
  <c r="F460" i="15"/>
  <c r="F459" i="15" s="1"/>
  <c r="F458" i="15" s="1"/>
  <c r="H455" i="15"/>
  <c r="H454" i="15" s="1"/>
  <c r="H453" i="15" s="1"/>
  <c r="G455" i="15"/>
  <c r="G454" i="15" s="1"/>
  <c r="G453" i="15" s="1"/>
  <c r="F455" i="15"/>
  <c r="F454" i="15" s="1"/>
  <c r="F453" i="15" s="1"/>
  <c r="F446" i="15"/>
  <c r="F445" i="15" s="1"/>
  <c r="F444" i="15" s="1"/>
  <c r="F443" i="15" s="1"/>
  <c r="H446" i="15"/>
  <c r="H445" i="15" s="1"/>
  <c r="H444" i="15" s="1"/>
  <c r="H443" i="15" s="1"/>
  <c r="G446" i="15"/>
  <c r="G445" i="15" s="1"/>
  <c r="G444" i="15" s="1"/>
  <c r="G443" i="15" s="1"/>
  <c r="H441" i="15"/>
  <c r="H440" i="15" s="1"/>
  <c r="H439" i="15" s="1"/>
  <c r="G441" i="15"/>
  <c r="G440" i="15" s="1"/>
  <c r="G439" i="15" s="1"/>
  <c r="F441" i="15"/>
  <c r="F440" i="15" s="1"/>
  <c r="F439" i="15" s="1"/>
  <c r="H437" i="15"/>
  <c r="H436" i="15" s="1"/>
  <c r="H435" i="15" s="1"/>
  <c r="G437" i="15"/>
  <c r="G436" i="15" s="1"/>
  <c r="G435" i="15" s="1"/>
  <c r="F437" i="15"/>
  <c r="F436" i="15" s="1"/>
  <c r="F435" i="15" s="1"/>
  <c r="H433" i="15"/>
  <c r="G433" i="15"/>
  <c r="F433" i="15"/>
  <c r="H431" i="15"/>
  <c r="G431" i="15"/>
  <c r="F431" i="15"/>
  <c r="H430" i="15"/>
  <c r="H429" i="15" s="1"/>
  <c r="G430" i="15"/>
  <c r="G429" i="15" s="1"/>
  <c r="F430" i="15"/>
  <c r="F429" i="15" s="1"/>
  <c r="H425" i="15"/>
  <c r="H424" i="15" s="1"/>
  <c r="H423" i="15" s="1"/>
  <c r="G425" i="15"/>
  <c r="G424" i="15" s="1"/>
  <c r="G423" i="15" s="1"/>
  <c r="F425" i="15"/>
  <c r="F424" i="15" s="1"/>
  <c r="F423" i="15" s="1"/>
  <c r="H410" i="15"/>
  <c r="G410" i="15"/>
  <c r="F410" i="15"/>
  <c r="H408" i="15"/>
  <c r="G408" i="15"/>
  <c r="F408" i="15"/>
  <c r="H406" i="15"/>
  <c r="H405" i="15" s="1"/>
  <c r="H404" i="15" s="1"/>
  <c r="H403" i="15" s="1"/>
  <c r="G406" i="15"/>
  <c r="G405" i="15" s="1"/>
  <c r="G404" i="15" s="1"/>
  <c r="G403" i="15" s="1"/>
  <c r="F406" i="15"/>
  <c r="F405" i="15" s="1"/>
  <c r="F404" i="15" s="1"/>
  <c r="F403" i="15" s="1"/>
  <c r="H401" i="15"/>
  <c r="H400" i="15" s="1"/>
  <c r="H399" i="15" s="1"/>
  <c r="G401" i="15"/>
  <c r="G400" i="15" s="1"/>
  <c r="G399" i="15" s="1"/>
  <c r="F401" i="15"/>
  <c r="F400" i="15" s="1"/>
  <c r="F399" i="15" s="1"/>
  <c r="H397" i="15"/>
  <c r="H396" i="15" s="1"/>
  <c r="H395" i="15" s="1"/>
  <c r="G397" i="15"/>
  <c r="G396" i="15" s="1"/>
  <c r="G395" i="15" s="1"/>
  <c r="F397" i="15"/>
  <c r="F396" i="15" s="1"/>
  <c r="F395" i="15" s="1"/>
  <c r="H394" i="15"/>
  <c r="H393" i="15" s="1"/>
  <c r="H392" i="15" s="1"/>
  <c r="H391" i="15" s="1"/>
  <c r="G394" i="15"/>
  <c r="G393" i="15" s="1"/>
  <c r="G392" i="15" s="1"/>
  <c r="G391" i="15" s="1"/>
  <c r="F394" i="15"/>
  <c r="F393" i="15" s="1"/>
  <c r="F392" i="15" s="1"/>
  <c r="F391" i="15" s="1"/>
  <c r="H387" i="15"/>
  <c r="H386" i="15" s="1"/>
  <c r="H385" i="15" s="1"/>
  <c r="H384" i="15" s="1"/>
  <c r="G387" i="15"/>
  <c r="G386" i="15" s="1"/>
  <c r="G385" i="15" s="1"/>
  <c r="G384" i="15" s="1"/>
  <c r="F387" i="15"/>
  <c r="F386" i="15" s="1"/>
  <c r="F385" i="15" s="1"/>
  <c r="F384" i="15" s="1"/>
  <c r="H381" i="15"/>
  <c r="H380" i="15" s="1"/>
  <c r="H379" i="15" s="1"/>
  <c r="H378" i="15" s="1"/>
  <c r="G381" i="15"/>
  <c r="G380" i="15" s="1"/>
  <c r="G379" i="15" s="1"/>
  <c r="G378" i="15" s="1"/>
  <c r="F381" i="15"/>
  <c r="F380" i="15" s="1"/>
  <c r="F379" i="15" s="1"/>
  <c r="F378" i="15" s="1"/>
  <c r="H372" i="15"/>
  <c r="H371" i="15" s="1"/>
  <c r="H370" i="15" s="1"/>
  <c r="H369" i="15" s="1"/>
  <c r="G372" i="15"/>
  <c r="G371" i="15" s="1"/>
  <c r="G370" i="15" s="1"/>
  <c r="G369" i="15" s="1"/>
  <c r="F372" i="15"/>
  <c r="F371" i="15" s="1"/>
  <c r="F370" i="15" s="1"/>
  <c r="F369" i="15" s="1"/>
  <c r="F367" i="15"/>
  <c r="F366" i="15" s="1"/>
  <c r="F365" i="15" s="1"/>
  <c r="H367" i="15"/>
  <c r="H366" i="15" s="1"/>
  <c r="H365" i="15" s="1"/>
  <c r="G367" i="15"/>
  <c r="G366" i="15" s="1"/>
  <c r="G365" i="15" s="1"/>
  <c r="F363" i="15"/>
  <c r="F362" i="15" s="1"/>
  <c r="H360" i="15"/>
  <c r="H359" i="15" s="1"/>
  <c r="H358" i="15" s="1"/>
  <c r="G360" i="15"/>
  <c r="G359" i="15" s="1"/>
  <c r="G358" i="15" s="1"/>
  <c r="F360" i="15"/>
  <c r="F359" i="15" s="1"/>
  <c r="F356" i="15"/>
  <c r="F355" i="15" s="1"/>
  <c r="F353" i="15"/>
  <c r="F352" i="15" s="1"/>
  <c r="H349" i="15"/>
  <c r="H348" i="15" s="1"/>
  <c r="H347" i="15" s="1"/>
  <c r="G349" i="15"/>
  <c r="G348" i="15" s="1"/>
  <c r="G347" i="15" s="1"/>
  <c r="F349" i="15"/>
  <c r="F348" i="15" s="1"/>
  <c r="F347" i="15" s="1"/>
  <c r="H345" i="15"/>
  <c r="H344" i="15" s="1"/>
  <c r="H343" i="15" s="1"/>
  <c r="G345" i="15"/>
  <c r="G344" i="15" s="1"/>
  <c r="G343" i="15" s="1"/>
  <c r="F345" i="15"/>
  <c r="F344" i="15" s="1"/>
  <c r="F343" i="15" s="1"/>
  <c r="H340" i="15"/>
  <c r="H339" i="15" s="1"/>
  <c r="G340" i="15"/>
  <c r="G339" i="15" s="1"/>
  <c r="F340" i="15"/>
  <c r="F339" i="15" s="1"/>
  <c r="H336" i="15"/>
  <c r="H335" i="15" s="1"/>
  <c r="H331" i="15" s="1"/>
  <c r="H330" i="15" s="1"/>
  <c r="H329" i="15" s="1"/>
  <c r="G336" i="15"/>
  <c r="G335" i="15" s="1"/>
  <c r="G331" i="15" s="1"/>
  <c r="G330" i="15" s="1"/>
  <c r="G329" i="15" s="1"/>
  <c r="H333" i="15"/>
  <c r="H332" i="15" s="1"/>
  <c r="G333" i="15"/>
  <c r="G332" i="15" s="1"/>
  <c r="F333" i="15"/>
  <c r="F332" i="15" s="1"/>
  <c r="H314" i="15"/>
  <c r="H313" i="15" s="1"/>
  <c r="H312" i="15" s="1"/>
  <c r="G314" i="15"/>
  <c r="G313" i="15" s="1"/>
  <c r="G312" i="15" s="1"/>
  <c r="F314" i="15"/>
  <c r="F313" i="15" s="1"/>
  <c r="F312" i="15" s="1"/>
  <c r="H310" i="15"/>
  <c r="H309" i="15" s="1"/>
  <c r="H308" i="15" s="1"/>
  <c r="G310" i="15"/>
  <c r="G309" i="15" s="1"/>
  <c r="G308" i="15" s="1"/>
  <c r="F310" i="15"/>
  <c r="F309" i="15" s="1"/>
  <c r="F308" i="15" s="1"/>
  <c r="H305" i="15"/>
  <c r="H304" i="15" s="1"/>
  <c r="H303" i="15" s="1"/>
  <c r="G305" i="15"/>
  <c r="G304" i="15" s="1"/>
  <c r="G303" i="15" s="1"/>
  <c r="F305" i="15"/>
  <c r="F304" i="15" s="1"/>
  <c r="F303" i="15" s="1"/>
  <c r="H301" i="15"/>
  <c r="H300" i="15" s="1"/>
  <c r="H299" i="15" s="1"/>
  <c r="G301" i="15"/>
  <c r="G300" i="15" s="1"/>
  <c r="G299" i="15" s="1"/>
  <c r="F301" i="15"/>
  <c r="F300" i="15" s="1"/>
  <c r="F299" i="15" s="1"/>
  <c r="H297" i="15"/>
  <c r="H296" i="15" s="1"/>
  <c r="H295" i="15" s="1"/>
  <c r="G297" i="15"/>
  <c r="G296" i="15" s="1"/>
  <c r="G295" i="15" s="1"/>
  <c r="F297" i="15"/>
  <c r="F296" i="15" s="1"/>
  <c r="F295" i="15" s="1"/>
  <c r="H293" i="15"/>
  <c r="H292" i="15" s="1"/>
  <c r="G293" i="15"/>
  <c r="G292" i="15" s="1"/>
  <c r="F293" i="15"/>
  <c r="F292" i="15" s="1"/>
  <c r="H289" i="15"/>
  <c r="H288" i="15" s="1"/>
  <c r="G289" i="15"/>
  <c r="G288" i="15" s="1"/>
  <c r="F289" i="15"/>
  <c r="F288" i="15" s="1"/>
  <c r="F286" i="15"/>
  <c r="F285" i="15" s="1"/>
  <c r="F284" i="15" s="1"/>
  <c r="H286" i="15"/>
  <c r="H285" i="15" s="1"/>
  <c r="H284" i="15" s="1"/>
  <c r="G286" i="15"/>
  <c r="G285" i="15" s="1"/>
  <c r="G284" i="15" s="1"/>
  <c r="H282" i="15"/>
  <c r="H281" i="15" s="1"/>
  <c r="H280" i="15" s="1"/>
  <c r="G282" i="15"/>
  <c r="G281" i="15" s="1"/>
  <c r="G280" i="15" s="1"/>
  <c r="F282" i="15"/>
  <c r="F281" i="15" s="1"/>
  <c r="F280" i="15" s="1"/>
  <c r="H278" i="15"/>
  <c r="G278" i="15"/>
  <c r="F278" i="15"/>
  <c r="H276" i="15"/>
  <c r="H275" i="15" s="1"/>
  <c r="G276" i="15"/>
  <c r="G275" i="15" s="1"/>
  <c r="F276" i="15"/>
  <c r="F275" i="15" s="1"/>
  <c r="H273" i="15"/>
  <c r="H272" i="15" s="1"/>
  <c r="G273" i="15"/>
  <c r="G272" i="15" s="1"/>
  <c r="F273" i="15"/>
  <c r="F272" i="15" s="1"/>
  <c r="H270" i="15"/>
  <c r="G270" i="15"/>
  <c r="F270" i="15"/>
  <c r="H267" i="15"/>
  <c r="H266" i="15" s="1"/>
  <c r="G267" i="15"/>
  <c r="G266" i="15" s="1"/>
  <c r="F267" i="15"/>
  <c r="F266" i="15" s="1"/>
  <c r="F252" i="15"/>
  <c r="H252" i="15"/>
  <c r="G252" i="15"/>
  <c r="H245" i="15"/>
  <c r="G245" i="15"/>
  <c r="F245" i="15"/>
  <c r="H243" i="15"/>
  <c r="H242" i="15" s="1"/>
  <c r="G243" i="15"/>
  <c r="G242" i="15" s="1"/>
  <c r="F243" i="15"/>
  <c r="F242" i="15" s="1"/>
  <c r="F240" i="15"/>
  <c r="F239" i="15" s="1"/>
  <c r="H237" i="15"/>
  <c r="H236" i="15" s="1"/>
  <c r="G237" i="15"/>
  <c r="G236" i="15" s="1"/>
  <c r="F237" i="15"/>
  <c r="F236" i="15" s="1"/>
  <c r="H234" i="15"/>
  <c r="G234" i="15"/>
  <c r="F234" i="15"/>
  <c r="H231" i="15"/>
  <c r="H230" i="15" s="1"/>
  <c r="G231" i="15"/>
  <c r="G230" i="15" s="1"/>
  <c r="F231" i="15"/>
  <c r="F230" i="15" s="1"/>
  <c r="H215" i="15"/>
  <c r="H214" i="15" s="1"/>
  <c r="H213" i="15" s="1"/>
  <c r="G215" i="15"/>
  <c r="G214" i="15" s="1"/>
  <c r="G213" i="15" s="1"/>
  <c r="F215" i="15"/>
  <c r="F214" i="15" s="1"/>
  <c r="F213" i="15" s="1"/>
  <c r="H211" i="15"/>
  <c r="H210" i="15" s="1"/>
  <c r="H209" i="15" s="1"/>
  <c r="G211" i="15"/>
  <c r="G210" i="15" s="1"/>
  <c r="G209" i="15" s="1"/>
  <c r="F211" i="15"/>
  <c r="F210" i="15" s="1"/>
  <c r="F209" i="15" s="1"/>
  <c r="H207" i="15"/>
  <c r="H206" i="15" s="1"/>
  <c r="H205" i="15" s="1"/>
  <c r="G207" i="15"/>
  <c r="G206" i="15" s="1"/>
  <c r="G205" i="15" s="1"/>
  <c r="F207" i="15"/>
  <c r="F203" i="15"/>
  <c r="F202" i="15" s="1"/>
  <c r="F201" i="15" s="1"/>
  <c r="H203" i="15"/>
  <c r="H202" i="15" s="1"/>
  <c r="H201" i="15" s="1"/>
  <c r="G203" i="15"/>
  <c r="G202" i="15" s="1"/>
  <c r="G201" i="15" s="1"/>
  <c r="H199" i="15"/>
  <c r="H198" i="15" s="1"/>
  <c r="G199" i="15"/>
  <c r="G198" i="15" s="1"/>
  <c r="F199" i="15"/>
  <c r="F198" i="15" s="1"/>
  <c r="H196" i="15"/>
  <c r="H195" i="15" s="1"/>
  <c r="H194" i="15" s="1"/>
  <c r="G196" i="15"/>
  <c r="G195" i="15" s="1"/>
  <c r="G194" i="15" s="1"/>
  <c r="F196" i="15"/>
  <c r="F195" i="15" s="1"/>
  <c r="F194" i="15" s="1"/>
  <c r="H191" i="15"/>
  <c r="H190" i="15" s="1"/>
  <c r="H189" i="15" s="1"/>
  <c r="H188" i="15" s="1"/>
  <c r="H187" i="15" s="1"/>
  <c r="G191" i="15"/>
  <c r="G190" i="15" s="1"/>
  <c r="G189" i="15" s="1"/>
  <c r="G188" i="15" s="1"/>
  <c r="G187" i="15" s="1"/>
  <c r="F191" i="15"/>
  <c r="F190" i="15" s="1"/>
  <c r="F189" i="15" s="1"/>
  <c r="F188" i="15" s="1"/>
  <c r="F187" i="15" s="1"/>
  <c r="F182" i="15"/>
  <c r="F181" i="15" s="1"/>
  <c r="F179" i="15"/>
  <c r="F177" i="15"/>
  <c r="H177" i="15"/>
  <c r="H176" i="15" s="1"/>
  <c r="H175" i="15" s="1"/>
  <c r="H174" i="15" s="1"/>
  <c r="G177" i="15"/>
  <c r="G176" i="15" s="1"/>
  <c r="G175" i="15" s="1"/>
  <c r="G174" i="15" s="1"/>
  <c r="H164" i="15"/>
  <c r="H163" i="15" s="1"/>
  <c r="H162" i="15" s="1"/>
  <c r="H161" i="15" s="1"/>
  <c r="G164" i="15"/>
  <c r="G163" i="15" s="1"/>
  <c r="G162" i="15" s="1"/>
  <c r="G161" i="15" s="1"/>
  <c r="F164" i="15"/>
  <c r="F163" i="15" s="1"/>
  <c r="F162" i="15" s="1"/>
  <c r="F161" i="15" s="1"/>
  <c r="F155" i="15"/>
  <c r="F154" i="15" s="1"/>
  <c r="F153" i="15" s="1"/>
  <c r="H155" i="15"/>
  <c r="H154" i="15" s="1"/>
  <c r="H153" i="15" s="1"/>
  <c r="G155" i="15"/>
  <c r="G154" i="15" s="1"/>
  <c r="G153" i="15" s="1"/>
  <c r="G151" i="15"/>
  <c r="G150" i="15" s="1"/>
  <c r="G149" i="15" s="1"/>
  <c r="H151" i="15"/>
  <c r="H150" i="15" s="1"/>
  <c r="H149" i="15" s="1"/>
  <c r="F151" i="15"/>
  <c r="F150" i="15" s="1"/>
  <c r="F149" i="15" s="1"/>
  <c r="H143" i="15"/>
  <c r="H142" i="15" s="1"/>
  <c r="H141" i="15" s="1"/>
  <c r="G143" i="15"/>
  <c r="G142" i="15" s="1"/>
  <c r="G141" i="15" s="1"/>
  <c r="F143" i="15"/>
  <c r="F142" i="15" s="1"/>
  <c r="F141" i="15" s="1"/>
  <c r="H135" i="15"/>
  <c r="H134" i="15" s="1"/>
  <c r="H133" i="15" s="1"/>
  <c r="G135" i="15"/>
  <c r="G134" i="15" s="1"/>
  <c r="G133" i="15" s="1"/>
  <c r="F135" i="15"/>
  <c r="F134" i="15" s="1"/>
  <c r="F133" i="15" s="1"/>
  <c r="H131" i="15"/>
  <c r="H128" i="15" s="1"/>
  <c r="H127" i="15" s="1"/>
  <c r="G131" i="15"/>
  <c r="G128" i="15" s="1"/>
  <c r="G127" i="15" s="1"/>
  <c r="F131" i="15"/>
  <c r="F128" i="15" s="1"/>
  <c r="F127" i="15" s="1"/>
  <c r="H130" i="15"/>
  <c r="H129" i="15" s="1"/>
  <c r="G130" i="15"/>
  <c r="G129" i="15" s="1"/>
  <c r="F130" i="15"/>
  <c r="F129" i="15" s="1"/>
  <c r="F124" i="15"/>
  <c r="F123" i="15" s="1"/>
  <c r="F122" i="15" s="1"/>
  <c r="F121" i="15" s="1"/>
  <c r="H124" i="15"/>
  <c r="H123" i="15" s="1"/>
  <c r="H122" i="15" s="1"/>
  <c r="H121" i="15" s="1"/>
  <c r="G124" i="15"/>
  <c r="G123" i="15" s="1"/>
  <c r="G122" i="15" s="1"/>
  <c r="G121" i="15" s="1"/>
  <c r="H115" i="15"/>
  <c r="H114" i="15" s="1"/>
  <c r="H113" i="15" s="1"/>
  <c r="H112" i="15" s="1"/>
  <c r="G115" i="15"/>
  <c r="G114" i="15" s="1"/>
  <c r="G113" i="15" s="1"/>
  <c r="G112" i="15" s="1"/>
  <c r="F115" i="15"/>
  <c r="F114" i="15" s="1"/>
  <c r="F113" i="15" s="1"/>
  <c r="F112" i="15" s="1"/>
  <c r="H109" i="15"/>
  <c r="H108" i="15" s="1"/>
  <c r="H107" i="15" s="1"/>
  <c r="H106" i="15" s="1"/>
  <c r="H105" i="15" s="1"/>
  <c r="G109" i="15"/>
  <c r="G108" i="15" s="1"/>
  <c r="G107" i="15" s="1"/>
  <c r="G106" i="15" s="1"/>
  <c r="G105" i="15" s="1"/>
  <c r="H103" i="15"/>
  <c r="H102" i="15" s="1"/>
  <c r="H101" i="15" s="1"/>
  <c r="H100" i="15" s="1"/>
  <c r="G103" i="15"/>
  <c r="G102" i="15" s="1"/>
  <c r="G101" i="15" s="1"/>
  <c r="G100" i="15" s="1"/>
  <c r="F103" i="15"/>
  <c r="F102" i="15" s="1"/>
  <c r="F101" i="15" s="1"/>
  <c r="F100" i="15" s="1"/>
  <c r="H98" i="15"/>
  <c r="H97" i="15" s="1"/>
  <c r="G98" i="15"/>
  <c r="G97" i="15" s="1"/>
  <c r="F98" i="15"/>
  <c r="F97" i="15" s="1"/>
  <c r="H95" i="15"/>
  <c r="G95" i="15"/>
  <c r="F95" i="15"/>
  <c r="F92" i="15" s="1"/>
  <c r="H93" i="15"/>
  <c r="G93" i="15"/>
  <c r="H87" i="15"/>
  <c r="H86" i="15" s="1"/>
  <c r="H85" i="15" s="1"/>
  <c r="H84" i="15" s="1"/>
  <c r="H83" i="15" s="1"/>
  <c r="G87" i="15"/>
  <c r="G86" i="15" s="1"/>
  <c r="G85" i="15" s="1"/>
  <c r="G84" i="15" s="1"/>
  <c r="G83" i="15" s="1"/>
  <c r="F87" i="15"/>
  <c r="F86" i="15" s="1"/>
  <c r="F85" i="15" s="1"/>
  <c r="F84" i="15" s="1"/>
  <c r="F83" i="15" s="1"/>
  <c r="H81" i="15"/>
  <c r="H80" i="15" s="1"/>
  <c r="G81" i="15"/>
  <c r="G80" i="15" s="1"/>
  <c r="F81" i="15"/>
  <c r="F80" i="15" s="1"/>
  <c r="H78" i="15"/>
  <c r="H77" i="15" s="1"/>
  <c r="H76" i="15" s="1"/>
  <c r="G78" i="15"/>
  <c r="G77" i="15" s="1"/>
  <c r="G76" i="15" s="1"/>
  <c r="F78" i="15"/>
  <c r="F77" i="15" s="1"/>
  <c r="F76" i="15" s="1"/>
  <c r="H74" i="15"/>
  <c r="G74" i="15"/>
  <c r="F74" i="15"/>
  <c r="H72" i="15"/>
  <c r="G72" i="15"/>
  <c r="F72" i="15"/>
  <c r="H69" i="15"/>
  <c r="H68" i="15" s="1"/>
  <c r="G69" i="15"/>
  <c r="G68" i="15" s="1"/>
  <c r="F69" i="15"/>
  <c r="F68" i="15" s="1"/>
  <c r="F66" i="15"/>
  <c r="F65" i="15" s="1"/>
  <c r="H66" i="15"/>
  <c r="H65" i="15" s="1"/>
  <c r="G66" i="15"/>
  <c r="G65" i="15" s="1"/>
  <c r="G63" i="15"/>
  <c r="F63" i="15"/>
  <c r="H63" i="15"/>
  <c r="F61" i="15"/>
  <c r="H61" i="15"/>
  <c r="G61" i="15"/>
  <c r="H58" i="15"/>
  <c r="G58" i="15"/>
  <c r="F58" i="15"/>
  <c r="H56" i="15"/>
  <c r="G56" i="15"/>
  <c r="F56" i="15"/>
  <c r="H52" i="15"/>
  <c r="H51" i="15" s="1"/>
  <c r="G52" i="15"/>
  <c r="G51" i="15" s="1"/>
  <c r="F52" i="15"/>
  <c r="F51" i="15" s="1"/>
  <c r="H50" i="15"/>
  <c r="H49" i="15" s="1"/>
  <c r="G50" i="15"/>
  <c r="G49" i="15" s="1"/>
  <c r="F50" i="15"/>
  <c r="F49" i="15" s="1"/>
  <c r="H47" i="15"/>
  <c r="H46" i="15" s="1"/>
  <c r="G47" i="15"/>
  <c r="G46" i="15" s="1"/>
  <c r="F47" i="15"/>
  <c r="F46" i="15" s="1"/>
  <c r="H44" i="15"/>
  <c r="G44" i="15"/>
  <c r="F44" i="15"/>
  <c r="H42" i="15"/>
  <c r="G42" i="15"/>
  <c r="F42" i="15"/>
  <c r="H39" i="15"/>
  <c r="G39" i="15"/>
  <c r="F39" i="15"/>
  <c r="H37" i="15"/>
  <c r="G37" i="15"/>
  <c r="F37" i="15"/>
  <c r="H34" i="15"/>
  <c r="G34" i="15"/>
  <c r="F34" i="15"/>
  <c r="H32" i="15"/>
  <c r="G32" i="15"/>
  <c r="F32" i="15"/>
  <c r="H30" i="15"/>
  <c r="G30" i="15"/>
  <c r="H27" i="15"/>
  <c r="H26" i="15" s="1"/>
  <c r="G27" i="15"/>
  <c r="G26" i="15" s="1"/>
  <c r="F27" i="15"/>
  <c r="F26" i="15" s="1"/>
  <c r="H21" i="15"/>
  <c r="H20" i="15" s="1"/>
  <c r="H19" i="15" s="1"/>
  <c r="H18" i="15" s="1"/>
  <c r="H17" i="15" s="1"/>
  <c r="G21" i="15"/>
  <c r="G20" i="15" s="1"/>
  <c r="G19" i="15" s="1"/>
  <c r="G18" i="15" s="1"/>
  <c r="G17" i="15" s="1"/>
  <c r="F21" i="15"/>
  <c r="F20" i="15" s="1"/>
  <c r="F19" i="15" s="1"/>
  <c r="F18" i="15" s="1"/>
  <c r="F17" i="15" s="1"/>
  <c r="F481" i="15" l="1"/>
  <c r="F457" i="15"/>
  <c r="F452" i="15" s="1"/>
  <c r="G462" i="15"/>
  <c r="G461" i="15" s="1"/>
  <c r="F176" i="15"/>
  <c r="F175" i="15" s="1"/>
  <c r="F174" i="15" s="1"/>
  <c r="G428" i="15"/>
  <c r="G427" i="15" s="1"/>
  <c r="G422" i="15" s="1"/>
  <c r="G421" i="15" s="1"/>
  <c r="G29" i="15"/>
  <c r="H428" i="15"/>
  <c r="H427" i="15" s="1"/>
  <c r="H422" i="15" s="1"/>
  <c r="H421" i="15" s="1"/>
  <c r="F729" i="15"/>
  <c r="F617" i="15"/>
  <c r="F616" i="15" s="1"/>
  <c r="F610" i="15" s="1"/>
  <c r="F41" i="15"/>
  <c r="F91" i="15"/>
  <c r="F90" i="15" s="1"/>
  <c r="F89" i="15" s="1"/>
  <c r="G668" i="15"/>
  <c r="G667" i="15" s="1"/>
  <c r="H668" i="15"/>
  <c r="H667" i="15" s="1"/>
  <c r="H71" i="15"/>
  <c r="F126" i="15"/>
  <c r="H729" i="15"/>
  <c r="H728" i="15" s="1"/>
  <c r="F206" i="15"/>
  <c r="F205" i="15" s="1"/>
  <c r="F193" i="15" s="1"/>
  <c r="F71" i="15"/>
  <c r="H307" i="15"/>
  <c r="G269" i="15"/>
  <c r="G265" i="15" s="1"/>
  <c r="G264" i="15" s="1"/>
  <c r="G729" i="15"/>
  <c r="G728" i="15" s="1"/>
  <c r="F832" i="15"/>
  <c r="H60" i="15"/>
  <c r="F668" i="15"/>
  <c r="F667" i="15" s="1"/>
  <c r="F820" i="15"/>
  <c r="F791" i="15"/>
  <c r="F790" i="15" s="1"/>
  <c r="G291" i="15"/>
  <c r="H298" i="15"/>
  <c r="F462" i="15"/>
  <c r="F461" i="15" s="1"/>
  <c r="F918" i="15"/>
  <c r="G909" i="15"/>
  <c r="G908" i="15" s="1"/>
  <c r="H909" i="15"/>
  <c r="H908" i="15" s="1"/>
  <c r="H903" i="15" s="1"/>
  <c r="H901" i="15" s="1"/>
  <c r="F570" i="15"/>
  <c r="F487" i="15"/>
  <c r="F486" i="15" s="1"/>
  <c r="F485" i="15" s="1"/>
  <c r="H487" i="15"/>
  <c r="H486" i="15" s="1"/>
  <c r="H485" i="15" s="1"/>
  <c r="F342" i="15"/>
  <c r="H571" i="15"/>
  <c r="H291" i="15"/>
  <c r="H677" i="15"/>
  <c r="G298" i="15"/>
  <c r="G467" i="15"/>
  <c r="G487" i="15"/>
  <c r="G486" i="15" s="1"/>
  <c r="G485" i="15" s="1"/>
  <c r="G251" i="15"/>
  <c r="G250" i="15" s="1"/>
  <c r="G249" i="15" s="1"/>
  <c r="G248" i="15" s="1"/>
  <c r="G247" i="15" s="1"/>
  <c r="G342" i="15"/>
  <c r="H251" i="15"/>
  <c r="H250" i="15" s="1"/>
  <c r="H249" i="15" s="1"/>
  <c r="H248" i="15" s="1"/>
  <c r="H247" i="15" s="1"/>
  <c r="F251" i="15"/>
  <c r="F250" i="15" s="1"/>
  <c r="F249" i="15" s="1"/>
  <c r="F248" i="15" s="1"/>
  <c r="F247" i="15" s="1"/>
  <c r="F291" i="15"/>
  <c r="F467" i="15"/>
  <c r="G677" i="15"/>
  <c r="H821" i="15"/>
  <c r="H820" i="15" s="1"/>
  <c r="H819" i="15" s="1"/>
  <c r="H808" i="15" s="1"/>
  <c r="H807" i="15" s="1"/>
  <c r="H950" i="15"/>
  <c r="H949" i="15" s="1"/>
  <c r="H942" i="15" s="1"/>
  <c r="G791" i="15"/>
  <c r="H524" i="15"/>
  <c r="H523" i="15" s="1"/>
  <c r="H522" i="15" s="1"/>
  <c r="F269" i="15"/>
  <c r="F265" i="15" s="1"/>
  <c r="F264" i="15" s="1"/>
  <c r="F29" i="15"/>
  <c r="H29" i="15"/>
  <c r="G950" i="15"/>
  <c r="G949" i="15" s="1"/>
  <c r="G943" i="15" s="1"/>
  <c r="G942" i="15" s="1"/>
  <c r="F925" i="15"/>
  <c r="G903" i="15"/>
  <c r="G901" i="15" s="1"/>
  <c r="F909" i="15"/>
  <c r="F908" i="15" s="1"/>
  <c r="H889" i="15"/>
  <c r="H888" i="15" s="1"/>
  <c r="H874" i="15" s="1"/>
  <c r="F889" i="15"/>
  <c r="F888" i="15" s="1"/>
  <c r="F874" i="15" s="1"/>
  <c r="G821" i="15"/>
  <c r="G820" i="15" s="1"/>
  <c r="G819" i="15" s="1"/>
  <c r="H791" i="15"/>
  <c r="G758" i="15"/>
  <c r="F758" i="15"/>
  <c r="G685" i="15"/>
  <c r="G684" i="15" s="1"/>
  <c r="G655" i="15" s="1"/>
  <c r="G535" i="15"/>
  <c r="G534" i="15" s="1"/>
  <c r="G524" i="15"/>
  <c r="G523" i="15" s="1"/>
  <c r="G522" i="15" s="1"/>
  <c r="G351" i="15"/>
  <c r="G307" i="15"/>
  <c r="H269" i="15"/>
  <c r="H265" i="15" s="1"/>
  <c r="H264" i="15" s="1"/>
  <c r="H233" i="15"/>
  <c r="H229" i="15" s="1"/>
  <c r="G71" i="15"/>
  <c r="H41" i="15"/>
  <c r="H617" i="15"/>
  <c r="H616" i="15" s="1"/>
  <c r="H549" i="15"/>
  <c r="H548" i="15" s="1"/>
  <c r="F535" i="15"/>
  <c r="F534" i="15" s="1"/>
  <c r="F524" i="15"/>
  <c r="F523" i="15" s="1"/>
  <c r="F522" i="15" s="1"/>
  <c r="F498" i="15"/>
  <c r="H462" i="15"/>
  <c r="H461" i="15" s="1"/>
  <c r="H457" i="15" s="1"/>
  <c r="H390" i="15"/>
  <c r="H383" i="15" s="1"/>
  <c r="G390" i="15"/>
  <c r="G383" i="15" s="1"/>
  <c r="F390" i="15"/>
  <c r="F383" i="15" s="1"/>
  <c r="F358" i="15"/>
  <c r="F351" i="15" s="1"/>
  <c r="H342" i="15"/>
  <c r="F307" i="15"/>
  <c r="F233" i="15"/>
  <c r="F229" i="15" s="1"/>
  <c r="H193" i="15"/>
  <c r="G193" i="15"/>
  <c r="G92" i="15"/>
  <c r="G91" i="15" s="1"/>
  <c r="G90" i="15" s="1"/>
  <c r="G89" i="15" s="1"/>
  <c r="F60" i="15"/>
  <c r="G60" i="15"/>
  <c r="G55" i="15"/>
  <c r="F55" i="15"/>
  <c r="H55" i="15"/>
  <c r="G36" i="15"/>
  <c r="F36" i="15"/>
  <c r="H126" i="15"/>
  <c r="H351" i="15"/>
  <c r="F685" i="15"/>
  <c r="F684" i="15" s="1"/>
  <c r="F655" i="15" s="1"/>
  <c r="G233" i="15"/>
  <c r="G229" i="15" s="1"/>
  <c r="F428" i="15"/>
  <c r="F427" i="15" s="1"/>
  <c r="F422" i="15" s="1"/>
  <c r="F421" i="15" s="1"/>
  <c r="G457" i="15"/>
  <c r="H92" i="15"/>
  <c r="H91" i="15" s="1"/>
  <c r="H90" i="15" s="1"/>
  <c r="H467" i="15"/>
  <c r="G571" i="15"/>
  <c r="G570" i="15"/>
  <c r="H36" i="15"/>
  <c r="G126" i="15"/>
  <c r="F298" i="15"/>
  <c r="G41" i="15"/>
  <c r="G549" i="15"/>
  <c r="G548" i="15" s="1"/>
  <c r="F549" i="15"/>
  <c r="F548" i="15" s="1"/>
  <c r="F949" i="15"/>
  <c r="F943" i="15" s="1"/>
  <c r="F942" i="15" s="1"/>
  <c r="G617" i="15"/>
  <c r="G616" i="15" s="1"/>
  <c r="G610" i="15" s="1"/>
  <c r="H685" i="15"/>
  <c r="H684" i="15" s="1"/>
  <c r="G889" i="15"/>
  <c r="G888" i="15" s="1"/>
  <c r="G874" i="15" s="1"/>
  <c r="F677" i="15"/>
  <c r="H758" i="15"/>
  <c r="F666" i="15" l="1"/>
  <c r="G666" i="15"/>
  <c r="G111" i="15"/>
  <c r="F819" i="15"/>
  <c r="F808" i="15" s="1"/>
  <c r="F807" i="15" s="1"/>
  <c r="H666" i="15"/>
  <c r="H111" i="15"/>
  <c r="H452" i="15"/>
  <c r="H420" i="15" s="1"/>
  <c r="G808" i="15"/>
  <c r="G807" i="15" s="1"/>
  <c r="F111" i="15"/>
  <c r="G338" i="15"/>
  <c r="G328" i="15" s="1"/>
  <c r="F338" i="15"/>
  <c r="F328" i="15" s="1"/>
  <c r="H338" i="15"/>
  <c r="H328" i="15" s="1"/>
  <c r="H263" i="15"/>
  <c r="F728" i="15"/>
  <c r="F727" i="15" s="1"/>
  <c r="G263" i="15"/>
  <c r="G257" i="15" s="1"/>
  <c r="G256" i="15" s="1"/>
  <c r="G727" i="15"/>
  <c r="G452" i="15"/>
  <c r="G420" i="15" s="1"/>
  <c r="F903" i="15"/>
  <c r="F902" i="15" s="1"/>
  <c r="F901" i="15" s="1"/>
  <c r="F25" i="15"/>
  <c r="F24" i="15" s="1"/>
  <c r="F23" i="15" s="1"/>
  <c r="F420" i="15"/>
  <c r="F263" i="15"/>
  <c r="F257" i="15" s="1"/>
  <c r="G25" i="15"/>
  <c r="G24" i="15" s="1"/>
  <c r="G23" i="15" s="1"/>
  <c r="H25" i="15"/>
  <c r="H24" i="15" s="1"/>
  <c r="H23" i="15" s="1"/>
  <c r="H727" i="15"/>
  <c r="H717" i="15" l="1"/>
  <c r="H609" i="15" s="1"/>
  <c r="F717" i="15"/>
  <c r="F609" i="15" s="1"/>
  <c r="G717" i="15"/>
  <c r="G609" i="15" s="1"/>
  <c r="F256" i="15"/>
  <c r="H257" i="15"/>
  <c r="H256" i="15" s="1"/>
  <c r="G16" i="15"/>
  <c r="H16" i="15"/>
  <c r="F992" i="15" l="1"/>
  <c r="H992" i="15"/>
  <c r="G992" i="15"/>
  <c r="I530" i="13"/>
  <c r="I529" i="13" s="1"/>
  <c r="I528" i="13" s="1"/>
  <c r="H530" i="13"/>
  <c r="H529" i="13" s="1"/>
  <c r="H528" i="13" s="1"/>
  <c r="F412" i="14" l="1"/>
  <c r="F411" i="14" s="1"/>
  <c r="E412" i="14"/>
  <c r="E411" i="14" s="1"/>
  <c r="D412" i="14"/>
  <c r="D411" i="14" s="1"/>
  <c r="F409" i="14"/>
  <c r="F408" i="14" s="1"/>
  <c r="E409" i="14"/>
  <c r="E408" i="14" s="1"/>
  <c r="D363" i="14"/>
  <c r="F690" i="14"/>
  <c r="E690" i="14"/>
  <c r="D690" i="14"/>
  <c r="F683" i="14"/>
  <c r="E683" i="14"/>
  <c r="D683" i="14"/>
  <c r="F679" i="14"/>
  <c r="E679" i="14"/>
  <c r="F805" i="14" l="1"/>
  <c r="F804" i="14" s="1"/>
  <c r="E805" i="14"/>
  <c r="E804" i="14" s="1"/>
  <c r="D805" i="14"/>
  <c r="D804" i="14" s="1"/>
  <c r="F803" i="14"/>
  <c r="F802" i="14" s="1"/>
  <c r="F801" i="14" s="1"/>
  <c r="F800" i="14" s="1"/>
  <c r="E803" i="14"/>
  <c r="E802" i="14" s="1"/>
  <c r="E801" i="14" s="1"/>
  <c r="E800" i="14" s="1"/>
  <c r="D803" i="14"/>
  <c r="D802" i="14" s="1"/>
  <c r="D801" i="14" s="1"/>
  <c r="D800" i="14" s="1"/>
  <c r="F798" i="14"/>
  <c r="F797" i="14" s="1"/>
  <c r="E798" i="14"/>
  <c r="E797" i="14" s="1"/>
  <c r="D798" i="14"/>
  <c r="D797" i="14" s="1"/>
  <c r="F795" i="14"/>
  <c r="F794" i="14" s="1"/>
  <c r="E795" i="14"/>
  <c r="E794" i="14" s="1"/>
  <c r="D795" i="14"/>
  <c r="D794" i="14" s="1"/>
  <c r="F792" i="14"/>
  <c r="F791" i="14" s="1"/>
  <c r="F790" i="14" s="1"/>
  <c r="F789" i="14" s="1"/>
  <c r="E792" i="14"/>
  <c r="E791" i="14" s="1"/>
  <c r="E790" i="14" s="1"/>
  <c r="E789" i="14" s="1"/>
  <c r="D792" i="14"/>
  <c r="D791" i="14" s="1"/>
  <c r="D790" i="14" s="1"/>
  <c r="D789" i="14" s="1"/>
  <c r="F788" i="14"/>
  <c r="E788" i="14"/>
  <c r="D788" i="14"/>
  <c r="F786" i="14"/>
  <c r="F785" i="14" s="1"/>
  <c r="F784" i="14" s="1"/>
  <c r="F783" i="14" s="1"/>
  <c r="E786" i="14"/>
  <c r="E785" i="14" s="1"/>
  <c r="E784" i="14" s="1"/>
  <c r="E783" i="14" s="1"/>
  <c r="D786" i="14"/>
  <c r="D785" i="14" s="1"/>
  <c r="D784" i="14" s="1"/>
  <c r="D783" i="14" s="1"/>
  <c r="F781" i="14"/>
  <c r="F780" i="14" s="1"/>
  <c r="F779" i="14" s="1"/>
  <c r="F778" i="14" s="1"/>
  <c r="D781" i="14"/>
  <c r="D780" i="14" s="1"/>
  <c r="D779" i="14" s="1"/>
  <c r="F776" i="14"/>
  <c r="F775" i="14" s="1"/>
  <c r="F774" i="14" s="1"/>
  <c r="E776" i="14"/>
  <c r="E775" i="14" s="1"/>
  <c r="E774" i="14" s="1"/>
  <c r="D776" i="14"/>
  <c r="D775" i="14" s="1"/>
  <c r="D774" i="14" s="1"/>
  <c r="F772" i="14"/>
  <c r="F771" i="14" s="1"/>
  <c r="E772" i="14"/>
  <c r="E771" i="14" s="1"/>
  <c r="D772" i="14"/>
  <c r="D771" i="14" s="1"/>
  <c r="D769" i="14"/>
  <c r="D768" i="14" s="1"/>
  <c r="F769" i="14"/>
  <c r="F768" i="14" s="1"/>
  <c r="E769" i="14"/>
  <c r="E768" i="14" s="1"/>
  <c r="F766" i="14"/>
  <c r="F765" i="14" s="1"/>
  <c r="E766" i="14"/>
  <c r="E765" i="14" s="1"/>
  <c r="D766" i="14"/>
  <c r="D765" i="14" s="1"/>
  <c r="D763" i="14"/>
  <c r="D762" i="14" s="1"/>
  <c r="F763" i="14"/>
  <c r="F762" i="14" s="1"/>
  <c r="E763" i="14"/>
  <c r="E762" i="14" s="1"/>
  <c r="D760" i="14"/>
  <c r="D759" i="14" s="1"/>
  <c r="E757" i="14"/>
  <c r="F757" i="14"/>
  <c r="D757" i="14"/>
  <c r="F755" i="14"/>
  <c r="E755" i="14"/>
  <c r="E754" i="14" s="1"/>
  <c r="E753" i="14" s="1"/>
  <c r="D755" i="14"/>
  <c r="F751" i="14"/>
  <c r="F750" i="14" s="1"/>
  <c r="E751" i="14"/>
  <c r="E750" i="14" s="1"/>
  <c r="D751" i="14"/>
  <c r="D750" i="14" s="1"/>
  <c r="F748" i="14"/>
  <c r="F747" i="14" s="1"/>
  <c r="E748" i="14"/>
  <c r="E747" i="14" s="1"/>
  <c r="D748" i="14"/>
  <c r="D747" i="14" s="1"/>
  <c r="F745" i="14"/>
  <c r="E745" i="14"/>
  <c r="D745" i="14"/>
  <c r="F743" i="14"/>
  <c r="E743" i="14"/>
  <c r="D743" i="14"/>
  <c r="F740" i="14"/>
  <c r="F739" i="14" s="1"/>
  <c r="F738" i="14" s="1"/>
  <c r="E740" i="14"/>
  <c r="E739" i="14" s="1"/>
  <c r="E738" i="14" s="1"/>
  <c r="D740" i="14"/>
  <c r="D739" i="14" s="1"/>
  <c r="D738" i="14" s="1"/>
  <c r="F736" i="14"/>
  <c r="E736" i="14"/>
  <c r="D736" i="14"/>
  <c r="F734" i="14"/>
  <c r="E734" i="14"/>
  <c r="D734" i="14"/>
  <c r="F732" i="14"/>
  <c r="F731" i="14" s="1"/>
  <c r="F730" i="14" s="1"/>
  <c r="E732" i="14"/>
  <c r="E731" i="14" s="1"/>
  <c r="E730" i="14" s="1"/>
  <c r="D732" i="14"/>
  <c r="D731" i="14" s="1"/>
  <c r="D730" i="14" s="1"/>
  <c r="F728" i="14"/>
  <c r="E728" i="14"/>
  <c r="D728" i="14"/>
  <c r="F726" i="14"/>
  <c r="F725" i="14" s="1"/>
  <c r="E726" i="14"/>
  <c r="E725" i="14" s="1"/>
  <c r="D726" i="14"/>
  <c r="D725" i="14" s="1"/>
  <c r="F723" i="14"/>
  <c r="E723" i="14"/>
  <c r="D723" i="14"/>
  <c r="F721" i="14"/>
  <c r="E721" i="14"/>
  <c r="D721" i="14"/>
  <c r="D718" i="14"/>
  <c r="F718" i="14"/>
  <c r="E718" i="14"/>
  <c r="D716" i="14"/>
  <c r="F716" i="14"/>
  <c r="E716" i="14"/>
  <c r="F714" i="14"/>
  <c r="F713" i="14" s="1"/>
  <c r="E714" i="14"/>
  <c r="E713" i="14" s="1"/>
  <c r="D714" i="14"/>
  <c r="D713" i="14" s="1"/>
  <c r="F711" i="14"/>
  <c r="E711" i="14"/>
  <c r="D711" i="14"/>
  <c r="F709" i="14"/>
  <c r="E709" i="14"/>
  <c r="D709" i="14"/>
  <c r="F706" i="14"/>
  <c r="D706" i="14"/>
  <c r="E706" i="14"/>
  <c r="D704" i="14"/>
  <c r="F704" i="14"/>
  <c r="E704" i="14"/>
  <c r="E701" i="14"/>
  <c r="D701" i="14"/>
  <c r="F701" i="14"/>
  <c r="D699" i="14"/>
  <c r="F699" i="14"/>
  <c r="E699" i="14"/>
  <c r="F696" i="14"/>
  <c r="F695" i="14" s="1"/>
  <c r="E696" i="14"/>
  <c r="E695" i="14" s="1"/>
  <c r="D696" i="14"/>
  <c r="D695" i="14" s="1"/>
  <c r="F693" i="14"/>
  <c r="F692" i="14" s="1"/>
  <c r="E693" i="14"/>
  <c r="E692" i="14" s="1"/>
  <c r="D693" i="14"/>
  <c r="D692" i="14" s="1"/>
  <c r="D688" i="14"/>
  <c r="D687" i="14" s="1"/>
  <c r="F688" i="14"/>
  <c r="F687" i="14" s="1"/>
  <c r="E688" i="14"/>
  <c r="E687" i="14" s="1"/>
  <c r="F685" i="14"/>
  <c r="F684" i="14" s="1"/>
  <c r="E685" i="14"/>
  <c r="E684" i="14" s="1"/>
  <c r="D685" i="14"/>
  <c r="D684" i="14" s="1"/>
  <c r="F682" i="14"/>
  <c r="E682" i="14"/>
  <c r="D682" i="14"/>
  <c r="F680" i="14"/>
  <c r="E680" i="14"/>
  <c r="D680" i="14"/>
  <c r="F678" i="14"/>
  <c r="D678" i="14"/>
  <c r="E678" i="14"/>
  <c r="F675" i="14"/>
  <c r="F674" i="14" s="1"/>
  <c r="E675" i="14"/>
  <c r="E674" i="14" s="1"/>
  <c r="D675" i="14"/>
  <c r="D674" i="14" s="1"/>
  <c r="F672" i="14"/>
  <c r="F671" i="14" s="1"/>
  <c r="D672" i="14"/>
  <c r="D671" i="14" s="1"/>
  <c r="F667" i="14"/>
  <c r="F666" i="14" s="1"/>
  <c r="E667" i="14"/>
  <c r="E666" i="14" s="1"/>
  <c r="D667" i="14"/>
  <c r="D666" i="14" s="1"/>
  <c r="F664" i="14"/>
  <c r="F663" i="14" s="1"/>
  <c r="E664" i="14"/>
  <c r="E663" i="14" s="1"/>
  <c r="D664" i="14"/>
  <c r="D663" i="14" s="1"/>
  <c r="F661" i="14"/>
  <c r="F660" i="14" s="1"/>
  <c r="E661" i="14"/>
  <c r="E660" i="14" s="1"/>
  <c r="D661" i="14"/>
  <c r="D660" i="14" s="1"/>
  <c r="D658" i="14"/>
  <c r="D657" i="14" s="1"/>
  <c r="F658" i="14"/>
  <c r="F657" i="14" s="1"/>
  <c r="E658" i="14"/>
  <c r="E657" i="14" s="1"/>
  <c r="F552" i="14"/>
  <c r="E552" i="14"/>
  <c r="D552" i="14"/>
  <c r="D550" i="14"/>
  <c r="F550" i="14"/>
  <c r="E550" i="14"/>
  <c r="E549" i="14" s="1"/>
  <c r="E548" i="14" s="1"/>
  <c r="F536" i="14"/>
  <c r="F534" i="14"/>
  <c r="E534" i="14"/>
  <c r="D534" i="14"/>
  <c r="F532" i="14"/>
  <c r="E532" i="14"/>
  <c r="D532" i="14"/>
  <c r="F530" i="14"/>
  <c r="F529" i="14" s="1"/>
  <c r="F528" i="14" s="1"/>
  <c r="F527" i="14" s="1"/>
  <c r="E530" i="14"/>
  <c r="E529" i="14" s="1"/>
  <c r="E528" i="14" s="1"/>
  <c r="E527" i="14" s="1"/>
  <c r="D530" i="14"/>
  <c r="D529" i="14" s="1"/>
  <c r="D528" i="14" s="1"/>
  <c r="D527" i="14" s="1"/>
  <c r="F525" i="14"/>
  <c r="F524" i="14" s="1"/>
  <c r="F523" i="14" s="1"/>
  <c r="E525" i="14"/>
  <c r="E524" i="14" s="1"/>
  <c r="E523" i="14" s="1"/>
  <c r="D525" i="14"/>
  <c r="D524" i="14" s="1"/>
  <c r="D523" i="14" s="1"/>
  <c r="F521" i="14"/>
  <c r="F520" i="14" s="1"/>
  <c r="F519" i="14" s="1"/>
  <c r="E521" i="14"/>
  <c r="E520" i="14" s="1"/>
  <c r="E519" i="14" s="1"/>
  <c r="D521" i="14"/>
  <c r="D520" i="14" s="1"/>
  <c r="D519" i="14" s="1"/>
  <c r="D517" i="14"/>
  <c r="F517" i="14"/>
  <c r="F516" i="14" s="1"/>
  <c r="F515" i="14" s="1"/>
  <c r="E517" i="14"/>
  <c r="D510" i="14"/>
  <c r="D509" i="14" s="1"/>
  <c r="D508" i="14" s="1"/>
  <c r="F510" i="14"/>
  <c r="F509" i="14" s="1"/>
  <c r="F508" i="14" s="1"/>
  <c r="E510" i="14"/>
  <c r="E509" i="14" s="1"/>
  <c r="E508" i="14" s="1"/>
  <c r="F506" i="14"/>
  <c r="F505" i="14" s="1"/>
  <c r="F504" i="14" s="1"/>
  <c r="E506" i="14"/>
  <c r="E505" i="14" s="1"/>
  <c r="E504" i="14" s="1"/>
  <c r="D506" i="14"/>
  <c r="D505" i="14" s="1"/>
  <c r="D504" i="14" s="1"/>
  <c r="D489" i="14"/>
  <c r="D488" i="14" s="1"/>
  <c r="F489" i="14"/>
  <c r="F488" i="14" s="1"/>
  <c r="E489" i="14"/>
  <c r="E488" i="14" s="1"/>
  <c r="E486" i="14"/>
  <c r="E485" i="14" s="1"/>
  <c r="D486" i="14"/>
  <c r="D485" i="14" s="1"/>
  <c r="F486" i="14"/>
  <c r="F485" i="14" s="1"/>
  <c r="F483" i="14"/>
  <c r="F482" i="14" s="1"/>
  <c r="E483" i="14"/>
  <c r="E482" i="14" s="1"/>
  <c r="D483" i="14"/>
  <c r="D482" i="14" s="1"/>
  <c r="F480" i="14"/>
  <c r="F479" i="14" s="1"/>
  <c r="E480" i="14"/>
  <c r="E479" i="14" s="1"/>
  <c r="D480" i="14"/>
  <c r="D479" i="14" s="1"/>
  <c r="F477" i="14"/>
  <c r="F476" i="14" s="1"/>
  <c r="E477" i="14"/>
  <c r="E476" i="14" s="1"/>
  <c r="D477" i="14"/>
  <c r="D476" i="14" s="1"/>
  <c r="D474" i="14"/>
  <c r="D473" i="14" s="1"/>
  <c r="D457" i="14"/>
  <c r="D456" i="14" s="1"/>
  <c r="D454" i="14"/>
  <c r="D453" i="14" s="1"/>
  <c r="D451" i="14"/>
  <c r="D450" i="14" s="1"/>
  <c r="F451" i="14"/>
  <c r="F450" i="14" s="1"/>
  <c r="E451" i="14"/>
  <c r="E450" i="14" s="1"/>
  <c r="D448" i="14"/>
  <c r="D447" i="14" s="1"/>
  <c r="F448" i="14"/>
  <c r="F447" i="14" s="1"/>
  <c r="E448" i="14"/>
  <c r="E447" i="14" s="1"/>
  <c r="E445" i="14"/>
  <c r="E444" i="14" s="1"/>
  <c r="F445" i="14"/>
  <c r="F444" i="14" s="1"/>
  <c r="D445" i="14"/>
  <c r="D444" i="14" s="1"/>
  <c r="D443" i="14" s="1"/>
  <c r="F438" i="14"/>
  <c r="F437" i="14" s="1"/>
  <c r="E438" i="14"/>
  <c r="E437" i="14" s="1"/>
  <c r="D438" i="14"/>
  <c r="D437" i="14" s="1"/>
  <c r="F435" i="14"/>
  <c r="F434" i="14" s="1"/>
  <c r="E435" i="14"/>
  <c r="E434" i="14" s="1"/>
  <c r="D435" i="14"/>
  <c r="D434" i="14" s="1"/>
  <c r="D431" i="14"/>
  <c r="D430" i="14" s="1"/>
  <c r="D429" i="14" s="1"/>
  <c r="F431" i="14"/>
  <c r="F430" i="14" s="1"/>
  <c r="F429" i="14" s="1"/>
  <c r="E431" i="14"/>
  <c r="E430" i="14" s="1"/>
  <c r="E429" i="14" s="1"/>
  <c r="D425" i="14"/>
  <c r="D424" i="14" s="1"/>
  <c r="F425" i="14"/>
  <c r="F424" i="14" s="1"/>
  <c r="E425" i="14"/>
  <c r="E424" i="14" s="1"/>
  <c r="D422" i="14"/>
  <c r="D421" i="14" s="1"/>
  <c r="F422" i="14"/>
  <c r="F421" i="14" s="1"/>
  <c r="E422" i="14"/>
  <c r="E421" i="14" s="1"/>
  <c r="D419" i="14"/>
  <c r="F417" i="14"/>
  <c r="E417" i="14"/>
  <c r="D417" i="14"/>
  <c r="D415" i="14"/>
  <c r="D414" i="14" s="1"/>
  <c r="F415" i="14"/>
  <c r="F414" i="14" s="1"/>
  <c r="E415" i="14"/>
  <c r="E414" i="14" s="1"/>
  <c r="D409" i="14"/>
  <c r="D408" i="14" s="1"/>
  <c r="D404" i="14"/>
  <c r="D403" i="14" s="1"/>
  <c r="D401" i="14"/>
  <c r="D400" i="14" s="1"/>
  <c r="F401" i="14"/>
  <c r="F400" i="14" s="1"/>
  <c r="F399" i="14" s="1"/>
  <c r="F394" i="14" s="1"/>
  <c r="E401" i="14"/>
  <c r="E400" i="14" s="1"/>
  <c r="E399" i="14" s="1"/>
  <c r="E394" i="14" s="1"/>
  <c r="F397" i="14"/>
  <c r="F396" i="14" s="1"/>
  <c r="F395" i="14" s="1"/>
  <c r="E397" i="14"/>
  <c r="E396" i="14" s="1"/>
  <c r="E395" i="14" s="1"/>
  <c r="D397" i="14"/>
  <c r="D396" i="14" s="1"/>
  <c r="D395" i="14" s="1"/>
  <c r="F377" i="14"/>
  <c r="F376" i="14" s="1"/>
  <c r="F375" i="14" s="1"/>
  <c r="E377" i="14"/>
  <c r="E376" i="14" s="1"/>
  <c r="E375" i="14" s="1"/>
  <c r="D377" i="14"/>
  <c r="D376" i="14" s="1"/>
  <c r="D375" i="14" s="1"/>
  <c r="F373" i="14"/>
  <c r="F372" i="14" s="1"/>
  <c r="F371" i="14" s="1"/>
  <c r="E373" i="14"/>
  <c r="E372" i="14" s="1"/>
  <c r="E371" i="14" s="1"/>
  <c r="D373" i="14"/>
  <c r="D372" i="14" s="1"/>
  <c r="D371" i="14" s="1"/>
  <c r="F369" i="14"/>
  <c r="F368" i="14" s="1"/>
  <c r="F367" i="14" s="1"/>
  <c r="E369" i="14"/>
  <c r="E368" i="14" s="1"/>
  <c r="E367" i="14" s="1"/>
  <c r="D369" i="14"/>
  <c r="D368" i="14" s="1"/>
  <c r="D367" i="14" s="1"/>
  <c r="F365" i="14"/>
  <c r="F364" i="14" s="1"/>
  <c r="E365" i="14"/>
  <c r="E364" i="14" s="1"/>
  <c r="D365" i="14"/>
  <c r="D364" i="14" s="1"/>
  <c r="F362" i="14"/>
  <c r="F361" i="14" s="1"/>
  <c r="F360" i="14" s="1"/>
  <c r="E362" i="14"/>
  <c r="E361" i="14" s="1"/>
  <c r="E360" i="14" s="1"/>
  <c r="D362" i="14"/>
  <c r="D361" i="14" s="1"/>
  <c r="D360" i="14" s="1"/>
  <c r="F357" i="14"/>
  <c r="F356" i="14" s="1"/>
  <c r="E357" i="14"/>
  <c r="E356" i="14" s="1"/>
  <c r="D357" i="14"/>
  <c r="D356" i="14" s="1"/>
  <c r="F354" i="14"/>
  <c r="F353" i="14" s="1"/>
  <c r="E354" i="14"/>
  <c r="E353" i="14" s="1"/>
  <c r="D354" i="14"/>
  <c r="D353" i="14" s="1"/>
  <c r="F350" i="14"/>
  <c r="F349" i="14" s="1"/>
  <c r="F348" i="14" s="1"/>
  <c r="E350" i="14"/>
  <c r="E349" i="14" s="1"/>
  <c r="E348" i="14" s="1"/>
  <c r="D350" i="14"/>
  <c r="D349" i="14" s="1"/>
  <c r="D348" i="14" s="1"/>
  <c r="F346" i="14"/>
  <c r="F345" i="14" s="1"/>
  <c r="F344" i="14" s="1"/>
  <c r="E346" i="14"/>
  <c r="E345" i="14" s="1"/>
  <c r="E344" i="14" s="1"/>
  <c r="D346" i="14"/>
  <c r="D345" i="14" s="1"/>
  <c r="D344" i="14" s="1"/>
  <c r="F342" i="14"/>
  <c r="F341" i="14" s="1"/>
  <c r="F340" i="14" s="1"/>
  <c r="E342" i="14"/>
  <c r="E341" i="14" s="1"/>
  <c r="E340" i="14" s="1"/>
  <c r="D342" i="14"/>
  <c r="D341" i="14" s="1"/>
  <c r="D340" i="14" s="1"/>
  <c r="D338" i="14"/>
  <c r="F338" i="14"/>
  <c r="E338" i="14"/>
  <c r="D336" i="14"/>
  <c r="D335" i="14" s="1"/>
  <c r="F336" i="14"/>
  <c r="F335" i="14" s="1"/>
  <c r="E336" i="14"/>
  <c r="E335" i="14" s="1"/>
  <c r="D333" i="14"/>
  <c r="D332" i="14" s="1"/>
  <c r="F333" i="14"/>
  <c r="F332" i="14" s="1"/>
  <c r="E333" i="14"/>
  <c r="E332" i="14" s="1"/>
  <c r="F330" i="14"/>
  <c r="E330" i="14"/>
  <c r="D330" i="14"/>
  <c r="F327" i="14"/>
  <c r="F326" i="14" s="1"/>
  <c r="E327" i="14"/>
  <c r="E326" i="14" s="1"/>
  <c r="D327" i="14"/>
  <c r="D326" i="14" s="1"/>
  <c r="D321" i="14"/>
  <c r="D320" i="14" s="1"/>
  <c r="D318" i="14"/>
  <c r="F316" i="14"/>
  <c r="F315" i="14" s="1"/>
  <c r="F314" i="14" s="1"/>
  <c r="F313" i="14" s="1"/>
  <c r="E316" i="14"/>
  <c r="E315" i="14" s="1"/>
  <c r="E314" i="14" s="1"/>
  <c r="E313" i="14" s="1"/>
  <c r="D316" i="14"/>
  <c r="F312" i="14"/>
  <c r="F311" i="14" s="1"/>
  <c r="F310" i="14" s="1"/>
  <c r="F309" i="14" s="1"/>
  <c r="E312" i="14"/>
  <c r="E311" i="14" s="1"/>
  <c r="E310" i="14" s="1"/>
  <c r="E309" i="14" s="1"/>
  <c r="D312" i="14"/>
  <c r="D311" i="14" s="1"/>
  <c r="D310" i="14" s="1"/>
  <c r="D309" i="14" s="1"/>
  <c r="F308" i="14"/>
  <c r="F307" i="14" s="1"/>
  <c r="E308" i="14"/>
  <c r="E307" i="14" s="1"/>
  <c r="E306" i="14" s="1"/>
  <c r="D308" i="14"/>
  <c r="D307" i="14" s="1"/>
  <c r="D306" i="14" s="1"/>
  <c r="F303" i="14"/>
  <c r="F302" i="14" s="1"/>
  <c r="F301" i="14" s="1"/>
  <c r="E303" i="14"/>
  <c r="E302" i="14" s="1"/>
  <c r="E301" i="14" s="1"/>
  <c r="D303" i="14"/>
  <c r="D302" i="14" s="1"/>
  <c r="D301" i="14" s="1"/>
  <c r="F299" i="14"/>
  <c r="F298" i="14" s="1"/>
  <c r="F297" i="14" s="1"/>
  <c r="E299" i="14"/>
  <c r="E298" i="14" s="1"/>
  <c r="E297" i="14" s="1"/>
  <c r="D299" i="14"/>
  <c r="D298" i="14" s="1"/>
  <c r="D297" i="14" s="1"/>
  <c r="D295" i="14"/>
  <c r="D294" i="14" s="1"/>
  <c r="D293" i="14" s="1"/>
  <c r="F295" i="14"/>
  <c r="F294" i="14" s="1"/>
  <c r="F293" i="14" s="1"/>
  <c r="E295" i="14"/>
  <c r="E294" i="14" s="1"/>
  <c r="E293" i="14" s="1"/>
  <c r="F291" i="14"/>
  <c r="F290" i="14" s="1"/>
  <c r="F289" i="14" s="1"/>
  <c r="E291" i="14"/>
  <c r="E290" i="14" s="1"/>
  <c r="E289" i="14" s="1"/>
  <c r="D291" i="14"/>
  <c r="D290" i="14" s="1"/>
  <c r="D289" i="14" s="1"/>
  <c r="F287" i="14"/>
  <c r="F286" i="14" s="1"/>
  <c r="F285" i="14" s="1"/>
  <c r="E287" i="14"/>
  <c r="E286" i="14" s="1"/>
  <c r="E285" i="14" s="1"/>
  <c r="D287" i="14"/>
  <c r="D286" i="14" s="1"/>
  <c r="D285" i="14" s="1"/>
  <c r="F278" i="14"/>
  <c r="F277" i="14" s="1"/>
  <c r="F276" i="14" s="1"/>
  <c r="E278" i="14"/>
  <c r="E277" i="14" s="1"/>
  <c r="E276" i="14" s="1"/>
  <c r="D278" i="14"/>
  <c r="D277" i="14" s="1"/>
  <c r="D276" i="14" s="1"/>
  <c r="F270" i="14"/>
  <c r="F269" i="14" s="1"/>
  <c r="F268" i="14" s="1"/>
  <c r="E270" i="14"/>
  <c r="E269" i="14" s="1"/>
  <c r="E268" i="14" s="1"/>
  <c r="D270" i="14"/>
  <c r="D269" i="14" s="1"/>
  <c r="D268" i="14" s="1"/>
  <c r="F265" i="14"/>
  <c r="F264" i="14" s="1"/>
  <c r="F263" i="14" s="1"/>
  <c r="E265" i="14"/>
  <c r="E264" i="14" s="1"/>
  <c r="E263" i="14" s="1"/>
  <c r="D265" i="14"/>
  <c r="D264" i="14" s="1"/>
  <c r="D263" i="14" s="1"/>
  <c r="D261" i="14"/>
  <c r="D260" i="14" s="1"/>
  <c r="D259" i="14" s="1"/>
  <c r="F261" i="14"/>
  <c r="F260" i="14" s="1"/>
  <c r="F259" i="14" s="1"/>
  <c r="E261" i="14"/>
  <c r="E260" i="14" s="1"/>
  <c r="E259" i="14" s="1"/>
  <c r="F257" i="14"/>
  <c r="F256" i="14" s="1"/>
  <c r="F255" i="14" s="1"/>
  <c r="E257" i="14"/>
  <c r="E256" i="14" s="1"/>
  <c r="E255" i="14" s="1"/>
  <c r="D257" i="14"/>
  <c r="D256" i="14" s="1"/>
  <c r="D255" i="14" s="1"/>
  <c r="F254" i="14"/>
  <c r="F253" i="14" s="1"/>
  <c r="F252" i="14" s="1"/>
  <c r="F251" i="14" s="1"/>
  <c r="E254" i="14"/>
  <c r="E253" i="14" s="1"/>
  <c r="E252" i="14" s="1"/>
  <c r="E251" i="14" s="1"/>
  <c r="D254" i="14"/>
  <c r="D253" i="14" s="1"/>
  <c r="D252" i="14" s="1"/>
  <c r="D251" i="14" s="1"/>
  <c r="D250" i="14"/>
  <c r="D249" i="14" s="1"/>
  <c r="F249" i="14"/>
  <c r="E249" i="14"/>
  <c r="F248" i="14"/>
  <c r="F247" i="14" s="1"/>
  <c r="E248" i="14"/>
  <c r="E247" i="14" s="1"/>
  <c r="D248" i="14"/>
  <c r="D247" i="14" s="1"/>
  <c r="F243" i="14"/>
  <c r="F242" i="14" s="1"/>
  <c r="F241" i="14" s="1"/>
  <c r="E243" i="14"/>
  <c r="E242" i="14" s="1"/>
  <c r="E241" i="14" s="1"/>
  <c r="D243" i="14"/>
  <c r="D242" i="14" s="1"/>
  <c r="D241" i="14" s="1"/>
  <c r="F239" i="14"/>
  <c r="E239" i="14"/>
  <c r="D239" i="14"/>
  <c r="F238" i="14"/>
  <c r="F237" i="14" s="1"/>
  <c r="E238" i="14"/>
  <c r="E237" i="14" s="1"/>
  <c r="D238" i="14"/>
  <c r="D237" i="14" s="1"/>
  <c r="D233" i="14"/>
  <c r="D232" i="14" s="1"/>
  <c r="D231" i="14" s="1"/>
  <c r="F233" i="14"/>
  <c r="F232" i="14" s="1"/>
  <c r="F231" i="14" s="1"/>
  <c r="E233" i="14"/>
  <c r="E232" i="14" s="1"/>
  <c r="E231" i="14" s="1"/>
  <c r="D230" i="14"/>
  <c r="D229" i="14" s="1"/>
  <c r="D228" i="14" s="1"/>
  <c r="D224" i="14"/>
  <c r="D223" i="14" s="1"/>
  <c r="D221" i="14"/>
  <c r="D220" i="14" s="1"/>
  <c r="D218" i="14"/>
  <c r="D217" i="14" s="1"/>
  <c r="D214" i="14"/>
  <c r="D213" i="14" s="1"/>
  <c r="F211" i="14"/>
  <c r="F210" i="14" s="1"/>
  <c r="F209" i="14" s="1"/>
  <c r="E211" i="14"/>
  <c r="E210" i="14" s="1"/>
  <c r="E209" i="14" s="1"/>
  <c r="D211" i="14"/>
  <c r="D210" i="14" s="1"/>
  <c r="F207" i="14"/>
  <c r="F206" i="14" s="1"/>
  <c r="F205" i="14" s="1"/>
  <c r="E207" i="14"/>
  <c r="E206" i="14" s="1"/>
  <c r="E205" i="14" s="1"/>
  <c r="D207" i="14"/>
  <c r="D206" i="14" s="1"/>
  <c r="D205" i="14" s="1"/>
  <c r="D203" i="14"/>
  <c r="F203" i="14"/>
  <c r="E203" i="14"/>
  <c r="F201" i="14"/>
  <c r="E201" i="14"/>
  <c r="D201" i="14"/>
  <c r="F197" i="14"/>
  <c r="F196" i="14" s="1"/>
  <c r="F195" i="14" s="1"/>
  <c r="E197" i="14"/>
  <c r="E196" i="14" s="1"/>
  <c r="E195" i="14" s="1"/>
  <c r="D197" i="14"/>
  <c r="D196" i="14" s="1"/>
  <c r="D195" i="14" s="1"/>
  <c r="D179" i="14"/>
  <c r="D178" i="14" s="1"/>
  <c r="D177" i="14" s="1"/>
  <c r="F179" i="14"/>
  <c r="F178" i="14" s="1"/>
  <c r="F177" i="14" s="1"/>
  <c r="E179" i="14"/>
  <c r="E178" i="14" s="1"/>
  <c r="E177" i="14" s="1"/>
  <c r="D175" i="14"/>
  <c r="D174" i="14" s="1"/>
  <c r="F172" i="14"/>
  <c r="F171" i="14" s="1"/>
  <c r="E172" i="14"/>
  <c r="E171" i="14" s="1"/>
  <c r="D172" i="14"/>
  <c r="D171" i="14" s="1"/>
  <c r="D169" i="14"/>
  <c r="D168" i="14" s="1"/>
  <c r="F169" i="14"/>
  <c r="F168" i="14" s="1"/>
  <c r="E169" i="14"/>
  <c r="E168" i="14" s="1"/>
  <c r="F166" i="14"/>
  <c r="E166" i="14"/>
  <c r="D166" i="14"/>
  <c r="F164" i="14"/>
  <c r="F163" i="14" s="1"/>
  <c r="E164" i="14"/>
  <c r="E163" i="14" s="1"/>
  <c r="D164" i="14"/>
  <c r="D163" i="14" s="1"/>
  <c r="F161" i="14"/>
  <c r="D161" i="14"/>
  <c r="E161" i="14"/>
  <c r="D158" i="14"/>
  <c r="D156" i="14"/>
  <c r="D148" i="14"/>
  <c r="D147" i="14" s="1"/>
  <c r="F148" i="14"/>
  <c r="F147" i="14" s="1"/>
  <c r="E148" i="14"/>
  <c r="E147" i="14" s="1"/>
  <c r="F145" i="14"/>
  <c r="F144" i="14" s="1"/>
  <c r="E145" i="14"/>
  <c r="E144" i="14" s="1"/>
  <c r="D145" i="14"/>
  <c r="D144" i="14" s="1"/>
  <c r="F142" i="14"/>
  <c r="F141" i="14" s="1"/>
  <c r="E142" i="14"/>
  <c r="E141" i="14" s="1"/>
  <c r="D142" i="14"/>
  <c r="D141" i="14" s="1"/>
  <c r="D139" i="14"/>
  <c r="D138" i="14" s="1"/>
  <c r="F139" i="14"/>
  <c r="F138" i="14" s="1"/>
  <c r="E139" i="14"/>
  <c r="E138" i="14" s="1"/>
  <c r="F136" i="14"/>
  <c r="F135" i="14" s="1"/>
  <c r="E136" i="14"/>
  <c r="E135" i="14" s="1"/>
  <c r="D136" i="14"/>
  <c r="D135" i="14" s="1"/>
  <c r="F133" i="14"/>
  <c r="F132" i="14" s="1"/>
  <c r="D133" i="14"/>
  <c r="D132" i="14" s="1"/>
  <c r="E133" i="14"/>
  <c r="E132" i="14" s="1"/>
  <c r="D130" i="14"/>
  <c r="D129" i="14" s="1"/>
  <c r="F114" i="14"/>
  <c r="F113" i="14" s="1"/>
  <c r="F112" i="14" s="1"/>
  <c r="E114" i="14"/>
  <c r="E113" i="14" s="1"/>
  <c r="E112" i="14" s="1"/>
  <c r="D114" i="14"/>
  <c r="D113" i="14" s="1"/>
  <c r="D112" i="14" s="1"/>
  <c r="E110" i="14"/>
  <c r="E109" i="14" s="1"/>
  <c r="E108" i="14" s="1"/>
  <c r="F110" i="14"/>
  <c r="F109" i="14" s="1"/>
  <c r="F108" i="14" s="1"/>
  <c r="D110" i="14"/>
  <c r="D109" i="14" s="1"/>
  <c r="D108" i="14" s="1"/>
  <c r="D102" i="14"/>
  <c r="D101" i="14" s="1"/>
  <c r="D100" i="14" s="1"/>
  <c r="F102" i="14"/>
  <c r="F101" i="14" s="1"/>
  <c r="F100" i="14" s="1"/>
  <c r="E102" i="14"/>
  <c r="E101" i="14" s="1"/>
  <c r="E100" i="14" s="1"/>
  <c r="F98" i="14"/>
  <c r="F97" i="14" s="1"/>
  <c r="F96" i="14" s="1"/>
  <c r="E98" i="14"/>
  <c r="E97" i="14" s="1"/>
  <c r="E96" i="14" s="1"/>
  <c r="D98" i="14"/>
  <c r="D97" i="14" s="1"/>
  <c r="D96" i="14" s="1"/>
  <c r="F94" i="14"/>
  <c r="F91" i="14" s="1"/>
  <c r="F90" i="14" s="1"/>
  <c r="E94" i="14"/>
  <c r="E91" i="14" s="1"/>
  <c r="E90" i="14" s="1"/>
  <c r="D94" i="14"/>
  <c r="D91" i="14" s="1"/>
  <c r="D90" i="14" s="1"/>
  <c r="F93" i="14"/>
  <c r="F92" i="14" s="1"/>
  <c r="E93" i="14"/>
  <c r="E92" i="14" s="1"/>
  <c r="D93" i="14"/>
  <c r="D92" i="14" s="1"/>
  <c r="F87" i="14"/>
  <c r="F86" i="14" s="1"/>
  <c r="F85" i="14" s="1"/>
  <c r="E87" i="14"/>
  <c r="E86" i="14" s="1"/>
  <c r="E85" i="14" s="1"/>
  <c r="D87" i="14"/>
  <c r="D86" i="14" s="1"/>
  <c r="D85" i="14" s="1"/>
  <c r="D83" i="14"/>
  <c r="D82" i="14" s="1"/>
  <c r="E80" i="14"/>
  <c r="E79" i="14" s="1"/>
  <c r="E78" i="14" s="1"/>
  <c r="D80" i="14"/>
  <c r="D79" i="14" s="1"/>
  <c r="F80" i="14"/>
  <c r="F79" i="14" s="1"/>
  <c r="F78" i="14" s="1"/>
  <c r="D76" i="14"/>
  <c r="D75" i="14" s="1"/>
  <c r="D73" i="14"/>
  <c r="D72" i="14" s="1"/>
  <c r="F69" i="14"/>
  <c r="F68" i="14" s="1"/>
  <c r="F67" i="14" s="1"/>
  <c r="E69" i="14"/>
  <c r="E68" i="14" s="1"/>
  <c r="E67" i="14" s="1"/>
  <c r="D69" i="14"/>
  <c r="D68" i="14" s="1"/>
  <c r="D67" i="14" s="1"/>
  <c r="F65" i="14"/>
  <c r="F64" i="14" s="1"/>
  <c r="F63" i="14" s="1"/>
  <c r="E65" i="14"/>
  <c r="E64" i="14" s="1"/>
  <c r="E63" i="14" s="1"/>
  <c r="D65" i="14"/>
  <c r="D64" i="14" s="1"/>
  <c r="D63" i="14" s="1"/>
  <c r="F58" i="14"/>
  <c r="F57" i="14" s="1"/>
  <c r="F56" i="14" s="1"/>
  <c r="F55" i="14" s="1"/>
  <c r="F54" i="14" s="1"/>
  <c r="E58" i="14"/>
  <c r="E57" i="14" s="1"/>
  <c r="E56" i="14" s="1"/>
  <c r="E55" i="14" s="1"/>
  <c r="E54" i="14" s="1"/>
  <c r="D58" i="14"/>
  <c r="D57" i="14" s="1"/>
  <c r="D56" i="14" s="1"/>
  <c r="D55" i="14" s="1"/>
  <c r="D54" i="14" s="1"/>
  <c r="F52" i="14"/>
  <c r="F51" i="14" s="1"/>
  <c r="F50" i="14" s="1"/>
  <c r="E52" i="14"/>
  <c r="E51" i="14" s="1"/>
  <c r="E50" i="14" s="1"/>
  <c r="D52" i="14"/>
  <c r="D51" i="14" s="1"/>
  <c r="D50" i="14" s="1"/>
  <c r="D48" i="14"/>
  <c r="D47" i="14" s="1"/>
  <c r="D46" i="14" s="1"/>
  <c r="F48" i="14"/>
  <c r="F47" i="14" s="1"/>
  <c r="F46" i="14" s="1"/>
  <c r="E48" i="14"/>
  <c r="E47" i="14" s="1"/>
  <c r="E46" i="14" s="1"/>
  <c r="D39" i="14"/>
  <c r="D38" i="14" s="1"/>
  <c r="F39" i="14"/>
  <c r="F38" i="14" s="1"/>
  <c r="E39" i="14"/>
  <c r="E38" i="14" s="1"/>
  <c r="F36" i="14"/>
  <c r="F35" i="14" s="1"/>
  <c r="F34" i="14" s="1"/>
  <c r="E36" i="14"/>
  <c r="E35" i="14" s="1"/>
  <c r="E34" i="14" s="1"/>
  <c r="D36" i="14"/>
  <c r="D35" i="14" s="1"/>
  <c r="D34" i="14" s="1"/>
  <c r="F32" i="14"/>
  <c r="F31" i="14" s="1"/>
  <c r="F30" i="14" s="1"/>
  <c r="D32" i="14"/>
  <c r="D31" i="14" s="1"/>
  <c r="D30" i="14" s="1"/>
  <c r="E32" i="14"/>
  <c r="E31" i="14" s="1"/>
  <c r="E30" i="14" s="1"/>
  <c r="F28" i="14"/>
  <c r="F27" i="14" s="1"/>
  <c r="F26" i="14" s="1"/>
  <c r="F25" i="14" s="1"/>
  <c r="E28" i="14"/>
  <c r="E27" i="14" s="1"/>
  <c r="E26" i="14" s="1"/>
  <c r="E25" i="14" s="1"/>
  <c r="D28" i="14"/>
  <c r="D27" i="14" s="1"/>
  <c r="D26" i="14" s="1"/>
  <c r="D25" i="14" s="1"/>
  <c r="F24" i="14"/>
  <c r="F23" i="14" s="1"/>
  <c r="F22" i="14" s="1"/>
  <c r="F21" i="14" s="1"/>
  <c r="E24" i="14"/>
  <c r="E23" i="14" s="1"/>
  <c r="E22" i="14" s="1"/>
  <c r="E21" i="14" s="1"/>
  <c r="D24" i="14"/>
  <c r="D23" i="14" s="1"/>
  <c r="D22" i="14" s="1"/>
  <c r="D21" i="14" s="1"/>
  <c r="F19" i="14"/>
  <c r="F18" i="14" s="1"/>
  <c r="F17" i="14" s="1"/>
  <c r="E19" i="14"/>
  <c r="E18" i="14" s="1"/>
  <c r="E17" i="14" s="1"/>
  <c r="D19" i="14"/>
  <c r="D18" i="14" s="1"/>
  <c r="D17" i="14" s="1"/>
  <c r="D227" i="14" l="1"/>
  <c r="D29" i="14"/>
  <c r="D128" i="14"/>
  <c r="D127" i="14" s="1"/>
  <c r="D89" i="14"/>
  <c r="F284" i="14"/>
  <c r="F733" i="14"/>
  <c r="F227" i="14"/>
  <c r="D200" i="14"/>
  <c r="D199" i="14" s="1"/>
  <c r="D236" i="14"/>
  <c r="D235" i="14" s="1"/>
  <c r="F246" i="14"/>
  <c r="F245" i="14" s="1"/>
  <c r="E236" i="14"/>
  <c r="E235" i="14" s="1"/>
  <c r="D433" i="14"/>
  <c r="F443" i="14"/>
  <c r="F442" i="14" s="1"/>
  <c r="F708" i="14"/>
  <c r="D708" i="14"/>
  <c r="D246" i="14"/>
  <c r="D245" i="14" s="1"/>
  <c r="D16" i="14"/>
  <c r="D62" i="14"/>
  <c r="E407" i="14"/>
  <c r="E16" i="14"/>
  <c r="E516" i="14"/>
  <c r="E515" i="14" s="1"/>
  <c r="E503" i="14" s="1"/>
  <c r="F236" i="14"/>
  <c r="F235" i="14" s="1"/>
  <c r="D407" i="14"/>
  <c r="E708" i="14"/>
  <c r="D720" i="14"/>
  <c r="E160" i="14"/>
  <c r="E154" i="14" s="1"/>
  <c r="E153" i="14" s="1"/>
  <c r="E246" i="14"/>
  <c r="E245" i="14" s="1"/>
  <c r="E227" i="14" s="1"/>
  <c r="F407" i="14"/>
  <c r="D549" i="14"/>
  <c r="D548" i="14" s="1"/>
  <c r="F549" i="14"/>
  <c r="F548" i="14" s="1"/>
  <c r="F200" i="14"/>
  <c r="F199" i="14" s="1"/>
  <c r="F194" i="14" s="1"/>
  <c r="D352" i="14"/>
  <c r="E305" i="14"/>
  <c r="E352" i="14"/>
  <c r="F742" i="14"/>
  <c r="D742" i="14"/>
  <c r="E742" i="14"/>
  <c r="D516" i="14"/>
  <c r="D515" i="14" s="1"/>
  <c r="D503" i="14" s="1"/>
  <c r="D329" i="14"/>
  <c r="D325" i="14" s="1"/>
  <c r="D324" i="14" s="1"/>
  <c r="F359" i="14"/>
  <c r="F62" i="14"/>
  <c r="E71" i="14"/>
  <c r="E29" i="14"/>
  <c r="E45" i="14"/>
  <c r="F29" i="14"/>
  <c r="F352" i="14"/>
  <c r="D656" i="14"/>
  <c r="E62" i="14"/>
  <c r="F71" i="14"/>
  <c r="E715" i="14"/>
  <c r="E698" i="14"/>
  <c r="F677" i="14"/>
  <c r="E284" i="14"/>
  <c r="E472" i="14"/>
  <c r="E471" i="14" s="1"/>
  <c r="F754" i="14"/>
  <c r="F753" i="14" s="1"/>
  <c r="D754" i="14"/>
  <c r="D753" i="14" s="1"/>
  <c r="E733" i="14"/>
  <c r="D733" i="14"/>
  <c r="D715" i="14"/>
  <c r="F715" i="14"/>
  <c r="E703" i="14"/>
  <c r="D703" i="14"/>
  <c r="F703" i="14"/>
  <c r="F698" i="14"/>
  <c r="D698" i="14"/>
  <c r="D677" i="14"/>
  <c r="F503" i="14"/>
  <c r="E433" i="14"/>
  <c r="F433" i="14"/>
  <c r="D399" i="14"/>
  <c r="D394" i="14" s="1"/>
  <c r="D359" i="14"/>
  <c r="F329" i="14"/>
  <c r="F325" i="14" s="1"/>
  <c r="F324" i="14" s="1"/>
  <c r="E329" i="14"/>
  <c r="E325" i="14" s="1"/>
  <c r="E324" i="14" s="1"/>
  <c r="D315" i="14"/>
  <c r="D314" i="14" s="1"/>
  <c r="D313" i="14" s="1"/>
  <c r="E200" i="14"/>
  <c r="E199" i="14" s="1"/>
  <c r="E194" i="14" s="1"/>
  <c r="F160" i="14"/>
  <c r="F154" i="14" s="1"/>
  <c r="F153" i="14" s="1"/>
  <c r="D160" i="14"/>
  <c r="D155" i="14"/>
  <c r="F128" i="14"/>
  <c r="F127" i="14" s="1"/>
  <c r="F89" i="14"/>
  <c r="E89" i="14"/>
  <c r="D78" i="14"/>
  <c r="D71" i="14" s="1"/>
  <c r="E128" i="14"/>
  <c r="E127" i="14" s="1"/>
  <c r="F305" i="14"/>
  <c r="F306" i="14"/>
  <c r="F16" i="14"/>
  <c r="F45" i="14"/>
  <c r="D209" i="14"/>
  <c r="D284" i="14"/>
  <c r="D45" i="14"/>
  <c r="D305" i="14"/>
  <c r="E359" i="14"/>
  <c r="E443" i="14"/>
  <c r="E442" i="14" s="1"/>
  <c r="D472" i="14"/>
  <c r="D471" i="14" s="1"/>
  <c r="D216" i="14"/>
  <c r="D442" i="14"/>
  <c r="F472" i="14"/>
  <c r="F471" i="14" s="1"/>
  <c r="E677" i="14"/>
  <c r="E720" i="14"/>
  <c r="F720" i="14"/>
  <c r="F670" i="14" l="1"/>
  <c r="F669" i="14" s="1"/>
  <c r="F656" i="14" s="1"/>
  <c r="E670" i="14"/>
  <c r="E669" i="14" s="1"/>
  <c r="E656" i="14" s="1"/>
  <c r="F323" i="14"/>
  <c r="D406" i="14"/>
  <c r="E406" i="14"/>
  <c r="D154" i="14"/>
  <c r="D153" i="14" s="1"/>
  <c r="E323" i="14"/>
  <c r="F406" i="14"/>
  <c r="F811" i="14"/>
  <c r="D669" i="14"/>
  <c r="D323" i="14"/>
  <c r="D194" i="14"/>
  <c r="E811" i="14"/>
  <c r="D811" i="14" l="1"/>
  <c r="I908" i="13"/>
  <c r="I907" i="13" s="1"/>
  <c r="H908" i="13"/>
  <c r="H907" i="13" s="1"/>
  <c r="G908" i="13"/>
  <c r="G907" i="13" s="1"/>
  <c r="I905" i="13"/>
  <c r="I904" i="13" s="1"/>
  <c r="H905" i="13"/>
  <c r="H904" i="13" s="1"/>
  <c r="G905" i="13"/>
  <c r="G904" i="13" s="1"/>
  <c r="I91" i="13" l="1"/>
  <c r="H91" i="13"/>
  <c r="G91" i="13"/>
  <c r="I93" i="13"/>
  <c r="H93" i="13"/>
  <c r="G93" i="13"/>
  <c r="I271" i="13" l="1"/>
  <c r="H271" i="13"/>
  <c r="G271" i="13"/>
  <c r="G997" i="13" l="1"/>
  <c r="G995" i="13"/>
  <c r="G992" i="13"/>
  <c r="G991" i="13" s="1"/>
  <c r="I983" i="13"/>
  <c r="I982" i="13" s="1"/>
  <c r="I978" i="13" s="1"/>
  <c r="G983" i="13"/>
  <c r="G982" i="13" s="1"/>
  <c r="G980" i="13"/>
  <c r="G979" i="13" s="1"/>
  <c r="G976" i="13"/>
  <c r="G975" i="13" s="1"/>
  <c r="G974" i="13" s="1"/>
  <c r="G972" i="13"/>
  <c r="I972" i="13"/>
  <c r="G970" i="13"/>
  <c r="I970" i="13"/>
  <c r="I966" i="13"/>
  <c r="I965" i="13" s="1"/>
  <c r="I964" i="13" s="1"/>
  <c r="H966" i="13"/>
  <c r="H965" i="13" s="1"/>
  <c r="H964" i="13" s="1"/>
  <c r="G966" i="13"/>
  <c r="G965" i="13" s="1"/>
  <c r="G964" i="13" s="1"/>
  <c r="G943" i="13"/>
  <c r="G942" i="13" s="1"/>
  <c r="G941" i="13"/>
  <c r="G940" i="13" s="1"/>
  <c r="G939" i="13" s="1"/>
  <c r="G938" i="13" s="1"/>
  <c r="G936" i="13"/>
  <c r="G935" i="13" s="1"/>
  <c r="I933" i="13"/>
  <c r="I932" i="13" s="1"/>
  <c r="H933" i="13"/>
  <c r="H932" i="13" s="1"/>
  <c r="G933" i="13"/>
  <c r="G932" i="13" s="1"/>
  <c r="I930" i="13"/>
  <c r="I929" i="13" s="1"/>
  <c r="H930" i="13"/>
  <c r="H929" i="13" s="1"/>
  <c r="G930" i="13"/>
  <c r="G929" i="13" s="1"/>
  <c r="G926" i="13"/>
  <c r="G925" i="13" s="1"/>
  <c r="G924" i="13" s="1"/>
  <c r="I926" i="13"/>
  <c r="I925" i="13" s="1"/>
  <c r="I924" i="13" s="1"/>
  <c r="H926" i="13"/>
  <c r="H925" i="13" s="1"/>
  <c r="H924" i="13" s="1"/>
  <c r="G919" i="13"/>
  <c r="G918" i="13" s="1"/>
  <c r="G916" i="13"/>
  <c r="G915" i="13" s="1"/>
  <c r="I916" i="13"/>
  <c r="I915" i="13" s="1"/>
  <c r="H916" i="13"/>
  <c r="H915" i="13" s="1"/>
  <c r="I913" i="13"/>
  <c r="I912" i="13" s="1"/>
  <c r="H913" i="13"/>
  <c r="H912" i="13" s="1"/>
  <c r="G913" i="13"/>
  <c r="G912" i="13" s="1"/>
  <c r="G910" i="13"/>
  <c r="G902" i="13"/>
  <c r="G900" i="13"/>
  <c r="I900" i="13"/>
  <c r="I899" i="13" s="1"/>
  <c r="H900" i="13"/>
  <c r="H899" i="13" s="1"/>
  <c r="H898" i="13" s="1"/>
  <c r="I891" i="13"/>
  <c r="I890" i="13" s="1"/>
  <c r="I889" i="13" s="1"/>
  <c r="I888" i="13" s="1"/>
  <c r="H891" i="13"/>
  <c r="H890" i="13" s="1"/>
  <c r="H889" i="13" s="1"/>
  <c r="H888" i="13" s="1"/>
  <c r="G891" i="13"/>
  <c r="G890" i="13" s="1"/>
  <c r="G889" i="13" s="1"/>
  <c r="G888" i="13" s="1"/>
  <c r="G884" i="13"/>
  <c r="G883" i="13" s="1"/>
  <c r="G882" i="13" s="1"/>
  <c r="G881" i="13" s="1"/>
  <c r="G880" i="13" s="1"/>
  <c r="H878" i="13"/>
  <c r="H877" i="13" s="1"/>
  <c r="H876" i="13" s="1"/>
  <c r="H875" i="13" s="1"/>
  <c r="I878" i="13"/>
  <c r="I877" i="13" s="1"/>
  <c r="I876" i="13" s="1"/>
  <c r="I875" i="13" s="1"/>
  <c r="G878" i="13"/>
  <c r="G877" i="13" s="1"/>
  <c r="G876" i="13" s="1"/>
  <c r="G875" i="13" s="1"/>
  <c r="G869" i="13"/>
  <c r="G868" i="13" s="1"/>
  <c r="G867" i="13" s="1"/>
  <c r="G866" i="13" s="1"/>
  <c r="G865" i="13" s="1"/>
  <c r="I869" i="13"/>
  <c r="I868" i="13" s="1"/>
  <c r="I867" i="13" s="1"/>
  <c r="I866" i="13" s="1"/>
  <c r="I865" i="13" s="1"/>
  <c r="H869" i="13"/>
  <c r="H868" i="13" s="1"/>
  <c r="H867" i="13" s="1"/>
  <c r="H866" i="13" s="1"/>
  <c r="H865" i="13" s="1"/>
  <c r="I857" i="13"/>
  <c r="I856" i="13" s="1"/>
  <c r="I855" i="13" s="1"/>
  <c r="H857" i="13"/>
  <c r="H856" i="13" s="1"/>
  <c r="H855" i="13" s="1"/>
  <c r="G857" i="13"/>
  <c r="G856" i="13" s="1"/>
  <c r="G855" i="13" s="1"/>
  <c r="G853" i="13"/>
  <c r="G851" i="13"/>
  <c r="G848" i="13"/>
  <c r="G847" i="13" s="1"/>
  <c r="I845" i="13"/>
  <c r="I844" i="13" s="1"/>
  <c r="H845" i="13"/>
  <c r="H844" i="13" s="1"/>
  <c r="G845" i="13"/>
  <c r="G844" i="13" s="1"/>
  <c r="I842" i="13"/>
  <c r="I841" i="13" s="1"/>
  <c r="H842" i="13"/>
  <c r="H841" i="13" s="1"/>
  <c r="G842" i="13"/>
  <c r="G841" i="13" s="1"/>
  <c r="G839" i="13"/>
  <c r="I839" i="13"/>
  <c r="H839" i="13"/>
  <c r="G837" i="13"/>
  <c r="G836" i="13" s="1"/>
  <c r="I837" i="13"/>
  <c r="I836" i="13" s="1"/>
  <c r="H837" i="13"/>
  <c r="H836" i="13" s="1"/>
  <c r="H834" i="13"/>
  <c r="I834" i="13"/>
  <c r="G834" i="13"/>
  <c r="G817" i="13"/>
  <c r="G816" i="13" s="1"/>
  <c r="G814" i="13"/>
  <c r="G813" i="13" s="1"/>
  <c r="I814" i="13"/>
  <c r="I813" i="13" s="1"/>
  <c r="H814" i="13"/>
  <c r="H813" i="13" s="1"/>
  <c r="G811" i="13"/>
  <c r="G810" i="13" s="1"/>
  <c r="I811" i="13"/>
  <c r="I810" i="13" s="1"/>
  <c r="H811" i="13"/>
  <c r="H810" i="13" s="1"/>
  <c r="G808" i="13"/>
  <c r="G807" i="13" s="1"/>
  <c r="G806" i="13" s="1"/>
  <c r="G805" i="13" s="1"/>
  <c r="G804" i="13" s="1"/>
  <c r="G802" i="13"/>
  <c r="G801" i="13" s="1"/>
  <c r="G800" i="13" s="1"/>
  <c r="G798" i="13"/>
  <c r="G797" i="13" s="1"/>
  <c r="G796" i="13" s="1"/>
  <c r="G795" i="13"/>
  <c r="G794" i="13" s="1"/>
  <c r="G793" i="13" s="1"/>
  <c r="G792" i="13" s="1"/>
  <c r="G789" i="13"/>
  <c r="G787" i="13"/>
  <c r="G784" i="13"/>
  <c r="G783" i="13" s="1"/>
  <c r="G777" i="13"/>
  <c r="G776" i="13" s="1"/>
  <c r="G775" i="13"/>
  <c r="G774" i="13" s="1"/>
  <c r="H769" i="13"/>
  <c r="H768" i="13" s="1"/>
  <c r="I769" i="13"/>
  <c r="I768" i="13" s="1"/>
  <c r="G769" i="13"/>
  <c r="G768" i="13" s="1"/>
  <c r="G766" i="13"/>
  <c r="G765" i="13" s="1"/>
  <c r="G759" i="13"/>
  <c r="G758" i="13" s="1"/>
  <c r="G756" i="13"/>
  <c r="G755" i="13" s="1"/>
  <c r="G753" i="13"/>
  <c r="G752" i="13" s="1"/>
  <c r="G746" i="13"/>
  <c r="G745" i="13" s="1"/>
  <c r="G744" i="13" s="1"/>
  <c r="G743" i="13" s="1"/>
  <c r="G741" i="13"/>
  <c r="G740" i="13" s="1"/>
  <c r="I741" i="13"/>
  <c r="I740" i="13" s="1"/>
  <c r="H741" i="13"/>
  <c r="H740" i="13" s="1"/>
  <c r="I739" i="13"/>
  <c r="I738" i="13" s="1"/>
  <c r="I737" i="13" s="1"/>
  <c r="H739" i="13"/>
  <c r="H738" i="13" s="1"/>
  <c r="H737" i="13" s="1"/>
  <c r="G739" i="13"/>
  <c r="G738" i="13" s="1"/>
  <c r="G737" i="13" s="1"/>
  <c r="G734" i="13"/>
  <c r="I732" i="13"/>
  <c r="H732" i="13"/>
  <c r="G732" i="13"/>
  <c r="I730" i="13"/>
  <c r="H730" i="13"/>
  <c r="G730" i="13"/>
  <c r="G725" i="13"/>
  <c r="G724" i="13" s="1"/>
  <c r="G723" i="13" s="1"/>
  <c r="G722" i="13" s="1"/>
  <c r="I725" i="13"/>
  <c r="I724" i="13" s="1"/>
  <c r="I723" i="13" s="1"/>
  <c r="I722" i="13" s="1"/>
  <c r="H725" i="13"/>
  <c r="H724" i="13" s="1"/>
  <c r="H723" i="13" s="1"/>
  <c r="H722" i="13" s="1"/>
  <c r="I695" i="13"/>
  <c r="I694" i="13" s="1"/>
  <c r="I693" i="13" s="1"/>
  <c r="H695" i="13"/>
  <c r="H694" i="13" s="1"/>
  <c r="H693" i="13" s="1"/>
  <c r="G695" i="13"/>
  <c r="G694" i="13" s="1"/>
  <c r="G693" i="13" s="1"/>
  <c r="G692" i="13"/>
  <c r="G691" i="13"/>
  <c r="I689" i="13"/>
  <c r="I688" i="13" s="1"/>
  <c r="I687" i="13" s="1"/>
  <c r="H689" i="13"/>
  <c r="H688" i="13" s="1"/>
  <c r="H687" i="13" s="1"/>
  <c r="G689" i="13"/>
  <c r="G688" i="13" s="1"/>
  <c r="G687" i="13" s="1"/>
  <c r="I679" i="13"/>
  <c r="I678" i="13" s="1"/>
  <c r="I677" i="13" s="1"/>
  <c r="G679" i="13"/>
  <c r="G678" i="13" s="1"/>
  <c r="G677" i="13" s="1"/>
  <c r="G676" i="13" s="1"/>
  <c r="H679" i="13"/>
  <c r="H678" i="13" s="1"/>
  <c r="H677" i="13" s="1"/>
  <c r="H676" i="13" s="1"/>
  <c r="G665" i="13"/>
  <c r="G664" i="13" s="1"/>
  <c r="G663" i="13" s="1"/>
  <c r="G662" i="13" s="1"/>
  <c r="G661" i="13" s="1"/>
  <c r="G659" i="13"/>
  <c r="G658" i="13" s="1"/>
  <c r="I659" i="13"/>
  <c r="I658" i="13" s="1"/>
  <c r="H659" i="13"/>
  <c r="H658" i="13" s="1"/>
  <c r="I656" i="13"/>
  <c r="I655" i="13" s="1"/>
  <c r="H656" i="13"/>
  <c r="H655" i="13" s="1"/>
  <c r="G656" i="13"/>
  <c r="G655" i="13" s="1"/>
  <c r="I653" i="13"/>
  <c r="I652" i="13" s="1"/>
  <c r="H653" i="13"/>
  <c r="H652" i="13" s="1"/>
  <c r="G653" i="13"/>
  <c r="G652" i="13" s="1"/>
  <c r="I650" i="13"/>
  <c r="I649" i="13" s="1"/>
  <c r="H650" i="13"/>
  <c r="H649" i="13" s="1"/>
  <c r="G650" i="13"/>
  <c r="G649" i="13" s="1"/>
  <c r="I647" i="13"/>
  <c r="I646" i="13" s="1"/>
  <c r="H647" i="13"/>
  <c r="H646" i="13" s="1"/>
  <c r="G647" i="13"/>
  <c r="G646" i="13" s="1"/>
  <c r="G622" i="13"/>
  <c r="G621" i="13" s="1"/>
  <c r="I622" i="13"/>
  <c r="I621" i="13" s="1"/>
  <c r="H622" i="13"/>
  <c r="H621" i="13" s="1"/>
  <c r="G619" i="13"/>
  <c r="G618" i="13" s="1"/>
  <c r="I619" i="13"/>
  <c r="I618" i="13" s="1"/>
  <c r="H619" i="13"/>
  <c r="H618" i="13" s="1"/>
  <c r="I616" i="13"/>
  <c r="I615" i="13" s="1"/>
  <c r="H616" i="13"/>
  <c r="H615" i="13" s="1"/>
  <c r="G616" i="13"/>
  <c r="G615" i="13" s="1"/>
  <c r="G613" i="13"/>
  <c r="G612" i="13" s="1"/>
  <c r="I613" i="13"/>
  <c r="H613" i="13"/>
  <c r="H612" i="13" s="1"/>
  <c r="G610" i="13"/>
  <c r="G609" i="13" s="1"/>
  <c r="I610" i="13"/>
  <c r="I609" i="13" s="1"/>
  <c r="H610" i="13"/>
  <c r="H609" i="13" s="1"/>
  <c r="G607" i="13"/>
  <c r="G606" i="13" s="1"/>
  <c r="I604" i="13"/>
  <c r="I603" i="13" s="1"/>
  <c r="H604" i="13"/>
  <c r="H603" i="13" s="1"/>
  <c r="G604" i="13"/>
  <c r="G603" i="13" s="1"/>
  <c r="I600" i="13"/>
  <c r="I599" i="13" s="1"/>
  <c r="I598" i="13" s="1"/>
  <c r="I597" i="13" s="1"/>
  <c r="I596" i="13" s="1"/>
  <c r="H600" i="13"/>
  <c r="H599" i="13" s="1"/>
  <c r="H598" i="13" s="1"/>
  <c r="H597" i="13" s="1"/>
  <c r="H596" i="13" s="1"/>
  <c r="G600" i="13"/>
  <c r="G599" i="13" s="1"/>
  <c r="G598" i="13" s="1"/>
  <c r="G597" i="13" s="1"/>
  <c r="G596" i="13" s="1"/>
  <c r="G576" i="13"/>
  <c r="G575" i="13" s="1"/>
  <c r="G574" i="13" s="1"/>
  <c r="G573" i="13" s="1"/>
  <c r="G572" i="13" s="1"/>
  <c r="G570" i="13"/>
  <c r="G569" i="13" s="1"/>
  <c r="G568" i="13" s="1"/>
  <c r="G567" i="13" s="1"/>
  <c r="G566" i="13"/>
  <c r="G565" i="13" s="1"/>
  <c r="G564" i="13" s="1"/>
  <c r="G563" i="13" s="1"/>
  <c r="I561" i="13"/>
  <c r="I560" i="13" s="1"/>
  <c r="I559" i="13" s="1"/>
  <c r="H561" i="13"/>
  <c r="H560" i="13" s="1"/>
  <c r="H559" i="13" s="1"/>
  <c r="G561" i="13"/>
  <c r="G560" i="13" s="1"/>
  <c r="G559" i="13" s="1"/>
  <c r="H557" i="13"/>
  <c r="H556" i="13" s="1"/>
  <c r="H555" i="13" s="1"/>
  <c r="G557" i="13"/>
  <c r="G556" i="13" s="1"/>
  <c r="G555" i="13" s="1"/>
  <c r="I557" i="13"/>
  <c r="I556" i="13" s="1"/>
  <c r="I555" i="13" s="1"/>
  <c r="I553" i="13"/>
  <c r="I552" i="13" s="1"/>
  <c r="I551" i="13" s="1"/>
  <c r="H553" i="13"/>
  <c r="H552" i="13" s="1"/>
  <c r="H551" i="13" s="1"/>
  <c r="G553" i="13"/>
  <c r="G552" i="13" s="1"/>
  <c r="G551" i="13" s="1"/>
  <c r="I549" i="13"/>
  <c r="I548" i="13" s="1"/>
  <c r="I547" i="13" s="1"/>
  <c r="H549" i="13"/>
  <c r="H548" i="13" s="1"/>
  <c r="H547" i="13" s="1"/>
  <c r="G549" i="13"/>
  <c r="G548" i="13" s="1"/>
  <c r="G547" i="13" s="1"/>
  <c r="I545" i="13"/>
  <c r="I544" i="13" s="1"/>
  <c r="I543" i="13" s="1"/>
  <c r="H545" i="13"/>
  <c r="H544" i="13" s="1"/>
  <c r="H543" i="13" s="1"/>
  <c r="G545" i="13"/>
  <c r="G544" i="13" s="1"/>
  <c r="G543" i="13" s="1"/>
  <c r="I532" i="13"/>
  <c r="H532" i="13"/>
  <c r="G532" i="13"/>
  <c r="G530" i="13"/>
  <c r="I522" i="13"/>
  <c r="H522" i="13"/>
  <c r="G522" i="13"/>
  <c r="I520" i="13"/>
  <c r="H520" i="13"/>
  <c r="G520" i="13"/>
  <c r="G515" i="13"/>
  <c r="G514" i="13" s="1"/>
  <c r="I512" i="13"/>
  <c r="I511" i="13" s="1"/>
  <c r="I510" i="13" s="1"/>
  <c r="I509" i="13" s="1"/>
  <c r="H512" i="13"/>
  <c r="H511" i="13" s="1"/>
  <c r="H510" i="13" s="1"/>
  <c r="H509" i="13" s="1"/>
  <c r="G512" i="13"/>
  <c r="G511" i="13" s="1"/>
  <c r="I503" i="13"/>
  <c r="I502" i="13" s="1"/>
  <c r="H503" i="13"/>
  <c r="H502" i="13" s="1"/>
  <c r="G503" i="13"/>
  <c r="G502" i="13" s="1"/>
  <c r="I500" i="13"/>
  <c r="I499" i="13" s="1"/>
  <c r="I498" i="13" s="1"/>
  <c r="H500" i="13"/>
  <c r="H499" i="13" s="1"/>
  <c r="H498" i="13" s="1"/>
  <c r="G500" i="13"/>
  <c r="G499" i="13" s="1"/>
  <c r="G498" i="13" s="1"/>
  <c r="I496" i="13"/>
  <c r="I495" i="13" s="1"/>
  <c r="I494" i="13" s="1"/>
  <c r="I493" i="13" s="1"/>
  <c r="H496" i="13"/>
  <c r="H495" i="13" s="1"/>
  <c r="H494" i="13" s="1"/>
  <c r="H493" i="13" s="1"/>
  <c r="G496" i="13"/>
  <c r="G495" i="13" s="1"/>
  <c r="G494" i="13" s="1"/>
  <c r="G493" i="13" s="1"/>
  <c r="I491" i="13"/>
  <c r="I490" i="13" s="1"/>
  <c r="I489" i="13" s="1"/>
  <c r="H491" i="13"/>
  <c r="H490" i="13" s="1"/>
  <c r="H489" i="13" s="1"/>
  <c r="G491" i="13"/>
  <c r="G490" i="13" s="1"/>
  <c r="G489" i="13" s="1"/>
  <c r="I487" i="13"/>
  <c r="I486" i="13" s="1"/>
  <c r="I485" i="13" s="1"/>
  <c r="G487" i="13"/>
  <c r="G486" i="13" s="1"/>
  <c r="G485" i="13" s="1"/>
  <c r="H487" i="13"/>
  <c r="H486" i="13" s="1"/>
  <c r="H485" i="13" s="1"/>
  <c r="G483" i="13"/>
  <c r="I483" i="13"/>
  <c r="H483" i="13"/>
  <c r="I482" i="13"/>
  <c r="I481" i="13" s="1"/>
  <c r="H482" i="13"/>
  <c r="H481" i="13" s="1"/>
  <c r="G482" i="13"/>
  <c r="G481" i="13" s="1"/>
  <c r="G476" i="13"/>
  <c r="G475" i="13" s="1"/>
  <c r="G474" i="13" s="1"/>
  <c r="I471" i="13"/>
  <c r="I470" i="13" s="1"/>
  <c r="I469" i="13" s="1"/>
  <c r="H471" i="13"/>
  <c r="H470" i="13" s="1"/>
  <c r="H469" i="13" s="1"/>
  <c r="G471" i="13"/>
  <c r="G470" i="13" s="1"/>
  <c r="G469" i="13" s="1"/>
  <c r="G462" i="13"/>
  <c r="G461" i="13" s="1"/>
  <c r="G460" i="13" s="1"/>
  <c r="G459" i="13" s="1"/>
  <c r="I462" i="13"/>
  <c r="I461" i="13" s="1"/>
  <c r="I460" i="13" s="1"/>
  <c r="I459" i="13" s="1"/>
  <c r="H462" i="13"/>
  <c r="H461" i="13" s="1"/>
  <c r="H460" i="13" s="1"/>
  <c r="H459" i="13" s="1"/>
  <c r="I457" i="13"/>
  <c r="I456" i="13" s="1"/>
  <c r="I455" i="13" s="1"/>
  <c r="H457" i="13"/>
  <c r="H456" i="13" s="1"/>
  <c r="H455" i="13" s="1"/>
  <c r="G457" i="13"/>
  <c r="G456" i="13" s="1"/>
  <c r="G455" i="13" s="1"/>
  <c r="I453" i="13"/>
  <c r="H453" i="13"/>
  <c r="G453" i="13"/>
  <c r="I451" i="13"/>
  <c r="H451" i="13"/>
  <c r="G451" i="13"/>
  <c r="I450" i="13"/>
  <c r="I449" i="13" s="1"/>
  <c r="H450" i="13"/>
  <c r="H449" i="13" s="1"/>
  <c r="G450" i="13"/>
  <c r="G449" i="13" s="1"/>
  <c r="G445" i="13"/>
  <c r="G444" i="13" s="1"/>
  <c r="G443" i="13" s="1"/>
  <c r="I445" i="13"/>
  <c r="I444" i="13" s="1"/>
  <c r="I443" i="13" s="1"/>
  <c r="H445" i="13"/>
  <c r="H444" i="13" s="1"/>
  <c r="H443" i="13" s="1"/>
  <c r="I430" i="13"/>
  <c r="I429" i="13" s="1"/>
  <c r="I428" i="13" s="1"/>
  <c r="I427" i="13" s="1"/>
  <c r="H430" i="13"/>
  <c r="H429" i="13" s="1"/>
  <c r="H428" i="13" s="1"/>
  <c r="H427" i="13" s="1"/>
  <c r="G430" i="13"/>
  <c r="G429" i="13" s="1"/>
  <c r="G428" i="13" s="1"/>
  <c r="G427" i="13" s="1"/>
  <c r="I425" i="13"/>
  <c r="I424" i="13" s="1"/>
  <c r="I423" i="13" s="1"/>
  <c r="H425" i="13"/>
  <c r="H424" i="13" s="1"/>
  <c r="H423" i="13" s="1"/>
  <c r="G425" i="13"/>
  <c r="G424" i="13" s="1"/>
  <c r="G423" i="13" s="1"/>
  <c r="I421" i="13"/>
  <c r="I420" i="13" s="1"/>
  <c r="I419" i="13" s="1"/>
  <c r="H421" i="13"/>
  <c r="H420" i="13" s="1"/>
  <c r="H419" i="13" s="1"/>
  <c r="G421" i="13"/>
  <c r="G420" i="13" s="1"/>
  <c r="G419" i="13" s="1"/>
  <c r="I418" i="13"/>
  <c r="I417" i="13" s="1"/>
  <c r="I416" i="13" s="1"/>
  <c r="I415" i="13" s="1"/>
  <c r="H418" i="13"/>
  <c r="H417" i="13" s="1"/>
  <c r="H416" i="13" s="1"/>
  <c r="H415" i="13" s="1"/>
  <c r="G418" i="13"/>
  <c r="G417" i="13" s="1"/>
  <c r="G416" i="13" s="1"/>
  <c r="G415" i="13" s="1"/>
  <c r="I412" i="13"/>
  <c r="I411" i="13" s="1"/>
  <c r="I410" i="13" s="1"/>
  <c r="I409" i="13" s="1"/>
  <c r="H412" i="13"/>
  <c r="H411" i="13" s="1"/>
  <c r="H410" i="13" s="1"/>
  <c r="H409" i="13" s="1"/>
  <c r="G412" i="13"/>
  <c r="G411" i="13" s="1"/>
  <c r="G410" i="13" s="1"/>
  <c r="G409" i="13" s="1"/>
  <c r="I402" i="13"/>
  <c r="I401" i="13" s="1"/>
  <c r="I400" i="13" s="1"/>
  <c r="I399" i="13" s="1"/>
  <c r="H402" i="13"/>
  <c r="H401" i="13" s="1"/>
  <c r="H400" i="13" s="1"/>
  <c r="H399" i="13" s="1"/>
  <c r="G402" i="13"/>
  <c r="G401" i="13" s="1"/>
  <c r="G400" i="13" s="1"/>
  <c r="G399" i="13" s="1"/>
  <c r="G392" i="13"/>
  <c r="G391" i="13" s="1"/>
  <c r="G390" i="13" s="1"/>
  <c r="G389" i="13" s="1"/>
  <c r="I387" i="13"/>
  <c r="I386" i="13" s="1"/>
  <c r="I385" i="13" s="1"/>
  <c r="H387" i="13"/>
  <c r="H386" i="13" s="1"/>
  <c r="H385" i="13" s="1"/>
  <c r="G387" i="13"/>
  <c r="G386" i="13" s="1"/>
  <c r="G385" i="13" s="1"/>
  <c r="I383" i="13"/>
  <c r="I382" i="13" s="1"/>
  <c r="I378" i="13" s="1"/>
  <c r="G383" i="13"/>
  <c r="G382" i="13" s="1"/>
  <c r="H383" i="13"/>
  <c r="H382" i="13" s="1"/>
  <c r="H378" i="13" s="1"/>
  <c r="G380" i="13"/>
  <c r="G379" i="13" s="1"/>
  <c r="G376" i="13"/>
  <c r="G375" i="13" s="1"/>
  <c r="G373" i="13"/>
  <c r="G372" i="13" s="1"/>
  <c r="G369" i="13"/>
  <c r="G368" i="13" s="1"/>
  <c r="G367" i="13" s="1"/>
  <c r="I365" i="13"/>
  <c r="I364" i="13" s="1"/>
  <c r="I363" i="13" s="1"/>
  <c r="I362" i="13" s="1"/>
  <c r="H365" i="13"/>
  <c r="H364" i="13" s="1"/>
  <c r="H363" i="13" s="1"/>
  <c r="H362" i="13" s="1"/>
  <c r="G365" i="13"/>
  <c r="G364" i="13" s="1"/>
  <c r="G363" i="13" s="1"/>
  <c r="G360" i="13"/>
  <c r="G359" i="13" s="1"/>
  <c r="I356" i="13"/>
  <c r="I355" i="13" s="1"/>
  <c r="I351" i="13" s="1"/>
  <c r="I350" i="13" s="1"/>
  <c r="I349" i="13" s="1"/>
  <c r="H356" i="13"/>
  <c r="H355" i="13" s="1"/>
  <c r="H351" i="13" s="1"/>
  <c r="H350" i="13" s="1"/>
  <c r="H349" i="13" s="1"/>
  <c r="G356" i="13"/>
  <c r="G355" i="13" s="1"/>
  <c r="G351" i="13" s="1"/>
  <c r="G350" i="13" s="1"/>
  <c r="G349" i="13" s="1"/>
  <c r="I353" i="13"/>
  <c r="I352" i="13" s="1"/>
  <c r="H353" i="13"/>
  <c r="H352" i="13" s="1"/>
  <c r="G353" i="13"/>
  <c r="G352" i="13" s="1"/>
  <c r="I334" i="13"/>
  <c r="I333" i="13" s="1"/>
  <c r="I332" i="13" s="1"/>
  <c r="H334" i="13"/>
  <c r="H333" i="13" s="1"/>
  <c r="H332" i="13" s="1"/>
  <c r="G334" i="13"/>
  <c r="G333" i="13" s="1"/>
  <c r="G332" i="13" s="1"/>
  <c r="I329" i="13"/>
  <c r="I328" i="13" s="1"/>
  <c r="I327" i="13" s="1"/>
  <c r="H329" i="13"/>
  <c r="H328" i="13" s="1"/>
  <c r="H327" i="13" s="1"/>
  <c r="G329" i="13"/>
  <c r="G328" i="13" s="1"/>
  <c r="G327" i="13" s="1"/>
  <c r="G325" i="13"/>
  <c r="G324" i="13" s="1"/>
  <c r="G323" i="13" s="1"/>
  <c r="I321" i="13"/>
  <c r="I320" i="13" s="1"/>
  <c r="I319" i="13" s="1"/>
  <c r="H321" i="13"/>
  <c r="H320" i="13" s="1"/>
  <c r="H319" i="13" s="1"/>
  <c r="G321" i="13"/>
  <c r="G320" i="13" s="1"/>
  <c r="G319" i="13" s="1"/>
  <c r="G316" i="13"/>
  <c r="G315" i="13" s="1"/>
  <c r="G313" i="13"/>
  <c r="G312" i="13" s="1"/>
  <c r="G309" i="13"/>
  <c r="G308" i="13" s="1"/>
  <c r="G307" i="13" s="1"/>
  <c r="I305" i="13"/>
  <c r="I304" i="13" s="1"/>
  <c r="I303" i="13" s="1"/>
  <c r="H305" i="13"/>
  <c r="H304" i="13" s="1"/>
  <c r="H303" i="13" s="1"/>
  <c r="G305" i="13"/>
  <c r="G304" i="13" s="1"/>
  <c r="G303" i="13" s="1"/>
  <c r="G301" i="13"/>
  <c r="I301" i="13"/>
  <c r="H301" i="13"/>
  <c r="G299" i="13"/>
  <c r="G298" i="13" s="1"/>
  <c r="I299" i="13"/>
  <c r="I298" i="13" s="1"/>
  <c r="H299" i="13"/>
  <c r="H298" i="13" s="1"/>
  <c r="G296" i="13"/>
  <c r="G295" i="13" s="1"/>
  <c r="I296" i="13"/>
  <c r="I295" i="13" s="1"/>
  <c r="H296" i="13"/>
  <c r="H295" i="13" s="1"/>
  <c r="G293" i="13"/>
  <c r="I293" i="13"/>
  <c r="H293" i="13"/>
  <c r="I290" i="13"/>
  <c r="I289" i="13" s="1"/>
  <c r="H290" i="13"/>
  <c r="H289" i="13" s="1"/>
  <c r="G290" i="13"/>
  <c r="G289" i="13" s="1"/>
  <c r="G285" i="13"/>
  <c r="G284" i="13" s="1"/>
  <c r="G283" i="13" s="1"/>
  <c r="G269" i="13"/>
  <c r="I269" i="13"/>
  <c r="H269" i="13"/>
  <c r="H262" i="13"/>
  <c r="I262" i="13"/>
  <c r="G262" i="13"/>
  <c r="G260" i="13"/>
  <c r="G259" i="13" s="1"/>
  <c r="I260" i="13"/>
  <c r="I259" i="13" s="1"/>
  <c r="H260" i="13"/>
  <c r="H259" i="13" s="1"/>
  <c r="G257" i="13"/>
  <c r="G256" i="13" s="1"/>
  <c r="I254" i="13"/>
  <c r="I253" i="13" s="1"/>
  <c r="H254" i="13"/>
  <c r="H253" i="13" s="1"/>
  <c r="G254" i="13"/>
  <c r="G253" i="13" s="1"/>
  <c r="I251" i="13"/>
  <c r="H251" i="13"/>
  <c r="G251" i="13"/>
  <c r="G248" i="13"/>
  <c r="G247" i="13" s="1"/>
  <c r="I248" i="13"/>
  <c r="I247" i="13" s="1"/>
  <c r="H248" i="13"/>
  <c r="H247" i="13" s="1"/>
  <c r="I242" i="13"/>
  <c r="I241" i="13" s="1"/>
  <c r="I240" i="13" s="1"/>
  <c r="H242" i="13"/>
  <c r="H241" i="13" s="1"/>
  <c r="H240" i="13" s="1"/>
  <c r="G242" i="13"/>
  <c r="G241" i="13" s="1"/>
  <c r="G240" i="13" s="1"/>
  <c r="H238" i="13"/>
  <c r="H237" i="13" s="1"/>
  <c r="H236" i="13" s="1"/>
  <c r="G238" i="13"/>
  <c r="I238" i="13"/>
  <c r="I237" i="13" s="1"/>
  <c r="I236" i="13" s="1"/>
  <c r="I234" i="13"/>
  <c r="I233" i="13" s="1"/>
  <c r="I232" i="13" s="1"/>
  <c r="H234" i="13"/>
  <c r="H233" i="13" s="1"/>
  <c r="H232" i="13" s="1"/>
  <c r="G234" i="13"/>
  <c r="G233" i="13" s="1"/>
  <c r="G232" i="13" s="1"/>
  <c r="I230" i="13"/>
  <c r="I229" i="13" s="1"/>
  <c r="H230" i="13"/>
  <c r="H229" i="13" s="1"/>
  <c r="G230" i="13"/>
  <c r="G229" i="13" s="1"/>
  <c r="I227" i="13"/>
  <c r="I226" i="13" s="1"/>
  <c r="I225" i="13" s="1"/>
  <c r="H227" i="13"/>
  <c r="H226" i="13" s="1"/>
  <c r="H225" i="13" s="1"/>
  <c r="G227" i="13"/>
  <c r="G226" i="13" s="1"/>
  <c r="G225" i="13" s="1"/>
  <c r="I218" i="13"/>
  <c r="I217" i="13" s="1"/>
  <c r="I216" i="13" s="1"/>
  <c r="I215" i="13" s="1"/>
  <c r="I214" i="13" s="1"/>
  <c r="H218" i="13"/>
  <c r="H217" i="13" s="1"/>
  <c r="H216" i="13" s="1"/>
  <c r="H215" i="13" s="1"/>
  <c r="H214" i="13" s="1"/>
  <c r="G218" i="13"/>
  <c r="G217" i="13" s="1"/>
  <c r="G216" i="13" s="1"/>
  <c r="G215" i="13" s="1"/>
  <c r="G214" i="13" s="1"/>
  <c r="G210" i="13"/>
  <c r="G209" i="13" s="1"/>
  <c r="G207" i="13"/>
  <c r="G205" i="13"/>
  <c r="I205" i="13"/>
  <c r="I204" i="13" s="1"/>
  <c r="I203" i="13" s="1"/>
  <c r="I202" i="13" s="1"/>
  <c r="I201" i="13" s="1"/>
  <c r="I200" i="13" s="1"/>
  <c r="I199" i="13" s="1"/>
  <c r="I198" i="13" s="1"/>
  <c r="I197" i="13" s="1"/>
  <c r="I196" i="13" s="1"/>
  <c r="I195" i="13" s="1"/>
  <c r="I194" i="13" s="1"/>
  <c r="H205" i="13"/>
  <c r="H204" i="13" s="1"/>
  <c r="H203" i="13" s="1"/>
  <c r="H202" i="13" s="1"/>
  <c r="H200" i="13" s="1"/>
  <c r="H199" i="13" s="1"/>
  <c r="H198" i="13" s="1"/>
  <c r="H197" i="13" s="1"/>
  <c r="H196" i="13" s="1"/>
  <c r="H195" i="13" s="1"/>
  <c r="H194" i="13" s="1"/>
  <c r="G192" i="13"/>
  <c r="G191" i="13" s="1"/>
  <c r="G190" i="13" s="1"/>
  <c r="G189" i="13" s="1"/>
  <c r="H187" i="13"/>
  <c r="H186" i="13" s="1"/>
  <c r="H185" i="13" s="1"/>
  <c r="H184" i="13" s="1"/>
  <c r="G187" i="13"/>
  <c r="G186" i="13" s="1"/>
  <c r="G185" i="13" s="1"/>
  <c r="I187" i="13"/>
  <c r="I186" i="13" s="1"/>
  <c r="I185" i="13" s="1"/>
  <c r="I184" i="13" s="1"/>
  <c r="I174" i="13"/>
  <c r="I173" i="13" s="1"/>
  <c r="I172" i="13" s="1"/>
  <c r="H174" i="13"/>
  <c r="H173" i="13" s="1"/>
  <c r="H172" i="13" s="1"/>
  <c r="G174" i="13"/>
  <c r="G173" i="13" s="1"/>
  <c r="G172" i="13" s="1"/>
  <c r="I170" i="13"/>
  <c r="I169" i="13" s="1"/>
  <c r="I168" i="13" s="1"/>
  <c r="H170" i="13"/>
  <c r="H169" i="13" s="1"/>
  <c r="H168" i="13" s="1"/>
  <c r="G170" i="13"/>
  <c r="G169" i="13" s="1"/>
  <c r="G168" i="13" s="1"/>
  <c r="G162" i="13"/>
  <c r="G161" i="13" s="1"/>
  <c r="G160" i="13" s="1"/>
  <c r="I162" i="13"/>
  <c r="I161" i="13" s="1"/>
  <c r="I160" i="13" s="1"/>
  <c r="H162" i="13"/>
  <c r="H161" i="13" s="1"/>
  <c r="H160" i="13" s="1"/>
  <c r="G154" i="13"/>
  <c r="G153" i="13" s="1"/>
  <c r="G152" i="13" s="1"/>
  <c r="I150" i="13"/>
  <c r="I147" i="13" s="1"/>
  <c r="I146" i="13" s="1"/>
  <c r="H150" i="13"/>
  <c r="H147" i="13" s="1"/>
  <c r="H146" i="13" s="1"/>
  <c r="G150" i="13"/>
  <c r="G147" i="13" s="1"/>
  <c r="G146" i="13" s="1"/>
  <c r="I148" i="13"/>
  <c r="H148" i="13"/>
  <c r="G148" i="13"/>
  <c r="I143" i="13"/>
  <c r="I142" i="13" s="1"/>
  <c r="I141" i="13" s="1"/>
  <c r="I140" i="13" s="1"/>
  <c r="H143" i="13"/>
  <c r="H142" i="13" s="1"/>
  <c r="H141" i="13" s="1"/>
  <c r="H140" i="13" s="1"/>
  <c r="G143" i="13"/>
  <c r="G142" i="13" s="1"/>
  <c r="G141" i="13" s="1"/>
  <c r="G140" i="13" s="1"/>
  <c r="G138" i="13"/>
  <c r="G137" i="13" s="1"/>
  <c r="G136" i="13" s="1"/>
  <c r="G135" i="13" s="1"/>
  <c r="G132" i="13"/>
  <c r="G131" i="13" s="1"/>
  <c r="G130" i="13" s="1"/>
  <c r="G129" i="13" s="1"/>
  <c r="G127" i="13"/>
  <c r="G126" i="13" s="1"/>
  <c r="G125" i="13" s="1"/>
  <c r="G124" i="13" s="1"/>
  <c r="G123" i="13" s="1"/>
  <c r="I121" i="13"/>
  <c r="I120" i="13" s="1"/>
  <c r="H121" i="13"/>
  <c r="H120" i="13" s="1"/>
  <c r="G121" i="13"/>
  <c r="G120" i="13" s="1"/>
  <c r="G118" i="13"/>
  <c r="G117" i="13" s="1"/>
  <c r="G116" i="13" s="1"/>
  <c r="H114" i="13"/>
  <c r="G114" i="13"/>
  <c r="I114" i="13"/>
  <c r="I112" i="13"/>
  <c r="H112" i="13"/>
  <c r="G112" i="13"/>
  <c r="G109" i="13"/>
  <c r="G108" i="13" s="1"/>
  <c r="G106" i="13"/>
  <c r="G105" i="13" s="1"/>
  <c r="I106" i="13"/>
  <c r="I105" i="13" s="1"/>
  <c r="H106" i="13"/>
  <c r="H105" i="13" s="1"/>
  <c r="I103" i="13"/>
  <c r="H103" i="13"/>
  <c r="G103" i="13"/>
  <c r="H101" i="13"/>
  <c r="I101" i="13"/>
  <c r="G101" i="13"/>
  <c r="I98" i="13"/>
  <c r="H98" i="13"/>
  <c r="G98" i="13"/>
  <c r="I96" i="13"/>
  <c r="G96" i="13"/>
  <c r="H96" i="13"/>
  <c r="H95" i="13" s="1"/>
  <c r="I89" i="13"/>
  <c r="I88" i="13" s="1"/>
  <c r="H89" i="13"/>
  <c r="H88" i="13" s="1"/>
  <c r="G89" i="13"/>
  <c r="G88" i="13" s="1"/>
  <c r="I86" i="13"/>
  <c r="H86" i="13"/>
  <c r="G86" i="13"/>
  <c r="I84" i="13"/>
  <c r="G84" i="13"/>
  <c r="H84" i="13"/>
  <c r="H81" i="13"/>
  <c r="I81" i="13"/>
  <c r="G81" i="13"/>
  <c r="I79" i="13"/>
  <c r="H79" i="13"/>
  <c r="G79" i="13"/>
  <c r="I76" i="13"/>
  <c r="H76" i="13"/>
  <c r="G76" i="13"/>
  <c r="I74" i="13"/>
  <c r="H74" i="13"/>
  <c r="G74" i="13"/>
  <c r="I72" i="13"/>
  <c r="H72" i="13"/>
  <c r="G72" i="13"/>
  <c r="I66" i="13"/>
  <c r="I65" i="13" s="1"/>
  <c r="H66" i="13"/>
  <c r="H65" i="13" s="1"/>
  <c r="G66" i="13"/>
  <c r="G65" i="13" s="1"/>
  <c r="G63" i="13"/>
  <c r="G62" i="13" s="1"/>
  <c r="I58" i="13"/>
  <c r="I57" i="13" s="1"/>
  <c r="I56" i="13" s="1"/>
  <c r="I55" i="13" s="1"/>
  <c r="I54" i="13" s="1"/>
  <c r="I47" i="13" s="1"/>
  <c r="I46" i="13" s="1"/>
  <c r="H58" i="13"/>
  <c r="H57" i="13" s="1"/>
  <c r="H56" i="13" s="1"/>
  <c r="H55" i="13" s="1"/>
  <c r="H54" i="13" s="1"/>
  <c r="H47" i="13" s="1"/>
  <c r="H46" i="13" s="1"/>
  <c r="G58" i="13"/>
  <c r="G57" i="13" s="1"/>
  <c r="G56" i="13" s="1"/>
  <c r="G55" i="13" s="1"/>
  <c r="G54" i="13" s="1"/>
  <c r="G47" i="13" s="1"/>
  <c r="G46" i="13" s="1"/>
  <c r="I52" i="13"/>
  <c r="I51" i="13" s="1"/>
  <c r="I50" i="13" s="1"/>
  <c r="I49" i="13" s="1"/>
  <c r="I48" i="13" s="1"/>
  <c r="H52" i="13"/>
  <c r="H51" i="13" s="1"/>
  <c r="H50" i="13" s="1"/>
  <c r="H49" i="13" s="1"/>
  <c r="H48" i="13" s="1"/>
  <c r="G52" i="13"/>
  <c r="G51" i="13" s="1"/>
  <c r="G50" i="13" s="1"/>
  <c r="G49" i="13" s="1"/>
  <c r="G48" i="13" s="1"/>
  <c r="G44" i="13"/>
  <c r="G43" i="13" s="1"/>
  <c r="G42" i="13" s="1"/>
  <c r="G41" i="13" s="1"/>
  <c r="I39" i="13"/>
  <c r="I38" i="13" s="1"/>
  <c r="I37" i="13" s="1"/>
  <c r="I36" i="13" s="1"/>
  <c r="I35" i="13" s="1"/>
  <c r="H39" i="13"/>
  <c r="H38" i="13" s="1"/>
  <c r="H37" i="13" s="1"/>
  <c r="H36" i="13" s="1"/>
  <c r="H35" i="13" s="1"/>
  <c r="G39" i="13"/>
  <c r="G38" i="13" s="1"/>
  <c r="G37" i="13" s="1"/>
  <c r="G36" i="13" s="1"/>
  <c r="G35" i="13" s="1"/>
  <c r="G34" i="13"/>
  <c r="G33" i="13"/>
  <c r="G32" i="13" s="1"/>
  <c r="G31" i="13" s="1"/>
  <c r="G30" i="13" s="1"/>
  <c r="G29" i="13" s="1"/>
  <c r="I27" i="13"/>
  <c r="H27" i="13"/>
  <c r="G27" i="13"/>
  <c r="I25" i="13"/>
  <c r="H25" i="13"/>
  <c r="G25" i="13"/>
  <c r="I21" i="13"/>
  <c r="H21" i="13"/>
  <c r="G21" i="13"/>
  <c r="I20" i="13"/>
  <c r="H20" i="13"/>
  <c r="G20" i="13"/>
  <c r="I19" i="13"/>
  <c r="H19" i="13"/>
  <c r="G19" i="13"/>
  <c r="I111" i="13" l="1"/>
  <c r="G764" i="13"/>
  <c r="G763" i="13" s="1"/>
  <c r="G362" i="13"/>
  <c r="I928" i="13"/>
  <c r="G204" i="13"/>
  <c r="G203" i="13" s="1"/>
  <c r="G202" i="13" s="1"/>
  <c r="G145" i="13"/>
  <c r="G448" i="13"/>
  <c r="G447" i="13" s="1"/>
  <c r="G442" i="13" s="1"/>
  <c r="G441" i="13" s="1"/>
  <c r="H480" i="13"/>
  <c r="H477" i="13" s="1"/>
  <c r="H473" i="13" s="1"/>
  <c r="G602" i="13"/>
  <c r="G601" i="13" s="1"/>
  <c r="G595" i="13" s="1"/>
  <c r="H358" i="13"/>
  <c r="G237" i="13"/>
  <c r="G236" i="13" s="1"/>
  <c r="G224" i="13" s="1"/>
  <c r="G791" i="13"/>
  <c r="G282" i="13"/>
  <c r="H448" i="13"/>
  <c r="H447" i="13" s="1"/>
  <c r="H442" i="13" s="1"/>
  <c r="H441" i="13" s="1"/>
  <c r="G786" i="13"/>
  <c r="G782" i="13" s="1"/>
  <c r="G24" i="13"/>
  <c r="G23" i="13" s="1"/>
  <c r="G22" i="13" s="1"/>
  <c r="G18" i="13" s="1"/>
  <c r="G17" i="13" s="1"/>
  <c r="G16" i="13" s="1"/>
  <c r="G928" i="13"/>
  <c r="G642" i="13"/>
  <c r="G641" i="13" s="1"/>
  <c r="G640" i="13" s="1"/>
  <c r="I642" i="13"/>
  <c r="I641" i="13" s="1"/>
  <c r="I640" i="13" s="1"/>
  <c r="H642" i="13"/>
  <c r="H641" i="13" s="1"/>
  <c r="H640" i="13" s="1"/>
  <c r="G318" i="13"/>
  <c r="G969" i="13"/>
  <c r="G968" i="13" s="1"/>
  <c r="I78" i="13"/>
  <c r="G311" i="13"/>
  <c r="I448" i="13"/>
  <c r="I447" i="13" s="1"/>
  <c r="I442" i="13" s="1"/>
  <c r="I441" i="13" s="1"/>
  <c r="I898" i="13"/>
  <c r="I897" i="13" s="1"/>
  <c r="I292" i="13"/>
  <c r="I288" i="13" s="1"/>
  <c r="I281" i="13" s="1"/>
  <c r="I275" i="13" s="1"/>
  <c r="I969" i="13"/>
  <c r="I968" i="13" s="1"/>
  <c r="I963" i="13" s="1"/>
  <c r="H969" i="13"/>
  <c r="H968" i="13" s="1"/>
  <c r="H963" i="13" s="1"/>
  <c r="H519" i="13"/>
  <c r="H518" i="13" s="1"/>
  <c r="H517" i="13" s="1"/>
  <c r="I250" i="13"/>
  <c r="I246" i="13" s="1"/>
  <c r="H250" i="13"/>
  <c r="H246" i="13" s="1"/>
  <c r="G833" i="13"/>
  <c r="G510" i="13"/>
  <c r="G509" i="13" s="1"/>
  <c r="G529" i="13"/>
  <c r="G528" i="13" s="1"/>
  <c r="G519" i="13"/>
  <c r="G518" i="13" s="1"/>
  <c r="G517" i="13" s="1"/>
  <c r="G378" i="13"/>
  <c r="G371" i="13" s="1"/>
  <c r="G71" i="13"/>
  <c r="H326" i="13"/>
  <c r="I764" i="13"/>
  <c r="I763" i="13" s="1"/>
  <c r="I761" i="13" s="1"/>
  <c r="I736" i="13"/>
  <c r="I735" i="13" s="1"/>
  <c r="I326" i="13"/>
  <c r="H78" i="13"/>
  <c r="G78" i="13"/>
  <c r="I100" i="13"/>
  <c r="G100" i="13"/>
  <c r="I729" i="13"/>
  <c r="I728" i="13" s="1"/>
  <c r="I727" i="13" s="1"/>
  <c r="I83" i="13"/>
  <c r="H83" i="13"/>
  <c r="G83" i="13"/>
  <c r="I268" i="13"/>
  <c r="I267" i="13" s="1"/>
  <c r="I266" i="13" s="1"/>
  <c r="I265" i="13" s="1"/>
  <c r="I264" i="13" s="1"/>
  <c r="H268" i="13"/>
  <c r="H267" i="13" s="1"/>
  <c r="H266" i="13" s="1"/>
  <c r="H265" i="13" s="1"/>
  <c r="H264" i="13" s="1"/>
  <c r="G268" i="13"/>
  <c r="G267" i="13" s="1"/>
  <c r="G266" i="13" s="1"/>
  <c r="G265" i="13" s="1"/>
  <c r="G264" i="13" s="1"/>
  <c r="G978" i="13"/>
  <c r="H928" i="13"/>
  <c r="H897" i="13" s="1"/>
  <c r="H887" i="13" s="1"/>
  <c r="G899" i="13"/>
  <c r="G898" i="13" s="1"/>
  <c r="G850" i="13"/>
  <c r="I833" i="13"/>
  <c r="I832" i="13" s="1"/>
  <c r="I831" i="13" s="1"/>
  <c r="I830" i="13" s="1"/>
  <c r="I829" i="13" s="1"/>
  <c r="I828" i="13" s="1"/>
  <c r="H764" i="13"/>
  <c r="H763" i="13" s="1"/>
  <c r="H762" i="13" s="1"/>
  <c r="H761" i="13" s="1"/>
  <c r="G729" i="13"/>
  <c r="G728" i="13" s="1"/>
  <c r="G727" i="13" s="1"/>
  <c r="H729" i="13"/>
  <c r="H728" i="13" s="1"/>
  <c r="H727" i="13" s="1"/>
  <c r="I686" i="13"/>
  <c r="H686" i="13"/>
  <c r="G686" i="13"/>
  <c r="G685" i="13" s="1"/>
  <c r="I602" i="13"/>
  <c r="I601" i="13" s="1"/>
  <c r="I595" i="13" s="1"/>
  <c r="H602" i="13"/>
  <c r="H601" i="13" s="1"/>
  <c r="H595" i="13" s="1"/>
  <c r="H542" i="13"/>
  <c r="H541" i="13" s="1"/>
  <c r="I519" i="13"/>
  <c r="I518" i="13" s="1"/>
  <c r="I517" i="13" s="1"/>
  <c r="G480" i="13"/>
  <c r="G477" i="13" s="1"/>
  <c r="G473" i="13" s="1"/>
  <c r="G468" i="13" s="1"/>
  <c r="I414" i="13"/>
  <c r="I408" i="13" s="1"/>
  <c r="H414" i="13"/>
  <c r="H408" i="13" s="1"/>
  <c r="I371" i="13"/>
  <c r="I358" i="13" s="1"/>
  <c r="G326" i="13"/>
  <c r="G292" i="13"/>
  <c r="G288" i="13" s="1"/>
  <c r="G287" i="13" s="1"/>
  <c r="I224" i="13"/>
  <c r="I145" i="13"/>
  <c r="H111" i="13"/>
  <c r="H100" i="13"/>
  <c r="I95" i="13"/>
  <c r="I71" i="13"/>
  <c r="H71" i="13"/>
  <c r="I24" i="13"/>
  <c r="I23" i="13" s="1"/>
  <c r="I22" i="13" s="1"/>
  <c r="I18" i="13" s="1"/>
  <c r="I17" i="13" s="1"/>
  <c r="I16" i="13" s="1"/>
  <c r="H24" i="13"/>
  <c r="H23" i="13" s="1"/>
  <c r="H22" i="13" s="1"/>
  <c r="H18" i="13" s="1"/>
  <c r="H17" i="13" s="1"/>
  <c r="H16" i="13" s="1"/>
  <c r="H224" i="13"/>
  <c r="G95" i="13"/>
  <c r="H145" i="13"/>
  <c r="G414" i="13"/>
  <c r="G408" i="13" s="1"/>
  <c r="G542" i="13"/>
  <c r="G541" i="13" s="1"/>
  <c r="G111" i="13"/>
  <c r="H288" i="13"/>
  <c r="H281" i="13" s="1"/>
  <c r="H275" i="13" s="1"/>
  <c r="I542" i="13"/>
  <c r="I541" i="13" s="1"/>
  <c r="G250" i="13"/>
  <c r="G246" i="13" s="1"/>
  <c r="I480" i="13"/>
  <c r="I477" i="13" s="1"/>
  <c r="I473" i="13" s="1"/>
  <c r="G736" i="13"/>
  <c r="G735" i="13" s="1"/>
  <c r="G750" i="13"/>
  <c r="G749" i="13" s="1"/>
  <c r="G748" i="13" s="1"/>
  <c r="G747" i="13" s="1"/>
  <c r="G773" i="13"/>
  <c r="G772" i="13" s="1"/>
  <c r="G771" i="13" s="1"/>
  <c r="H833" i="13"/>
  <c r="H832" i="13" s="1"/>
  <c r="H831" i="13" s="1"/>
  <c r="G994" i="13"/>
  <c r="G990" i="13" s="1"/>
  <c r="G989" i="13" s="1"/>
  <c r="G988" i="13" s="1"/>
  <c r="G987" i="13" s="1"/>
  <c r="G986" i="13" s="1"/>
  <c r="G985" i="13" s="1"/>
  <c r="H736" i="13"/>
  <c r="H735" i="13" s="1"/>
  <c r="G358" i="13" l="1"/>
  <c r="G832" i="13"/>
  <c r="G831" i="13" s="1"/>
  <c r="G830" i="13" s="1"/>
  <c r="G829" i="13" s="1"/>
  <c r="G828" i="13" s="1"/>
  <c r="G781" i="13"/>
  <c r="G780" i="13" s="1"/>
  <c r="G779" i="13" s="1"/>
  <c r="H961" i="13"/>
  <c r="H960" i="13" s="1"/>
  <c r="H348" i="13"/>
  <c r="I885" i="13"/>
  <c r="H886" i="13"/>
  <c r="H830" i="13"/>
  <c r="H829" i="13" s="1"/>
  <c r="H828" i="13" s="1"/>
  <c r="I468" i="13"/>
  <c r="I440" i="13" s="1"/>
  <c r="G762" i="13"/>
  <c r="G761" i="13" s="1"/>
  <c r="G963" i="13"/>
  <c r="G961" i="13" s="1"/>
  <c r="G960" i="13" s="1"/>
  <c r="G897" i="13"/>
  <c r="G887" i="13" s="1"/>
  <c r="G886" i="13" s="1"/>
  <c r="H134" i="13"/>
  <c r="I134" i="13"/>
  <c r="G440" i="13"/>
  <c r="H468" i="13"/>
  <c r="H440" i="13" s="1"/>
  <c r="G348" i="13"/>
  <c r="H721" i="13"/>
  <c r="I348" i="13"/>
  <c r="I721" i="13"/>
  <c r="H70" i="13"/>
  <c r="H69" i="13" s="1"/>
  <c r="H68" i="13" s="1"/>
  <c r="I70" i="13"/>
  <c r="I69" i="13" s="1"/>
  <c r="I68" i="13" s="1"/>
  <c r="G721" i="13"/>
  <c r="I594" i="13"/>
  <c r="H594" i="13"/>
  <c r="G594" i="13"/>
  <c r="G281" i="13"/>
  <c r="G275" i="13" s="1"/>
  <c r="G134" i="13"/>
  <c r="G70" i="13"/>
  <c r="G69" i="13" s="1"/>
  <c r="G68" i="13" s="1"/>
  <c r="G885" i="13" l="1"/>
  <c r="H885" i="13"/>
  <c r="G274" i="13"/>
  <c r="H61" i="13"/>
  <c r="H60" i="13" s="1"/>
  <c r="I61" i="13"/>
  <c r="I60" i="13" s="1"/>
  <c r="I1006" i="13" s="1"/>
  <c r="H1006" i="13" l="1"/>
  <c r="G60" i="13"/>
  <c r="G1006" i="13" s="1"/>
</calcChain>
</file>

<file path=xl/sharedStrings.xml><?xml version="1.0" encoding="utf-8"?>
<sst xmlns="http://schemas.openxmlformats.org/spreadsheetml/2006/main" count="12955" uniqueCount="797">
  <si>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</si>
  <si>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</si>
  <si>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</si>
  <si>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</si>
  <si>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</si>
  <si>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</si>
  <si>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</si>
  <si>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2019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</si>
  <si>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</si>
  <si>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</si>
  <si>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</si>
  <si>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</si>
  <si>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</si>
  <si>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</si>
  <si>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</si>
  <si>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</si>
  <si>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</si>
  <si>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</si>
  <si>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</si>
  <si>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</si>
  <si>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</si>
  <si>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</si>
  <si>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</si>
  <si>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</si>
  <si>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</si>
  <si>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</si>
  <si>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</si>
  <si>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</si>
  <si>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</si>
  <si>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</si>
  <si>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</si>
  <si>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</si>
  <si>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</si>
  <si>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</si>
  <si>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</si>
  <si>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</si>
  <si>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</si>
  <si>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</si>
  <si>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</si>
  <si>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</si>
  <si>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</si>
  <si>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</si>
  <si>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</si>
  <si>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</si>
  <si>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</si>
  <si>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</si>
  <si>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</si>
  <si>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</si>
  <si>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</si>
  <si>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</si>
  <si>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</si>
  <si>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</si>
  <si>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</si>
  <si>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</si>
  <si>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</si>
  <si>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</si>
  <si>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</si>
  <si>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</si>
  <si>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</si>
  <si>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</si>
  <si>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</si>
  <si>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</si>
  <si>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</si>
  <si>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</si>
  <si>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</si>
  <si>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</si>
  <si>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</si>
  <si>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</si>
  <si>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</si>
  <si>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</si>
  <si>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</si>
  <si>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</si>
  <si>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</si>
  <si>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</si>
  <si>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</si>
  <si>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</si>
  <si>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</si>
  <si>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</si>
  <si>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</si>
  <si>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</si>
  <si>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</si>
  <si>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</si>
  <si>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</si>
  <si>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</si>
  <si>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</si>
  <si>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</si>
  <si>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</si>
  <si>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</si>
  <si>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</si>
  <si>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</si>
  <si>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</si>
  <si>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</si>
  <si>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</si>
  <si>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</si>
  <si>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</si>
  <si>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</si>
  <si>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</si>
  <si>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</si>
  <si>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</si>
  <si>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</si>
  <si>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</si>
  <si>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</si>
  <si>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</si>
  <si>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</si>
  <si>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</si>
  <si>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</si>
  <si>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</si>
  <si>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</si>
  <si>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</si>
  <si>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</si>
  <si>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</si>
  <si>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</si>
  <si>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</si>
  <si>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</si>
  <si>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</si>
  <si>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</si>
  <si>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</si>
  <si>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</si>
  <si>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</si>
  <si>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</si>
  <si>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</si>
  <si>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</si>
  <si>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</si>
  <si>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</si>
  <si>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</si>
  <si>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</si>
  <si>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</si>
  <si>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</si>
  <si>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</si>
  <si>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</si>
  <si>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</si>
  <si>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</si>
  <si>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</si>
  <si>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</si>
  <si>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</si>
  <si>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</si>
  <si>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</si>
  <si>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</si>
  <si>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</si>
  <si>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</si>
  <si>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</si>
  <si>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</si>
  <si>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</si>
  <si>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</si>
  <si>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</si>
  <si>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</si>
  <si>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</si>
  <si>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</si>
  <si>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</si>
  <si>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</si>
  <si>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</si>
  <si>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</si>
  <si>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</si>
  <si>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</si>
  <si>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</si>
  <si>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</si>
  <si>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</si>
  <si>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</si>
  <si>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</si>
  <si>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</si>
  <si>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</si>
  <si>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</si>
  <si>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</si>
  <si>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</si>
  <si>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</si>
  <si>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</si>
  <si>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</si>
  <si>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</si>
  <si>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</si>
  <si>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</si>
  <si>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</si>
  <si>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</si>
  <si>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</si>
  <si>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</si>
  <si>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</si>
  <si>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</si>
  <si>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</si>
  <si>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</si>
  <si>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</si>
  <si>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</si>
  <si>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</si>
  <si>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</si>
  <si>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</si>
  <si>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</si>
  <si>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</si>
  <si>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</si>
  <si>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</si>
  <si>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</si>
  <si>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</si>
  <si>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</si>
  <si>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</si>
  <si>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</si>
  <si>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</si>
  <si>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</si>
  <si>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</si>
  <si>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</si>
  <si>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</si>
  <si>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</si>
  <si>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</si>
  <si>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</si>
  <si>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</si>
  <si>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</si>
  <si>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</si>
  <si>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</si>
  <si>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</si>
  <si>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</si>
  <si>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</si>
  <si>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</si>
  <si>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</si>
  <si>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</si>
  <si>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</si>
  <si>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</si>
  <si>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</si>
  <si>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</si>
  <si>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</si>
  <si>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</si>
  <si>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</si>
  <si>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</si>
  <si>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</si>
  <si>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</si>
  <si>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</si>
  <si>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</si>
  <si>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</si>
  <si>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</si>
  <si>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</si>
  <si>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</si>
  <si>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</si>
  <si>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</si>
  <si>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</si>
  <si>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</si>
  <si>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</si>
  <si>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</si>
  <si>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</si>
  <si>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</si>
  <si>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</si>
  <si>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</si>
  <si>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</si>
  <si>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</si>
  <si>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</si>
  <si>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</si>
  <si>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</si>
  <si>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</si>
  <si>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</si>
  <si>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</si>
  <si>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</si>
  <si>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</si>
  <si>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</si>
  <si>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</si>
  <si>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</si>
  <si>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</si>
  <si>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</si>
  <si>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</si>
  <si>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</si>
  <si>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</si>
  <si>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</si>
  <si>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</si>
  <si>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</si>
  <si>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</si>
  <si>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</si>
  <si>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</si>
  <si>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</si>
  <si>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</si>
  <si>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</si>
  <si>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</si>
  <si>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</si>
  <si>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</si>
  <si>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</si>
  <si>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</si>
  <si>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</si>
  <si>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</si>
  <si>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</si>
  <si>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</si>
  <si>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</si>
  <si>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</si>
  <si>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</si>
  <si>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</si>
  <si>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</si>
  <si>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</si>
  <si>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</si>
  <si>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</si>
  <si>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</si>
  <si>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</si>
  <si>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</si>
  <si>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</si>
  <si>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</si>
  <si>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</si>
  <si>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</si>
  <si>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</si>
  <si>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</si>
  <si>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</si>
  <si>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</si>
  <si>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</si>
  <si>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</si>
  <si>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</si>
  <si>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</si>
  <si>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</si>
  <si>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</si>
  <si>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</si>
  <si>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</si>
  <si>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</si>
  <si>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</si>
  <si>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</si>
  <si>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</si>
  <si>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</si>
  <si>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</si>
  <si>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</si>
  <si>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</si>
  <si>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</si>
  <si>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</si>
  <si>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</si>
  <si>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</si>
  <si>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</si>
  <si>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</si>
  <si>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</si>
  <si>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</si>
  <si>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</si>
  <si>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</si>
  <si>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</si>
  <si>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</si>
  <si>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</si>
  <si>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</si>
  <si>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</si>
  <si>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</si>
  <si>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</si>
  <si>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</si>
  <si>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</si>
  <si>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</si>
  <si>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</si>
  <si>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</si>
  <si>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</si>
  <si>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</si>
  <si>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</si>
  <si>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</si>
  <si>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</si>
  <si>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</si>
  <si>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</si>
  <si>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</si>
  <si>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</si>
  <si>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</si>
  <si>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</si>
  <si>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</si>
  <si>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</si>
  <si>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</si>
  <si>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</si>
  <si>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</si>
  <si>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</si>
  <si>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</si>
  <si>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</si>
  <si>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</si>
  <si>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</si>
  <si>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</si>
  <si>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</si>
  <si>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</si>
  <si>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</si>
  <si>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</si>
  <si>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</si>
  <si>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</si>
  <si>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</si>
  <si>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</si>
  <si>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</si>
  <si>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</si>
  <si>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</si>
  <si>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</si>
  <si>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</si>
  <si>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</si>
  <si>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</si>
  <si>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</si>
  <si>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</si>
  <si>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</si>
  <si>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</si>
  <si>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</si>
  <si>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</si>
  <si>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</si>
  <si>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</si>
  <si>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</si>
  <si>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</si>
  <si>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</si>
  <si>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</si>
  <si>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</si>
  <si>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</si>
  <si>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</si>
  <si>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</si>
  <si>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</si>
  <si>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</si>
  <si>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</si>
  <si>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</si>
  <si>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</si>
  <si>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</si>
  <si>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</si>
  <si>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</si>
  <si>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</si>
  <si>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</si>
  <si>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</si>
  <si>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</si>
  <si>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</si>
  <si>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</si>
  <si>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</si>
  <si>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</si>
  <si>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</si>
  <si>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</si>
  <si>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</si>
  <si>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</si>
  <si>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</si>
  <si>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</si>
  <si>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</si>
  <si>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</si>
  <si>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</si>
  <si>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</si>
  <si>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</si>
  <si>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</si>
  <si>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</si>
  <si>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</si>
  <si>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</si>
  <si>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</si>
  <si>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</si>
  <si>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</si>
  <si>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</si>
  <si>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</si>
  <si>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</si>
  <si>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</si>
  <si>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</si>
  <si>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</si>
  <si>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</si>
  <si>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</si>
  <si>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</si>
  <si>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</si>
  <si>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</si>
  <si>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Код </t>
  </si>
  <si>
    <t>7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</si>
  <si>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</si>
  <si>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</si>
  <si>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053</t>
  </si>
  <si>
    <t>Функционирование высшего должностного лица субъекта РФ и муниципального образования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</si>
  <si>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</si>
  <si>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</si>
  <si>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</si>
  <si>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</si>
  <si>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</si>
  <si>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</si>
  <si>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</si>
  <si>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</si>
  <si>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</si>
  <si>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</si>
  <si>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</si>
  <si>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</si>
  <si>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</si>
  <si>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</si>
  <si>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</si>
  <si>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</si>
  <si>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</si>
  <si>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</si>
  <si>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</si>
  <si>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</si>
  <si>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</si>
  <si>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</si>
  <si>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</si>
  <si>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9110077600</t>
  </si>
  <si>
    <t>Приложение 3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</si>
  <si>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</si>
  <si>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</si>
  <si>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</si>
  <si>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</si>
  <si>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>от 04 октября 2018 года №162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</si>
  <si>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</si>
  <si>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</si>
  <si>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</si>
  <si>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</si>
  <si>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</si>
  <si>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</si>
  <si>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1500178А00</t>
  </si>
  <si>
    <t>Обеспечение повышения оплаты труда некоторых категорий работников муниципальных учреждений</t>
  </si>
  <si>
    <t>9300072300</t>
  </si>
  <si>
    <t>9300078А00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</si>
  <si>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</si>
  <si>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</si>
  <si>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</si>
  <si>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</si>
  <si>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</si>
  <si>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</si>
  <si>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</si>
  <si>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</si>
  <si>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</si>
  <si>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1300078А00</t>
  </si>
  <si>
    <t>1800278А00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</si>
  <si>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</si>
  <si>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1000178А00</t>
  </si>
  <si>
    <t>1000172300</t>
  </si>
  <si>
    <t>10001S2300</t>
  </si>
  <si>
    <t>2100178А00</t>
  </si>
  <si>
    <t>2100172300</t>
  </si>
  <si>
    <t>21001S2300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</si>
  <si>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</si>
  <si>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</si>
  <si>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</si>
  <si>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</si>
  <si>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</si>
  <si>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</si>
  <si>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</si>
  <si>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</si>
  <si>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</si>
  <si>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20001S2300</t>
  </si>
  <si>
    <t>2000172300</t>
  </si>
  <si>
    <t>Поддержка районных печатных средств массовой информации</t>
  </si>
  <si>
    <t>2000178600</t>
  </si>
  <si>
    <t xml:space="preserve">Обеспечение надлежащего осуществления полномочий по решению вопросов местного значения </t>
  </si>
  <si>
    <t>1100179200</t>
  </si>
  <si>
    <t>1100178А00</t>
  </si>
  <si>
    <t>19001S2300</t>
  </si>
  <si>
    <t>1900172300</t>
  </si>
  <si>
    <t>1900178А00</t>
  </si>
  <si>
    <t>1200478А00</t>
  </si>
  <si>
    <t>Выравнивание возможностей местных бюджетов по сохранению достигнутых показателей повышения оплаты труда отдельным категориям работников бюджетной сферы за счет средств местного бюджета</t>
  </si>
  <si>
    <t>от 25 октября 2018 года №165</t>
  </si>
  <si>
    <t>5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</si>
  <si>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</si>
  <si>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Сумма на 2020 год</t>
  </si>
  <si>
    <t>Сумма на 2021 год</t>
  </si>
  <si>
    <t>Муниципальная программа «Энергосбережение и повышение энергетической эффективности в ЗАТО - пос. Михайловский Саратовской области на период до 2020 года»</t>
  </si>
  <si>
    <t>Субсидии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</si>
  <si>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1900172500</t>
  </si>
  <si>
    <t>19001S2500</t>
  </si>
  <si>
    <t>1100172500</t>
  </si>
  <si>
    <t>11001S2500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</si>
  <si>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</si>
  <si>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2500000000</t>
  </si>
  <si>
    <t>25000Z0000</t>
  </si>
  <si>
    <t xml:space="preserve">Муниципальная программа  "Развитие местного самоуправления в п.Михайловский Саратовской области на 2021-2023 годы" 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</si>
  <si>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п.Михайловский Саратовской области на 2019-2021 годы"</t>
  </si>
  <si>
    <t>2600000000</t>
  </si>
  <si>
    <t>26000Z0000</t>
  </si>
  <si>
    <t xml:space="preserve">Муниципальная программа  "Развитие местного самоуправления в ЗАТО Михайловский Саратовской области на 2018-2020 годы" 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</si>
  <si>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п.Михайловский в 2020-2022 годах"</t>
  </si>
  <si>
    <t>Муниципальная программа «Управление имуществом ЗАТО Михайловский на 2018-2020 годы»</t>
  </si>
  <si>
    <t>Муниципальная программа "Повышение безопасности дорожного движения в п.Михайловский на 2019-2021 годы"</t>
  </si>
  <si>
    <t>Основное мероприятие "Развитие системы маршрутного ориентирования на улично-дорожной сети п.Михайловский"</t>
  </si>
  <si>
    <t>2800000000</t>
  </si>
  <si>
    <t>28000Z0000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</si>
  <si>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</si>
  <si>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2700000000</t>
  </si>
  <si>
    <t>27000Z0000</t>
  </si>
  <si>
    <t>Муниципальная программа   "Благоустройство территории  п.Михайловский Саратовской области на 2019-2021 годы"</t>
  </si>
  <si>
    <t>Основное мероприятие "Дератизация территории п.Михайловский"</t>
  </si>
  <si>
    <t>Муниципальная программа  "Развитие дошкольного образования ЗАТО Михайловский Саратовской области на 2018-2020 годы"</t>
  </si>
  <si>
    <t xml:space="preserve">Муниципальная программа  "Развитие дошкольного образования п.Михайловский Саратовской области на 2021-2023 годы" </t>
  </si>
  <si>
    <t>2900000000</t>
  </si>
  <si>
    <t>2900076900</t>
  </si>
  <si>
    <t>2900077300</t>
  </si>
  <si>
    <t>2900076700</t>
  </si>
  <si>
    <t>3000000000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</si>
  <si>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годы"</t>
  </si>
  <si>
    <t>Муниципальная программа "Поддержка и развитие общего образования городского округа п.Михайловский Саратовской области муниципального общеобразовательного учреждения "Средняя общеобразовательная школа п. Михайловский Саратовской области" на 2021-2023 годы"</t>
  </si>
  <si>
    <t>3000077200</t>
  </si>
  <si>
    <t>2900004100</t>
  </si>
  <si>
    <t>3000004100</t>
  </si>
  <si>
    <t>3000077000</t>
  </si>
  <si>
    <t>3100000000</t>
  </si>
  <si>
    <t>31000Z0000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</si>
  <si>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п.Михайловский  Саратовской области на 2020-2022 годы"</t>
  </si>
  <si>
    <t>Основное мероприятие " Разработка проекта изменений в Правила землепользования и застройки, генерального плана городского округа п.Михайловский Саратовской области"</t>
  </si>
  <si>
    <t>Муниципальная программа «Управление имуществом п.Михайловский на 2021-2023 годы"</t>
  </si>
  <si>
    <t>Основное мероприятие "Капитальный ремонт котельных и тепловых сетей в п.Михайловский Саратовской области"</t>
  </si>
  <si>
    <t>Муниципальная программа "Обеспечение населения п.Михайловский Саратовской области питьевой водой на 2019-2021 годы". "Чистая вода".</t>
  </si>
  <si>
    <t>Основное мероприятие "Содержание (уборка) территории п.Михайловский"</t>
  </si>
  <si>
    <t>Муниципальная программа "Развитие физической культуры и спорта в ЗАТО Михайловский Саратовской области" на 2017-2019 годы"</t>
  </si>
  <si>
    <t>3200000000</t>
  </si>
  <si>
    <t>Муниципальная программа "Развитие дополнительного образования детей в ЗАТО Михайловский Саратовской области" на 2018 – 2020 годы"</t>
  </si>
  <si>
    <t>Муниципальная программа "Развитие дополнительного образования детей в п.Михайловский Саратовской области" на 2021-2023 годы"</t>
  </si>
  <si>
    <t>3200004200</t>
  </si>
  <si>
    <t>3200072500</t>
  </si>
  <si>
    <t>Муниципальная программа  "Развитие местного самоуправления в ЗАТО Михайловский Саратовской области на 2018-2020 годы"</t>
  </si>
  <si>
    <t>3300000000</t>
  </si>
  <si>
    <t>33000Z0000</t>
  </si>
  <si>
    <t>Муниципальная программа "Молодежная политика и оздоровление детей ЗАТО Михайловский на 2017-2019 годы"</t>
  </si>
  <si>
    <t>Муниципальная программа "Молодежная политика и оздоровление детей п.Михайловский на 2020-2022 годы"</t>
  </si>
  <si>
    <t>Муниципальная программа "Профилактика терроризма и экстремизма в п.Михайловский на 2019-2021 годы"</t>
  </si>
  <si>
    <t>Муниципальная программа  "Развитие культуры в п.Михайловский Саратовской области на 2019-2021 годы"</t>
  </si>
  <si>
    <t>Основное мероприятие "Приведение в соответствие с нормами и правилами зданий и учреждений, находящихся на территории п.Михайловский"</t>
  </si>
  <si>
    <t>Муниципальная программа "Развитие физической культуры и спорта в п.Михайловский Саратовской области" на 2020-2022 годы"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</si>
  <si>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</si>
  <si>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Муниципальная программа "Поддержка и развитие печатного средства массовой информации городского округа п.Михайловский Саратовской области муниципального учреждения "Редакция газеты "Михайловские новости" п.Михайловский Саратовской области на 2021-2023 годы"</t>
  </si>
  <si>
    <t>3400000000</t>
  </si>
  <si>
    <t>3400004100</t>
  </si>
  <si>
    <t>2600004200</t>
  </si>
  <si>
    <t>2600006200</t>
  </si>
  <si>
    <t>3200006200</t>
  </si>
  <si>
    <t>32000S2500</t>
  </si>
  <si>
    <t>2400079Б00</t>
  </si>
  <si>
    <t>Осуществление мероприятий в области энергосбережения и повышения энергетической эффективности</t>
  </si>
  <si>
    <t>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</si>
  <si>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</si>
  <si>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1100300000</t>
  </si>
  <si>
    <t>11003S2110</t>
  </si>
  <si>
    <t>Основное мероприятие "Устройство площадки для досуга и культурно - массовых мероприятий пос. Михайловский Саратовской области"</t>
  </si>
  <si>
    <t>Реализация проектов развития муниципальных образований области, основанных на местных инициативах, за счет средств местного бюджета (за исключением безвозмездных поступлений добровольных взносов, пожертвований от физических и юридических лиц)</t>
  </si>
  <si>
    <t>3500000000</t>
  </si>
  <si>
    <t>Муниципальная программа  "Формирование комфортной городской среды на территории ЗАТО Михайловский Саратовской области на 2018-2022 годы"</t>
  </si>
  <si>
    <t>3500100000</t>
  </si>
  <si>
    <t xml:space="preserve">Основное мероприятие "Благоустройство общественных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</si>
  <si>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35001Z0000</t>
  </si>
  <si>
    <t>3500200000</t>
  </si>
  <si>
    <t xml:space="preserve">Основное мероприятие "Благоустройство дворовых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</si>
  <si>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35002Z0000</t>
  </si>
  <si>
    <t>0900600000</t>
  </si>
  <si>
    <t>09006Z0000</t>
  </si>
  <si>
    <t>Основное мероприятие "Проведение независимой оценки качества оказания услуг учреждениями дошкольного образования, среднего полного (общего) образования, дополнительного образования, культуры, учредителем которых является администрация ЗАТО Михайловский Саратовской области"</t>
  </si>
  <si>
    <t>350F255554</t>
  </si>
  <si>
    <t>Реализация программ формирования современной городской среды (за счет средств местного бюджета)</t>
  </si>
  <si>
    <t>350F255550</t>
  </si>
  <si>
    <t>350F200000</t>
  </si>
  <si>
    <t>Реализация регионального проекта (программы) в целях выполнения задач федерального проекта «Формирование комфортной городской среды»</t>
  </si>
  <si>
    <t>Реализация программ формирования современной городской среды</t>
  </si>
  <si>
    <t>1000179200</t>
  </si>
  <si>
    <t>Обеспечение надлежащего осуществления полномочий по решению вопросов местного значения</t>
  </si>
  <si>
    <t>Основное мероприятие "Приобретение и установка камер видеонаблюдения на территории муниципального образования поселок Михайловский Саратовской области"</t>
  </si>
  <si>
    <t>11003S2120</t>
  </si>
  <si>
    <t>11003S2130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</si>
  <si>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юридических лиц</t>
  </si>
  <si>
    <t>1100372100</t>
  </si>
  <si>
    <t>Реализация проектов развития муниципальных образований области, основанных на местных инициативах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</si>
  <si>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бюджета муниципального образования п. Михайловский на 2019 год и на плановый период 2020 и 2021  годов   </t>
  </si>
  <si>
    <t>Основное мероприятие "Устройство  автостоянки на 50 машин по адресу: Саратовская область, п.Михайловский, мкр. Солнечный, 15 м на север от дома №8"</t>
  </si>
  <si>
    <t>320</t>
  </si>
  <si>
    <t>Социальные выплаты гражданам, кроме публичных нормативных социальных выплат</t>
  </si>
  <si>
    <t xml:space="preserve">Ведомственная структура расходов бюджета муниципального образования п. Михайловский на 2019 год и на плановый период 2020 и 2021 годов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</si>
  <si>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муниципального образования п. Михайловский на 2019 год и на плановый период 2020 и 2021 годов</t>
  </si>
  <si>
    <t>Финансовое управление администрации муниципального образования п. Михайловский Саратовской области</t>
  </si>
  <si>
    <t>Собрание депутатов муниципального образования п. Михайловский Саратовской области</t>
  </si>
  <si>
    <t>администрация муниципального образования п. Михайловский Саратовской области</t>
  </si>
  <si>
    <t>Обеспечение деятельности муниципального учреждения МУ "ЦБ и служба МТО и ТО ОМС муниципального образования п. Михайловский"</t>
  </si>
  <si>
    <t>Муниципальное казенное учреждение культуры "Дом культуры" муниципального образования поселок Михайловский Саратовской области</t>
  </si>
  <si>
    <t>2200178800</t>
  </si>
  <si>
    <t>Содействие в уточнении сведений о границах населенных пунктов и территориальных зон в Едином государственном реестре недвижимости</t>
  </si>
  <si>
    <t>к решению Собрания депутатов от         20 декабря 2018 года № 177</t>
  </si>
  <si>
    <t>к решению Собрания депутатов от             20 декабря 2018 года № 177</t>
  </si>
  <si>
    <t>к решению Собрания депутатов от          20 декабря 2018 года № 177</t>
  </si>
  <si>
    <t>Основное мероприятие "Капитальный ремонт водопроводных сетей"</t>
  </si>
  <si>
    <t>1301100000</t>
  </si>
  <si>
    <t>13011Z0000</t>
  </si>
  <si>
    <t>Строительство внешних инженерных сетей с технологическим присоединением к существующим объектам инженерной инфраструктуры с разработкой проектно-сметной документации с проведением государственной экспертизы проектно- сметной документации</t>
  </si>
  <si>
    <t>Приложение 2</t>
  </si>
  <si>
    <t>Приложение 4</t>
  </si>
  <si>
    <t>9950000000</t>
  </si>
  <si>
    <t>Финансовое обеспечение затрат в рамках мер по предупреждению банкротства и восстановлению платежеспособности муниципальных унитарных предприятий муниципального образования п. Михайловский</t>
  </si>
  <si>
    <t>414</t>
  </si>
  <si>
    <t>Всего</t>
  </si>
  <si>
    <t>Проекты развития муниципальных образований области, основанных на местных инициативах</t>
  </si>
  <si>
    <t>2 07 04050 04 0073 150</t>
  </si>
  <si>
    <t>Прочие безвозмездные поступления  в бюджеты городских округов</t>
  </si>
  <si>
    <t>2 07 04050 04 0000 150</t>
  </si>
  <si>
    <t>2 04 04099 04 0073 150</t>
  </si>
  <si>
    <t>Прочие безвозмездные поступления от негосударственных организаций в бюджеты городских округов</t>
  </si>
  <si>
    <t>2 04 04099 04 0000 150</t>
  </si>
  <si>
    <t>Межбюджетные трансферты, передаваемые бюджетам городских округов области на содействие в уточнении сведений о границах населенных пунктов и территориальных зон в Едином государственном реестре недвижимости</t>
  </si>
  <si>
    <t>2 02 49999 04 0026 150</t>
  </si>
  <si>
    <t>Межбюджетные трансферты, передаваемые бюджетам городских округов области на размещение социально значимой информации в печатных средствах массовой информации, учрежденных органами местного самоуправления</t>
  </si>
  <si>
    <t>2 02 49999 04 0015 150</t>
  </si>
  <si>
    <t xml:space="preserve">Иные 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 </t>
  </si>
  <si>
    <t>2 02 49999 04 0013 150</t>
  </si>
  <si>
    <t>Иные межбюджетные трансферты, передаваемые бюджетам  городских округов области на осуществление мероприятий в области энергосбережения и повышения энергетической эффективности</t>
  </si>
  <si>
    <t>2 02 49999 04 0020 150</t>
  </si>
  <si>
    <t xml:space="preserve">Иные межбюджетные трансферты бюджетам </t>
  </si>
  <si>
    <t>2 02 40000 00 0000 150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</si>
  <si>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</si>
  <si>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2 02 35118 04 0000 150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</si>
  <si>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</si>
  <si>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2 02 30024 04 0015 150</t>
  </si>
  <si>
    <t>Субвенции бюджетам городских округов области на проведение мероприятий по отлову и содержанию безнадзорных животных</t>
  </si>
  <si>
    <t>2 02 30024 04 0040 150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</si>
  <si>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</si>
  <si>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2 02 30024 04 0039 150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</si>
  <si>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</si>
  <si>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2 02 30024 04 0011 150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</si>
  <si>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</si>
  <si>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2 02 30024 04 0008 150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</si>
  <si>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</si>
  <si>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2 02 30024 04 0003 150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</si>
  <si>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</si>
  <si>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2 02 30024 04 0016 150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</si>
  <si>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</si>
  <si>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2 02 30024 04 0010 150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</si>
  <si>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</si>
  <si>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2 02 30024 04 0009 150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</si>
  <si>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</si>
  <si>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2 02 30024 04 0001 150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</si>
  <si>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</si>
  <si>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2 02 30024 04 0037 150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</si>
  <si>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</si>
  <si>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2 02 30024 04 0012 150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</si>
  <si>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</si>
  <si>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2 02 30024 04 0014 150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</si>
  <si>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</si>
  <si>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2 02 30024 04 0029 150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</si>
  <si>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</si>
  <si>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2 02 30024 04 0028 150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</si>
  <si>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</si>
  <si>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2 02 30024 04 0027 150</t>
  </si>
  <si>
    <t>Субвенции местным бюджетам на выполнение передаваемых полномочий субъектов Российской Федерации</t>
  </si>
  <si>
    <t>2 02 30024 00 0000 150</t>
  </si>
  <si>
    <t>Субвенции бюджетам бюджетной системы Российской Федерации</t>
  </si>
  <si>
    <t>2 02 30000 00 0000 150</t>
  </si>
  <si>
    <t>Субсидии бюджетам городских округов на поддержку муниципальных программ формирования современной городской среды</t>
  </si>
  <si>
    <t>2 02 25555 04 0000 150</t>
  </si>
  <si>
    <t>Cубсидии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</si>
  <si>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2 02 29999 04 0078 150</t>
  </si>
  <si>
    <t>Cубсидии бюджетам  городских округов области на обеспечение повышения оплаты труда некоторых категорий работников муниципальных учреждений</t>
  </si>
  <si>
    <t>2 02 29999 04 0075 150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</si>
  <si>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</si>
  <si>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2 02 29999 04 0073 150</t>
  </si>
  <si>
    <t>Субсидии бюджетам бюджетной системы Российской Федерации (межбюджетные субсидии)</t>
  </si>
  <si>
    <t>2 02 20000 00 0000 150</t>
  </si>
  <si>
    <t>Дотации бюджетам  городских округов на поддержку мер по обеспечению сбалансированности бюджетов</t>
  </si>
  <si>
    <t>2 02 15002 04 0000 150</t>
  </si>
  <si>
    <t>Дотации в целях обеспечения сбалансированности бюджета городского округа Михайловский</t>
  </si>
  <si>
    <t>2 02 19999 04 0000 150</t>
  </si>
  <si>
    <t>Дотации  бюджетам городских округов на выравнивание бюджетной обеспеченности муниципальных районов (городских округов) области</t>
  </si>
  <si>
    <t>2 02 15001 04 0002 150</t>
  </si>
  <si>
    <t>Дотации  бюджетам городских округов на выравнивание бюджетной обеспеченности поселений области</t>
  </si>
  <si>
    <t>2 02 15001 04 0001 150</t>
  </si>
  <si>
    <t>Дотации бюджетам бюджетной системы Российской Федерации</t>
  </si>
  <si>
    <t>2 02 10000 00 0000 150</t>
  </si>
  <si>
    <t>БЕЗВОЗМЕЗДНЫЕ ПОСТУПЛЕНИЯ ОТ ДРУГИХ БЮДЖЕТОВ БЮДЖЕТНОЙ СИСТЕМЫ РОССИЙСКОЙ ФЕДЕРАЦИИ                                          в том числе:</t>
  </si>
  <si>
    <t>2 02 00000 00 0000 000</t>
  </si>
  <si>
    <t>БЕЗВОЗМЕЗДНЫЕ ПОСТУПЛЕНИЯ</t>
  </si>
  <si>
    <t>2 00 00000 00 0000 000</t>
  </si>
  <si>
    <t>ШТРАФЫ, САНКЦИИ, ВОЗМЕЩЕНИЕ УЩЕРБА</t>
  </si>
  <si>
    <t>1 16 00000 00 0000 000</t>
  </si>
  <si>
    <t>ДОХОДЫ ОТ ПРОДАЖИ МАТЕРИАЛЬНЫХ И НЕМАТЕРИАЛЬНЫХ АКТИВОВ</t>
  </si>
  <si>
    <t>1 14 00000 00 0000 000</t>
  </si>
  <si>
    <t>ПЛАТЕЖИ ПРИ ПОЛЬЗОВАНИИ ПРИРОДНЫМИ РЕСУРСАМИ</t>
  </si>
  <si>
    <t>1 12 00000 00 0000 000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</si>
  <si>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</si>
  <si>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</si>
  <si>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НАЛОГИ НА ИМУЩЕСТВО</t>
  </si>
  <si>
    <t>1 06 00000 00 0000 000</t>
  </si>
  <si>
    <t>НАЛОГИ НА СОВОКУПНЫЙ ДОХОД</t>
  </si>
  <si>
    <t>1 05 00000 00 0000 000</t>
  </si>
  <si>
    <t>НАЛОГИ НА ТОВАРЫ (РАБОТЫ, УСЛУГИ), РЕАЛИЗУЕМЫЕ НА ТЕРРИТОРИИ РОССИЙСКОЙ ФЕДЕРАЦИИ</t>
  </si>
  <si>
    <t>1 03 00000 00 0000 000</t>
  </si>
  <si>
    <t>НАЛОГИ НА ПРИБЫЛЬ, ДОХОДЫ</t>
  </si>
  <si>
    <t>1 01 00000 00 0000 000</t>
  </si>
  <si>
    <t>НАЛОГОВЫЕ И НЕНАЛОГОВЫЕ ДОХОДЫ</t>
  </si>
  <si>
    <t>1 00 00000 00 0000 000</t>
  </si>
  <si>
    <t>2021 год</t>
  </si>
  <si>
    <t>2020 год</t>
  </si>
  <si>
    <t>2019 год</t>
  </si>
  <si>
    <t>Сумма</t>
  </si>
  <si>
    <t xml:space="preserve">Наименование доходов </t>
  </si>
  <si>
    <t>Код бюджетной классификации</t>
  </si>
  <si>
    <t>на 2019 год и на плановый период 2020 и 2021 годов</t>
  </si>
  <si>
    <t xml:space="preserve">Поступление доходов в бюджет муниципального образования п. Михайловский </t>
  </si>
  <si>
    <t>к решению Собрания депутатов от       20 декабря 2018 года № 177</t>
  </si>
  <si>
    <t>к решению Собрания депутатов муниципального образования п. Михайловский Саратовской области от 17 октября 2019 года № 238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</si>
  <si>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</si>
  <si>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</si>
  <si>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к решению Собрания депутатов муниципального образования п. Михайловский Саратовской области от     17 октября 2019 года № 238</t>
  </si>
  <si>
    <t>Уменьшение прочих остатков денежных средств бюджетов городских округов</t>
  </si>
  <si>
    <t xml:space="preserve"> 000 01 05 02 01 04 0000610</t>
  </si>
  <si>
    <t>Уменьшение прочих остатков средств бюджетов</t>
  </si>
  <si>
    <t xml:space="preserve"> 000 01 05 02 00 00 0000 600</t>
  </si>
  <si>
    <t>Увеличение прочих остатков денежных средств бюджетов городских округов</t>
  </si>
  <si>
    <t xml:space="preserve"> 000 01 05 02 01 04 0000 510</t>
  </si>
  <si>
    <t>Увеличение прочих остатков средств бюджетов</t>
  </si>
  <si>
    <t xml:space="preserve"> 000 01 05 02 00 00 0000 500</t>
  </si>
  <si>
    <t>Изменение остатков средств на счетах по учету средств бюджетов</t>
  </si>
  <si>
    <t xml:space="preserve"> 000 01 05 00 00 00 0000 000</t>
  </si>
  <si>
    <t>Получение кредитов от кредитных организаций бюджетами городских округов в валюте Российской Федерации</t>
  </si>
  <si>
    <t>000 01 02 00 00 04 0000 710</t>
  </si>
  <si>
    <t>Получение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</si>
  <si>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</si>
  <si>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</si>
  <si>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</si>
  <si>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Предоставление бюджетных кредитов юридическим лицам из бюджетов городских округов в валюте Российской Федерации</t>
  </si>
  <si>
    <t>000 01 06 05 01 04 0000 540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</si>
  <si>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</si>
  <si>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</si>
  <si>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внутри страны в валюте Российской Федерации</t>
  </si>
  <si>
    <t>000 01 06 05 00 00 0000 500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</si>
  <si>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</si>
  <si>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000 01 06 05 01 04 0000 640</t>
  </si>
  <si>
    <t>Возврат бюджетных кредитов, предоставленных юридическим лицам в валюте Российской Федерации</t>
  </si>
  <si>
    <t>000 01 06 05 00 00 0000 600</t>
  </si>
  <si>
    <t>Бюджетные кредиты, предоставленные внутри страны в валюте Российской Федерации</t>
  </si>
  <si>
    <t>000 01 06 05 00 00 0000 000</t>
  </si>
  <si>
    <t>Иные источники внутреннего финансирования дефицитов бюджетов</t>
  </si>
  <si>
    <t>000 01 06 00 00 00 0000 000</t>
  </si>
  <si>
    <t>Изменение прочих остатков средств бюджетов</t>
  </si>
  <si>
    <t xml:space="preserve"> 000 01 05 02 00 00 0000 000</t>
  </si>
  <si>
    <t>Изменение остатков средств на счетах  по учету  средств бюджета</t>
  </si>
  <si>
    <t>ИСТОЧНИКИ ВНУТРЕННЕГО ФИНАНСИРОВАНИЯ ДЕФИЦИТОВ БЮДЖЕТОВ</t>
  </si>
  <si>
    <t>000 01 00 00 00 00 0000 000</t>
  </si>
  <si>
    <t>2</t>
  </si>
  <si>
    <t>Сумма,тыс. руб.</t>
  </si>
  <si>
    <t>Наименование</t>
  </si>
  <si>
    <t>Приложение 9</t>
  </si>
  <si>
    <t>от  24 января 2019 года №186</t>
  </si>
  <si>
    <t>к решению Собрания депутатов от 20 декабря 2018 года № 177</t>
  </si>
  <si>
    <t>Источники внутреннего финансирования дефицита бюджета муниципального образования п. Михайловский  на 2019 год и на плановый период 2020 и 2021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</si>
</sst>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22272F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Arial CYR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9" fontId="18" fillId="0" borderId="0" applyFont="0" applyFill="0" applyBorder="0" applyAlignment="0" applyProtection="0"/>
  </cellStyleXfs>
  <cellXfs count="151">
    <xf numFmtId="0" fontId="0" fillId="0" borderId="0" xfId="0"/>
    <xf numFmtId="0" fontId="4" fillId="0" borderId="0" xfId="1"/>
    <xf numFmtId="0" fontId="8" fillId="0" borderId="0" xfId="1" applyFont="1" applyFill="1" applyAlignment="1">
      <alignment horizontal="center" wrapText="1"/>
    </xf>
    <xf numFmtId="0" fontId="4" fillId="0" borderId="0" xfId="1" applyFont="1"/>
    <xf numFmtId="0" fontId="9" fillId="0" borderId="0" xfId="1" applyFont="1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4" fillId="3" borderId="0" xfId="1" applyFill="1"/>
    <xf numFmtId="0" fontId="4" fillId="0" borderId="0" xfId="1" applyFill="1"/>
    <xf numFmtId="0" fontId="4" fillId="0" borderId="0" xfId="1" applyFont="1" applyFill="1"/>
    <xf numFmtId="0" fontId="13" fillId="0" borderId="0" xfId="1" applyFont="1" applyFill="1"/>
    <xf numFmtId="0" fontId="14" fillId="0" borderId="0" xfId="1" applyFont="1"/>
    <xf numFmtId="0" fontId="3" fillId="0" borderId="0" xfId="1" applyFont="1" applyFill="1" applyAlignment="1">
      <alignment wrapText="1"/>
    </xf>
    <xf numFmtId="0" fontId="3" fillId="0" borderId="0" xfId="1" applyFont="1" applyFill="1"/>
    <xf numFmtId="4" fontId="3" fillId="0" borderId="0" xfId="1" applyNumberFormat="1" applyFont="1" applyFill="1"/>
    <xf numFmtId="164" fontId="3" fillId="0" borderId="0" xfId="1" applyNumberFormat="1" applyFont="1" applyFill="1"/>
    <xf numFmtId="0" fontId="4" fillId="0" borderId="0" xfId="1" applyFont="1" applyFill="1" applyAlignment="1">
      <alignment wrapText="1"/>
    </xf>
    <xf numFmtId="4" fontId="4" fillId="0" borderId="0" xfId="1" applyNumberFormat="1" applyFill="1"/>
    <xf numFmtId="164" fontId="5" fillId="0" borderId="0" xfId="3" applyNumberFormat="1" applyFont="1" applyFill="1" applyAlignment="1">
      <alignment wrapText="1"/>
    </xf>
    <xf numFmtId="0" fontId="13" fillId="0" borderId="0" xfId="1" applyFont="1"/>
    <xf numFmtId="164" fontId="4" fillId="0" borderId="0" xfId="1" applyNumberFormat="1"/>
    <xf numFmtId="0" fontId="4" fillId="2" borderId="0" xfId="1" applyFill="1"/>
    <xf numFmtId="164" fontId="4" fillId="0" borderId="0" xfId="1" applyNumberFormat="1" applyFill="1"/>
    <xf numFmtId="165" fontId="13" fillId="0" borderId="0" xfId="1" applyNumberFormat="1" applyFont="1" applyFill="1"/>
    <xf numFmtId="0" fontId="4" fillId="0" borderId="0" xfId="1" applyFill="1" applyBorder="1"/>
    <xf numFmtId="49" fontId="11" fillId="0" borderId="0" xfId="1" applyNumberFormat="1" applyFont="1" applyFill="1" applyBorder="1" applyAlignment="1">
      <alignment horizontal="center"/>
    </xf>
    <xf numFmtId="164" fontId="14" fillId="0" borderId="0" xfId="1" applyNumberFormat="1" applyFont="1"/>
    <xf numFmtId="0" fontId="7" fillId="0" borderId="0" xfId="1" applyFont="1" applyFill="1" applyAlignment="1">
      <alignment wrapText="1"/>
    </xf>
    <xf numFmtId="49" fontId="5" fillId="0" borderId="0" xfId="2" applyNumberFormat="1" applyFont="1" applyFill="1" applyAlignment="1">
      <alignment vertical="center"/>
    </xf>
    <xf numFmtId="164" fontId="11" fillId="3" borderId="0" xfId="1" applyNumberFormat="1" applyFont="1" applyFill="1" applyBorder="1" applyAlignment="1">
      <alignment horizontal="center"/>
    </xf>
    <xf numFmtId="0" fontId="7" fillId="0" borderId="0" xfId="1" applyFont="1" applyFill="1" applyAlignment="1">
      <alignment horizontal="center" wrapText="1"/>
    </xf>
    <xf numFmtId="9" fontId="4" fillId="0" borderId="0" xfId="12" applyFont="1"/>
    <xf numFmtId="49" fontId="11" fillId="4" borderId="1" xfId="1" applyNumberFormat="1" applyFont="1" applyFill="1" applyBorder="1" applyAlignment="1">
      <alignment horizontal="center"/>
    </xf>
    <xf numFmtId="164" fontId="11" fillId="4" borderId="1" xfId="1" applyNumberFormat="1" applyFont="1" applyFill="1" applyBorder="1" applyAlignment="1">
      <alignment horizontal="center"/>
    </xf>
    <xf numFmtId="0" fontId="3" fillId="4" borderId="1" xfId="1" applyFont="1" applyFill="1" applyBorder="1" applyAlignment="1">
      <alignment horizontal="left" wrapText="1"/>
    </xf>
    <xf numFmtId="0" fontId="19" fillId="4" borderId="1" xfId="1" applyFont="1" applyFill="1" applyBorder="1" applyAlignment="1">
      <alignment horizontal="left" wrapText="1"/>
    </xf>
    <xf numFmtId="0" fontId="6" fillId="0" borderId="1" xfId="1" applyFont="1" applyFill="1" applyBorder="1" applyAlignment="1">
      <alignment horizontal="center"/>
    </xf>
    <xf numFmtId="0" fontId="4" fillId="0" borderId="0" xfId="1" applyFill="1" applyAlignment="1">
      <alignment horizontal="right"/>
    </xf>
    <xf numFmtId="0" fontId="10" fillId="4" borderId="1" xfId="1" applyFont="1" applyFill="1" applyBorder="1" applyAlignment="1">
      <alignment horizontal="center" vertical="center" wrapText="1"/>
    </xf>
    <xf numFmtId="49" fontId="10" fillId="4" borderId="1" xfId="1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left"/>
    </xf>
    <xf numFmtId="164" fontId="1" fillId="4" borderId="1" xfId="1" applyNumberFormat="1" applyFont="1" applyFill="1" applyBorder="1" applyAlignment="1">
      <alignment horizontal="center"/>
    </xf>
    <xf numFmtId="0" fontId="12" fillId="4" borderId="1" xfId="1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2" fillId="4" borderId="1" xfId="1" applyFont="1" applyFill="1" applyBorder="1" applyAlignment="1">
      <alignment horizontal="left" wrapText="1"/>
    </xf>
    <xf numFmtId="49" fontId="1" fillId="4" borderId="1" xfId="1" applyNumberFormat="1" applyFont="1" applyFill="1" applyBorder="1" applyAlignment="1">
      <alignment horizontal="center"/>
    </xf>
    <xf numFmtId="4" fontId="11" fillId="4" borderId="1" xfId="1" applyNumberFormat="1" applyFont="1" applyFill="1" applyBorder="1" applyAlignment="1">
      <alignment horizontal="center"/>
    </xf>
    <xf numFmtId="0" fontId="3" fillId="4" borderId="1" xfId="1" applyFont="1" applyFill="1" applyBorder="1" applyAlignment="1">
      <alignment wrapText="1"/>
    </xf>
    <xf numFmtId="9" fontId="11" fillId="4" borderId="1" xfId="12" applyFont="1" applyFill="1" applyBorder="1" applyAlignment="1">
      <alignment horizontal="center"/>
    </xf>
    <xf numFmtId="164" fontId="11" fillId="4" borderId="1" xfId="12" applyNumberFormat="1" applyFont="1" applyFill="1" applyBorder="1" applyAlignment="1">
      <alignment horizontal="center"/>
    </xf>
    <xf numFmtId="49" fontId="5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164" fontId="4" fillId="4" borderId="1" xfId="1" applyNumberFormat="1" applyFont="1" applyFill="1" applyBorder="1" applyAlignment="1">
      <alignment horizontal="center"/>
    </xf>
    <xf numFmtId="4" fontId="4" fillId="4" borderId="1" xfId="1" applyNumberFormat="1" applyFont="1" applyFill="1" applyBorder="1" applyAlignment="1">
      <alignment horizontal="center"/>
    </xf>
    <xf numFmtId="0" fontId="4" fillId="4" borderId="1" xfId="1" applyFont="1" applyFill="1" applyBorder="1"/>
    <xf numFmtId="0" fontId="12" fillId="0" borderId="1" xfId="1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49" fontId="5" fillId="0" borderId="0" xfId="2" applyNumberFormat="1" applyFont="1" applyAlignment="1">
      <alignment vertical="center"/>
    </xf>
    <xf numFmtId="0" fontId="3" fillId="0" borderId="1" xfId="1" applyFont="1" applyFill="1" applyBorder="1" applyAlignment="1">
      <alignment horizontal="left" wrapText="1"/>
    </xf>
    <xf numFmtId="0" fontId="2" fillId="0" borderId="0" xfId="0" applyFont="1"/>
    <xf numFmtId="49" fontId="5" fillId="0" borderId="0" xfId="2" applyNumberFormat="1" applyFont="1" applyFill="1" applyAlignment="1">
      <alignment horizontal="right" vertical="center"/>
    </xf>
    <xf numFmtId="49" fontId="0" fillId="0" borderId="0" xfId="0" applyNumberFormat="1" applyAlignment="1">
      <alignment horizontal="right"/>
    </xf>
    <xf numFmtId="0" fontId="0" fillId="0" borderId="0" xfId="0" applyBorder="1"/>
    <xf numFmtId="4" fontId="21" fillId="0" borderId="2" xfId="0" applyNumberFormat="1" applyFont="1" applyBorder="1"/>
    <xf numFmtId="0" fontId="0" fillId="0" borderId="2" xfId="0" applyBorder="1"/>
    <xf numFmtId="4" fontId="2" fillId="0" borderId="2" xfId="0" applyNumberFormat="1" applyFont="1" applyFill="1" applyBorder="1"/>
    <xf numFmtId="0" fontId="2" fillId="0" borderId="2" xfId="0" applyFont="1" applyBorder="1" applyAlignment="1">
      <alignment horizontal="left" wrapText="1"/>
    </xf>
    <xf numFmtId="4" fontId="21" fillId="0" borderId="2" xfId="0" applyNumberFormat="1" applyFont="1" applyFill="1" applyBorder="1"/>
    <xf numFmtId="0" fontId="21" fillId="0" borderId="2" xfId="0" applyFont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49" fontId="0" fillId="0" borderId="0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4" fontId="2" fillId="0" borderId="2" xfId="0" applyNumberFormat="1" applyFont="1" applyBorder="1"/>
    <xf numFmtId="0" fontId="24" fillId="0" borderId="2" xfId="0" applyFont="1" applyBorder="1" applyAlignment="1">
      <alignment horizontal="left" wrapText="1"/>
    </xf>
    <xf numFmtId="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21" fillId="0" borderId="2" xfId="0" applyNumberFormat="1" applyFont="1" applyBorder="1" applyAlignment="1">
      <alignment horizontal="right" wrapText="1"/>
    </xf>
    <xf numFmtId="0" fontId="25" fillId="0" borderId="2" xfId="0" applyFont="1" applyBorder="1" applyAlignment="1">
      <alignment horizontal="left" wrapText="1"/>
    </xf>
    <xf numFmtId="0" fontId="26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26" fillId="0" borderId="0" xfId="0" applyFont="1" applyAlignment="1"/>
    <xf numFmtId="0" fontId="29" fillId="0" borderId="0" xfId="0" applyFont="1"/>
    <xf numFmtId="0" fontId="30" fillId="0" borderId="0" xfId="0" applyFont="1" applyAlignment="1">
      <alignment horizontal="right"/>
    </xf>
    <xf numFmtId="0" fontId="20" fillId="0" borderId="0" xfId="0" applyFont="1"/>
    <xf numFmtId="0" fontId="31" fillId="0" borderId="0" xfId="0" applyFont="1" applyAlignment="1"/>
    <xf numFmtId="0" fontId="30" fillId="0" borderId="0" xfId="0" applyFont="1" applyAlignment="1"/>
    <xf numFmtId="0" fontId="30" fillId="0" borderId="0" xfId="0" applyFont="1" applyAlignment="1">
      <alignment horizontal="center"/>
    </xf>
    <xf numFmtId="0" fontId="33" fillId="0" borderId="0" xfId="0" applyFont="1" applyAlignment="1">
      <alignment horizontal="right" indent="15"/>
    </xf>
    <xf numFmtId="0" fontId="1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5" fillId="0" borderId="0" xfId="1" applyFont="1" applyFill="1" applyAlignment="1">
      <alignment wrapText="1"/>
    </xf>
    <xf numFmtId="49" fontId="5" fillId="0" borderId="0" xfId="2" applyNumberFormat="1" applyFont="1" applyAlignment="1">
      <alignment vertical="center" wrapText="1"/>
    </xf>
    <xf numFmtId="0" fontId="35" fillId="0" borderId="0" xfId="0" applyFont="1" applyAlignment="1">
      <alignment wrapText="1"/>
    </xf>
    <xf numFmtId="164" fontId="12" fillId="0" borderId="1" xfId="1" applyNumberFormat="1" applyFont="1" applyBorder="1" applyAlignment="1">
      <alignment horizontal="right" wrapText="1"/>
    </xf>
    <xf numFmtId="0" fontId="3" fillId="0" borderId="1" xfId="1" applyFont="1" applyBorder="1" applyAlignment="1">
      <alignment wrapText="1"/>
    </xf>
    <xf numFmtId="49" fontId="2" fillId="0" borderId="1" xfId="10" applyNumberFormat="1" applyFont="1" applyBorder="1" applyAlignment="1">
      <alignment horizontal="center"/>
    </xf>
    <xf numFmtId="0" fontId="3" fillId="0" borderId="0" xfId="1" applyFont="1" applyAlignment="1">
      <alignment wrapText="1"/>
    </xf>
    <xf numFmtId="49" fontId="12" fillId="0" borderId="1" xfId="1" applyNumberFormat="1" applyFont="1" applyBorder="1" applyAlignment="1">
      <alignment wrapText="1"/>
    </xf>
    <xf numFmtId="49" fontId="12" fillId="0" borderId="1" xfId="1" applyNumberFormat="1" applyFont="1" applyBorder="1" applyAlignment="1">
      <alignment horizontal="left" wrapText="1"/>
    </xf>
    <xf numFmtId="0" fontId="12" fillId="0" borderId="1" xfId="1" applyFont="1" applyBorder="1" applyAlignment="1">
      <alignment horizontal="center" wrapText="1"/>
    </xf>
    <xf numFmtId="164" fontId="3" fillId="0" borderId="1" xfId="1" applyNumberFormat="1" applyFont="1" applyBorder="1"/>
    <xf numFmtId="0" fontId="2" fillId="0" borderId="1" xfId="11" applyFont="1" applyBorder="1" applyAlignment="1">
      <alignment wrapText="1"/>
    </xf>
    <xf numFmtId="49" fontId="36" fillId="0" borderId="0" xfId="1" applyNumberFormat="1" applyFont="1" applyBorder="1" applyAlignment="1">
      <alignment horizontal="center" wrapText="1"/>
    </xf>
    <xf numFmtId="164" fontId="37" fillId="0" borderId="1" xfId="1" applyNumberFormat="1" applyFont="1" applyBorder="1" applyAlignment="1">
      <alignment horizontal="right" wrapText="1"/>
    </xf>
    <xf numFmtId="49" fontId="38" fillId="0" borderId="0" xfId="1" applyNumberFormat="1" applyFont="1" applyBorder="1" applyAlignment="1">
      <alignment horizontal="center" wrapText="1"/>
    </xf>
    <xf numFmtId="49" fontId="37" fillId="0" borderId="1" xfId="1" applyNumberFormat="1" applyFont="1" applyBorder="1" applyAlignment="1">
      <alignment horizontal="left" wrapText="1"/>
    </xf>
    <xf numFmtId="0" fontId="37" fillId="0" borderId="1" xfId="1" applyFont="1" applyBorder="1" applyAlignment="1">
      <alignment horizontal="center" wrapText="1"/>
    </xf>
    <xf numFmtId="164" fontId="39" fillId="0" borderId="1" xfId="1" applyNumberFormat="1" applyFont="1" applyBorder="1"/>
    <xf numFmtId="3" fontId="38" fillId="0" borderId="0" xfId="1" applyNumberFormat="1" applyFont="1" applyBorder="1" applyAlignment="1">
      <alignment horizontal="center" wrapText="1"/>
    </xf>
    <xf numFmtId="49" fontId="37" fillId="0" borderId="1" xfId="1" applyNumberFormat="1" applyFont="1" applyBorder="1" applyAlignment="1">
      <alignment horizontal="center" wrapText="1"/>
    </xf>
    <xf numFmtId="3" fontId="40" fillId="0" borderId="1" xfId="1" applyNumberFormat="1" applyFont="1" applyBorder="1" applyAlignment="1">
      <alignment horizontal="center" wrapText="1"/>
    </xf>
    <xf numFmtId="49" fontId="40" fillId="0" borderId="1" xfId="1" applyNumberFormat="1" applyFont="1" applyBorder="1" applyAlignment="1">
      <alignment horizontal="center" wrapText="1"/>
    </xf>
    <xf numFmtId="0" fontId="40" fillId="0" borderId="1" xfId="1" applyFont="1" applyBorder="1" applyAlignment="1">
      <alignment horizontal="center" wrapText="1"/>
    </xf>
    <xf numFmtId="0" fontId="20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2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49" fontId="5" fillId="0" borderId="0" xfId="2" applyNumberFormat="1" applyFont="1" applyFill="1" applyAlignment="1">
      <alignment horizontal="center" vertical="center"/>
    </xf>
    <xf numFmtId="49" fontId="5" fillId="0" borderId="0" xfId="2" applyNumberFormat="1" applyFont="1" applyAlignment="1">
      <alignment horizontal="left" vertical="center" wrapText="1"/>
    </xf>
    <xf numFmtId="0" fontId="5" fillId="0" borderId="0" xfId="1" applyFont="1" applyFill="1" applyAlignment="1">
      <alignment horizontal="right" wrapText="1"/>
    </xf>
    <xf numFmtId="0" fontId="32" fillId="0" borderId="0" xfId="0" applyFont="1" applyAlignment="1">
      <alignment horizontal="center"/>
    </xf>
    <xf numFmtId="0" fontId="26" fillId="0" borderId="0" xfId="0" applyFont="1" applyBorder="1" applyAlignment="1">
      <alignment horizontal="right"/>
    </xf>
    <xf numFmtId="0" fontId="27" fillId="0" borderId="2" xfId="0" applyFont="1" applyBorder="1" applyAlignment="1">
      <alignment horizontal="center" wrapText="1"/>
    </xf>
    <xf numFmtId="0" fontId="28" fillId="0" borderId="2" xfId="0" applyFont="1" applyBorder="1"/>
    <xf numFmtId="0" fontId="26" fillId="0" borderId="2" xfId="0" applyFont="1" applyBorder="1" applyAlignment="1">
      <alignment horizontal="center" wrapText="1"/>
    </xf>
    <xf numFmtId="49" fontId="5" fillId="0" borderId="0" xfId="2" applyNumberFormat="1" applyFont="1" applyFill="1" applyAlignment="1">
      <alignment horizontal="right" vertical="center"/>
    </xf>
    <xf numFmtId="49" fontId="5" fillId="0" borderId="0" xfId="2" applyNumberFormat="1" applyFont="1" applyAlignment="1">
      <alignment horizontal="right" vertical="center"/>
    </xf>
    <xf numFmtId="0" fontId="7" fillId="0" borderId="0" xfId="1" applyFont="1" applyFill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/>
    <xf numFmtId="4" fontId="5" fillId="0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/>
    <xf numFmtId="4" fontId="5" fillId="4" borderId="1" xfId="1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Alignment="1">
      <alignment horizontal="right" wrapText="1"/>
    </xf>
    <xf numFmtId="49" fontId="5" fillId="0" borderId="0" xfId="2" applyNumberFormat="1" applyFont="1" applyFill="1" applyAlignment="1">
      <alignment horizontal="left" vertical="center" wrapText="1"/>
    </xf>
    <xf numFmtId="0" fontId="36" fillId="0" borderId="0" xfId="1" applyFont="1" applyAlignment="1">
      <alignment horizontal="center" wrapText="1"/>
    </xf>
    <xf numFmtId="0" fontId="40" fillId="0" borderId="1" xfId="1" applyFont="1" applyBorder="1" applyAlignment="1">
      <alignment horizontal="center" wrapText="1"/>
    </xf>
    <xf numFmtId="49" fontId="40" fillId="0" borderId="1" xfId="1" applyNumberFormat="1" applyFont="1" applyBorder="1" applyAlignment="1">
      <alignment horizontal="center" wrapText="1"/>
    </xf>
    <xf numFmtId="4" fontId="40" fillId="0" borderId="1" xfId="1" applyNumberFormat="1" applyFont="1" applyBorder="1" applyAlignment="1">
      <alignment horizontal="center" wrapText="1"/>
    </xf>
    <xf numFmtId="4" fontId="38" fillId="0" borderId="0" xfId="1" applyNumberFormat="1" applyFont="1" applyBorder="1" applyAlignment="1">
      <alignment horizontal="center" wrapText="1"/>
    </xf>
  </cellXfs>
  <cellStyles count="13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75"/>
  <sheetViews>
    <sheetView view="pageBreakPreview" topLeftCell="A61" zoomScaleSheetLayoutView="100" workbookViewId="0">
      <selection activeCell="A3" sqref="A3:F3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7" width="1" hidden="1" customWidth="1"/>
    <col min="8" max="8" width="2" hidden="1" customWidth="1"/>
    <col min="9" max="9" width="9.140625" customWidth="1"/>
    <col min="10" max="10" width="14.7109375" customWidth="1"/>
  </cols>
  <sheetData>
    <row r="1" spans="1:10" ht="15.75" customHeight="1" x14ac:dyDescent="0.25">
      <c r="A1" s="94"/>
      <c r="B1" s="94"/>
      <c r="C1" s="94"/>
      <c r="D1" s="127" t="s">
        <v>460</v>
      </c>
      <c r="E1" s="127"/>
      <c r="F1" s="127"/>
      <c r="G1" s="94"/>
      <c r="H1" s="94"/>
      <c r="I1" s="84"/>
      <c r="J1" s="84"/>
    </row>
    <row r="2" spans="1:10" ht="65.25" customHeight="1" x14ac:dyDescent="0.25">
      <c r="A2" s="95"/>
      <c r="B2" s="95"/>
      <c r="C2" s="95"/>
      <c r="D2" s="126" t="s">
        <v>751</v>
      </c>
      <c r="E2" s="126"/>
      <c r="F2" s="126"/>
      <c r="G2" s="95"/>
      <c r="H2" s="95"/>
      <c r="I2" s="84"/>
      <c r="J2" s="84"/>
    </row>
    <row r="3" spans="1:10" ht="15.75" x14ac:dyDescent="0.25">
      <c r="A3" s="125"/>
      <c r="B3" s="125"/>
      <c r="C3" s="125"/>
      <c r="D3" s="125"/>
      <c r="E3" s="125"/>
      <c r="F3" s="125"/>
      <c r="G3" s="62"/>
      <c r="H3" s="62"/>
      <c r="I3" s="84"/>
      <c r="J3" s="84"/>
    </row>
    <row r="4" spans="1:10" ht="15.75" customHeight="1" x14ac:dyDescent="0.25">
      <c r="A4" s="94"/>
      <c r="B4" s="94"/>
      <c r="C4" s="94"/>
      <c r="D4" s="127" t="s">
        <v>460</v>
      </c>
      <c r="E4" s="127"/>
      <c r="F4" s="127"/>
      <c r="G4" s="94"/>
      <c r="H4" s="94"/>
      <c r="I4" s="84"/>
      <c r="J4" s="84"/>
    </row>
    <row r="5" spans="1:10" ht="36.75" customHeight="1" x14ac:dyDescent="0.25">
      <c r="A5" s="59"/>
      <c r="B5" s="59"/>
      <c r="C5" s="59"/>
      <c r="D5" s="126" t="s">
        <v>750</v>
      </c>
      <c r="E5" s="126"/>
      <c r="F5" s="126"/>
      <c r="G5" s="59"/>
      <c r="H5" s="59"/>
      <c r="I5" s="84"/>
      <c r="J5" s="84"/>
    </row>
    <row r="6" spans="1:10" x14ac:dyDescent="0.25">
      <c r="A6" s="93"/>
    </row>
    <row r="7" spans="1:10" ht="0.75" customHeight="1" x14ac:dyDescent="0.25"/>
    <row r="8" spans="1:10" hidden="1" x14ac:dyDescent="0.25">
      <c r="A8" s="92"/>
    </row>
    <row r="9" spans="1:10" ht="18.75" hidden="1" x14ac:dyDescent="0.3">
      <c r="A9" s="91"/>
    </row>
    <row r="10" spans="1:10" ht="18.75" hidden="1" x14ac:dyDescent="0.3">
      <c r="A10" s="90"/>
    </row>
    <row r="11" spans="1:10" ht="18.75" x14ac:dyDescent="0.3">
      <c r="A11" s="128" t="s">
        <v>749</v>
      </c>
      <c r="B11" s="128"/>
      <c r="C11" s="128"/>
      <c r="D11" s="128"/>
      <c r="E11" s="128"/>
      <c r="F11" s="128"/>
      <c r="G11" s="89"/>
      <c r="H11" s="89"/>
      <c r="I11" s="89"/>
      <c r="J11" s="89"/>
    </row>
    <row r="12" spans="1:10" s="87" customFormat="1" ht="19.5" x14ac:dyDescent="0.35">
      <c r="A12" s="128" t="s">
        <v>748</v>
      </c>
      <c r="B12" s="128"/>
      <c r="C12" s="128"/>
      <c r="D12" s="128"/>
      <c r="E12" s="128"/>
      <c r="F12" s="128"/>
      <c r="G12" s="88"/>
      <c r="H12" s="88"/>
      <c r="I12" s="88"/>
      <c r="J12" s="88"/>
    </row>
    <row r="13" spans="1:10" ht="18.75" hidden="1" x14ac:dyDescent="0.3">
      <c r="A13" s="86"/>
      <c r="B13" s="85"/>
      <c r="C13" s="85"/>
      <c r="D13" s="85"/>
      <c r="E13" s="85"/>
      <c r="F13" s="85"/>
      <c r="G13" s="85"/>
      <c r="H13" s="85"/>
      <c r="I13" s="85"/>
      <c r="J13" s="85"/>
    </row>
    <row r="14" spans="1:10" ht="15.75" x14ac:dyDescent="0.25">
      <c r="A14" s="129" t="s">
        <v>452</v>
      </c>
      <c r="B14" s="129"/>
      <c r="C14" s="129"/>
      <c r="D14" s="129"/>
      <c r="E14" s="129"/>
      <c r="F14" s="129"/>
      <c r="G14" s="84"/>
      <c r="H14" s="84"/>
      <c r="I14" s="84"/>
      <c r="J14" s="84"/>
    </row>
    <row r="15" spans="1:10" ht="11.25" customHeight="1" x14ac:dyDescent="0.25">
      <c r="A15" s="130" t="s">
        <v>747</v>
      </c>
      <c r="B15" s="131"/>
      <c r="C15" s="130" t="s">
        <v>746</v>
      </c>
      <c r="D15" s="132" t="s">
        <v>745</v>
      </c>
      <c r="E15" s="132"/>
      <c r="F15" s="132"/>
    </row>
    <row r="16" spans="1:10" x14ac:dyDescent="0.25">
      <c r="A16" s="131"/>
      <c r="B16" s="131"/>
      <c r="C16" s="131"/>
      <c r="D16" s="132"/>
      <c r="E16" s="132"/>
      <c r="F16" s="132"/>
    </row>
    <row r="17" spans="1:8" ht="15.75" x14ac:dyDescent="0.25">
      <c r="A17" s="131"/>
      <c r="B17" s="131"/>
      <c r="C17" s="131"/>
      <c r="D17" s="83" t="s">
        <v>744</v>
      </c>
      <c r="E17" s="80" t="s">
        <v>743</v>
      </c>
      <c r="F17" s="80" t="s">
        <v>742</v>
      </c>
    </row>
    <row r="18" spans="1:8" ht="15.75" x14ac:dyDescent="0.25">
      <c r="A18" s="130">
        <v>1</v>
      </c>
      <c r="B18" s="130"/>
      <c r="C18" s="82">
        <v>2</v>
      </c>
      <c r="D18" s="81">
        <v>3</v>
      </c>
      <c r="E18" s="80">
        <v>4</v>
      </c>
      <c r="F18" s="80">
        <v>5</v>
      </c>
    </row>
    <row r="19" spans="1:8" ht="30.75" customHeight="1" x14ac:dyDescent="0.25">
      <c r="A19" s="124" t="s">
        <v>741</v>
      </c>
      <c r="B19" s="124"/>
      <c r="C19" s="79" t="s">
        <v>740</v>
      </c>
      <c r="D19" s="78">
        <f>D20+D21+D22+D23+D24+D25+D27+D26</f>
        <v>14042.2</v>
      </c>
      <c r="E19" s="78">
        <f>E20+E21+E22+E23+E24+E25+E27+E26</f>
        <v>14678.2</v>
      </c>
      <c r="F19" s="78">
        <f>F20+F21+F22+F23+F24+F25+F27+F26</f>
        <v>21870.100000000002</v>
      </c>
    </row>
    <row r="20" spans="1:8" ht="19.5" customHeight="1" x14ac:dyDescent="0.25">
      <c r="A20" s="120" t="s">
        <v>739</v>
      </c>
      <c r="B20" s="120"/>
      <c r="C20" s="77" t="s">
        <v>738</v>
      </c>
      <c r="D20" s="76">
        <f>10145-500+99.7</f>
        <v>9744.7000000000007</v>
      </c>
      <c r="E20" s="76">
        <v>10489.9</v>
      </c>
      <c r="F20" s="76">
        <f>10878.1</f>
        <v>10878.1</v>
      </c>
    </row>
    <row r="21" spans="1:8" ht="41.25" customHeight="1" x14ac:dyDescent="0.25">
      <c r="A21" s="120" t="s">
        <v>737</v>
      </c>
      <c r="B21" s="120"/>
      <c r="C21" s="68" t="s">
        <v>736</v>
      </c>
      <c r="D21" s="76">
        <v>1826.1</v>
      </c>
      <c r="E21" s="76">
        <v>1888.2</v>
      </c>
      <c r="F21" s="76">
        <v>1958.1</v>
      </c>
    </row>
    <row r="22" spans="1:8" ht="21" customHeight="1" x14ac:dyDescent="0.25">
      <c r="A22" s="120" t="s">
        <v>735</v>
      </c>
      <c r="B22" s="120"/>
      <c r="C22" s="77" t="s">
        <v>734</v>
      </c>
      <c r="D22" s="76">
        <v>306</v>
      </c>
      <c r="E22" s="76">
        <v>457</v>
      </c>
      <c r="F22" s="76">
        <v>457</v>
      </c>
    </row>
    <row r="23" spans="1:8" ht="22.5" customHeight="1" x14ac:dyDescent="0.25">
      <c r="A23" s="120" t="s">
        <v>733</v>
      </c>
      <c r="B23" s="120"/>
      <c r="C23" s="77" t="s">
        <v>732</v>
      </c>
      <c r="D23" s="76">
        <f>950-50.3</f>
        <v>899.7</v>
      </c>
      <c r="E23" s="76">
        <v>502</v>
      </c>
      <c r="F23" s="76">
        <v>505</v>
      </c>
    </row>
    <row r="24" spans="1:8" ht="41.25" customHeight="1" x14ac:dyDescent="0.25">
      <c r="A24" s="120" t="s">
        <v>731</v>
      </c>
      <c r="B24" s="120"/>
      <c r="C24" s="68" t="s">
        <v>730</v>
      </c>
      <c r="D24" s="76">
        <v>971.6</v>
      </c>
      <c r="E24" s="76">
        <v>976.6</v>
      </c>
      <c r="F24" s="76">
        <v>981.6</v>
      </c>
    </row>
    <row r="25" spans="1:8" ht="29.25" customHeight="1" x14ac:dyDescent="0.25">
      <c r="A25" s="120" t="s">
        <v>729</v>
      </c>
      <c r="B25" s="120"/>
      <c r="C25" s="68" t="s">
        <v>728</v>
      </c>
      <c r="D25" s="76">
        <v>192.5</v>
      </c>
      <c r="E25" s="76">
        <v>203.5</v>
      </c>
      <c r="F25" s="76">
        <v>203.5</v>
      </c>
    </row>
    <row r="26" spans="1:8" ht="29.25" customHeight="1" x14ac:dyDescent="0.25">
      <c r="A26" s="120" t="s">
        <v>727</v>
      </c>
      <c r="B26" s="120"/>
      <c r="C26" s="68" t="s">
        <v>726</v>
      </c>
      <c r="D26" s="76">
        <v>50.3</v>
      </c>
      <c r="E26" s="76">
        <v>0</v>
      </c>
      <c r="F26" s="76">
        <v>6725.8</v>
      </c>
      <c r="H26" s="68"/>
    </row>
    <row r="27" spans="1:8" ht="18" customHeight="1" x14ac:dyDescent="0.25">
      <c r="A27" s="120" t="s">
        <v>725</v>
      </c>
      <c r="B27" s="120"/>
      <c r="C27" s="77" t="s">
        <v>724</v>
      </c>
      <c r="D27" s="76">
        <f>151-99.7</f>
        <v>51.3</v>
      </c>
      <c r="E27" s="76">
        <v>161</v>
      </c>
      <c r="F27" s="76">
        <v>161</v>
      </c>
    </row>
    <row r="28" spans="1:8" ht="20.25" customHeight="1" x14ac:dyDescent="0.25">
      <c r="A28" s="124" t="s">
        <v>723</v>
      </c>
      <c r="B28" s="124"/>
      <c r="C28" s="75" t="s">
        <v>722</v>
      </c>
      <c r="D28" s="65">
        <f>D29+D68+D70</f>
        <v>83137.700000000012</v>
      </c>
      <c r="E28" s="65">
        <f>E29</f>
        <v>71181.700000000012</v>
      </c>
      <c r="F28" s="65">
        <f>F29</f>
        <v>50012</v>
      </c>
    </row>
    <row r="29" spans="1:8" ht="54.75" customHeight="1" x14ac:dyDescent="0.25">
      <c r="A29" s="120" t="s">
        <v>721</v>
      </c>
      <c r="B29" s="120"/>
      <c r="C29" s="68" t="s">
        <v>720</v>
      </c>
      <c r="D29" s="74">
        <f>D30+D37+D42+D62</f>
        <v>82881.3</v>
      </c>
      <c r="E29" s="74">
        <f>E30+E37+E42</f>
        <v>71181.700000000012</v>
      </c>
      <c r="F29" s="74">
        <f>F30+F37+F42</f>
        <v>50012</v>
      </c>
    </row>
    <row r="30" spans="1:8" ht="33" customHeight="1" x14ac:dyDescent="0.25">
      <c r="A30" s="121" t="s">
        <v>719</v>
      </c>
      <c r="B30" s="121"/>
      <c r="C30" s="70" t="s">
        <v>718</v>
      </c>
      <c r="D30" s="69">
        <f>D32+D33+D35+D36</f>
        <v>48941.200000000004</v>
      </c>
      <c r="E30" s="69">
        <f>E32+E33+E35</f>
        <v>42940.800000000003</v>
      </c>
      <c r="F30" s="69">
        <f>F32+F33+F35</f>
        <v>20446.899999999998</v>
      </c>
    </row>
    <row r="31" spans="1:8" ht="31.5" hidden="1" customHeight="1" x14ac:dyDescent="0.25">
      <c r="A31" s="120"/>
      <c r="B31" s="120"/>
      <c r="C31" s="68"/>
      <c r="D31" s="74"/>
      <c r="E31" s="74"/>
      <c r="F31" s="74"/>
    </row>
    <row r="32" spans="1:8" ht="39" customHeight="1" x14ac:dyDescent="0.25">
      <c r="A32" s="120" t="s">
        <v>717</v>
      </c>
      <c r="B32" s="120"/>
      <c r="C32" s="68" t="s">
        <v>716</v>
      </c>
      <c r="D32" s="67">
        <v>123.3</v>
      </c>
      <c r="E32" s="67">
        <v>128.5</v>
      </c>
      <c r="F32" s="67">
        <v>131.80000000000001</v>
      </c>
    </row>
    <row r="33" spans="1:9" ht="51.75" x14ac:dyDescent="0.25">
      <c r="A33" s="120" t="s">
        <v>715</v>
      </c>
      <c r="B33" s="120"/>
      <c r="C33" s="68" t="s">
        <v>714</v>
      </c>
      <c r="D33" s="67">
        <v>21361.5</v>
      </c>
      <c r="E33" s="67">
        <v>20939.3</v>
      </c>
      <c r="F33" s="67">
        <v>20315.099999999999</v>
      </c>
    </row>
    <row r="34" spans="1:9" hidden="1" x14ac:dyDescent="0.25">
      <c r="A34" s="120"/>
      <c r="B34" s="120"/>
      <c r="C34" s="68"/>
      <c r="D34" s="67"/>
      <c r="E34" s="67"/>
      <c r="F34" s="67"/>
    </row>
    <row r="35" spans="1:9" ht="33.75" customHeight="1" x14ac:dyDescent="0.25">
      <c r="A35" s="123" t="s">
        <v>713</v>
      </c>
      <c r="B35" s="123"/>
      <c r="C35" s="68" t="s">
        <v>712</v>
      </c>
      <c r="D35" s="67">
        <v>24489</v>
      </c>
      <c r="E35" s="67">
        <v>21873</v>
      </c>
      <c r="F35" s="67">
        <v>0</v>
      </c>
      <c r="I35" s="73"/>
    </row>
    <row r="36" spans="1:9" ht="46.5" customHeight="1" x14ac:dyDescent="0.25">
      <c r="A36" s="120" t="s">
        <v>711</v>
      </c>
      <c r="B36" s="120"/>
      <c r="C36" s="68" t="s">
        <v>710</v>
      </c>
      <c r="D36" s="67">
        <v>2967.4</v>
      </c>
      <c r="E36" s="67">
        <v>0</v>
      </c>
      <c r="F36" s="67">
        <v>0</v>
      </c>
      <c r="I36" s="73"/>
    </row>
    <row r="37" spans="1:9" ht="39" x14ac:dyDescent="0.25">
      <c r="A37" s="121" t="s">
        <v>709</v>
      </c>
      <c r="B37" s="121"/>
      <c r="C37" s="70" t="s">
        <v>708</v>
      </c>
      <c r="D37" s="69">
        <f>D39+D40+D41+D38</f>
        <v>3839.8999999999996</v>
      </c>
      <c r="E37" s="69">
        <f>E40</f>
        <v>846</v>
      </c>
      <c r="F37" s="69">
        <f>F40</f>
        <v>887</v>
      </c>
      <c r="I37" s="73"/>
    </row>
    <row r="38" spans="1:9" ht="51.75" x14ac:dyDescent="0.25">
      <c r="A38" s="122" t="s">
        <v>707</v>
      </c>
      <c r="B38" s="122"/>
      <c r="C38" s="68" t="s">
        <v>706</v>
      </c>
      <c r="D38" s="67">
        <v>999.7</v>
      </c>
      <c r="E38" s="67">
        <v>0</v>
      </c>
      <c r="F38" s="67">
        <v>0</v>
      </c>
      <c r="I38" s="73"/>
    </row>
    <row r="39" spans="1:9" ht="51.75" x14ac:dyDescent="0.25">
      <c r="A39" s="122" t="s">
        <v>705</v>
      </c>
      <c r="B39" s="122"/>
      <c r="C39" s="71" t="s">
        <v>704</v>
      </c>
      <c r="D39" s="67">
        <v>1458.2</v>
      </c>
      <c r="E39" s="67">
        <v>0</v>
      </c>
      <c r="F39" s="67">
        <v>0</v>
      </c>
      <c r="I39" s="63"/>
    </row>
    <row r="40" spans="1:9" ht="51.75" x14ac:dyDescent="0.25">
      <c r="A40" s="122" t="s">
        <v>703</v>
      </c>
      <c r="B40" s="122"/>
      <c r="C40" s="71" t="s">
        <v>702</v>
      </c>
      <c r="D40" s="67">
        <v>778</v>
      </c>
      <c r="E40" s="67">
        <v>846</v>
      </c>
      <c r="F40" s="67">
        <v>887</v>
      </c>
      <c r="I40" s="72"/>
    </row>
    <row r="41" spans="1:9" ht="39" x14ac:dyDescent="0.25">
      <c r="A41" s="122" t="s">
        <v>701</v>
      </c>
      <c r="B41" s="122"/>
      <c r="C41" s="58" t="s">
        <v>700</v>
      </c>
      <c r="D41" s="67">
        <v>604</v>
      </c>
      <c r="E41" s="67">
        <v>0</v>
      </c>
      <c r="F41" s="67">
        <v>0</v>
      </c>
      <c r="I41" s="72"/>
    </row>
    <row r="42" spans="1:9" ht="26.25" x14ac:dyDescent="0.25">
      <c r="A42" s="121" t="s">
        <v>699</v>
      </c>
      <c r="B42" s="121"/>
      <c r="C42" s="70" t="s">
        <v>698</v>
      </c>
      <c r="D42" s="69">
        <f>D43+D60+D61</f>
        <v>26696.699999999997</v>
      </c>
      <c r="E42" s="69">
        <f>E43+E60</f>
        <v>27394.900000000005</v>
      </c>
      <c r="F42" s="69">
        <f>F43+F60</f>
        <v>28678.1</v>
      </c>
      <c r="I42" s="63"/>
    </row>
    <row r="43" spans="1:9" ht="39" x14ac:dyDescent="0.25">
      <c r="A43" s="120" t="s">
        <v>697</v>
      </c>
      <c r="B43" s="120"/>
      <c r="C43" s="71" t="s">
        <v>696</v>
      </c>
      <c r="D43" s="67">
        <f>D44+D45+D46+D47+D48+D49+D50+D51+D52+D53+D54+D55+D56+D57+D58+D59</f>
        <v>26613.399999999994</v>
      </c>
      <c r="E43" s="67">
        <f>E44+E45+E46+E47+E48+E49+E50+E51+E52+E53+E54+E55+E56+E57+E58+E59</f>
        <v>27312.000000000004</v>
      </c>
      <c r="F43" s="67">
        <f>F44+F45+F46+F47+F48+F49+F50+F51+F52+F53+F54+F55+F56+F57+F58+F59</f>
        <v>28595.199999999997</v>
      </c>
      <c r="I43" s="63"/>
    </row>
    <row r="44" spans="1:9" ht="90" x14ac:dyDescent="0.25">
      <c r="A44" s="120" t="s">
        <v>695</v>
      </c>
      <c r="B44" s="120"/>
      <c r="C44" s="71" t="s">
        <v>694</v>
      </c>
      <c r="D44" s="67">
        <v>285.7</v>
      </c>
      <c r="E44" s="67">
        <v>285.7</v>
      </c>
      <c r="F44" s="67">
        <v>285.7</v>
      </c>
      <c r="I44" s="63"/>
    </row>
    <row r="45" spans="1:9" ht="77.25" x14ac:dyDescent="0.25">
      <c r="A45" s="120" t="s">
        <v>693</v>
      </c>
      <c r="B45" s="120"/>
      <c r="C45" s="71" t="s">
        <v>692</v>
      </c>
      <c r="D45" s="67">
        <v>89</v>
      </c>
      <c r="E45" s="67">
        <v>89</v>
      </c>
      <c r="F45" s="67">
        <v>89</v>
      </c>
      <c r="I45" s="63"/>
    </row>
    <row r="46" spans="1:9" ht="179.25" x14ac:dyDescent="0.25">
      <c r="A46" s="120" t="s">
        <v>691</v>
      </c>
      <c r="B46" s="120"/>
      <c r="C46" s="71" t="s">
        <v>690</v>
      </c>
      <c r="D46" s="67">
        <v>50.7</v>
      </c>
      <c r="E46" s="67">
        <v>52.4</v>
      </c>
      <c r="F46" s="67">
        <v>54</v>
      </c>
      <c r="I46" s="63"/>
    </row>
    <row r="47" spans="1:9" ht="77.25" x14ac:dyDescent="0.25">
      <c r="A47" s="120" t="s">
        <v>689</v>
      </c>
      <c r="B47" s="120"/>
      <c r="C47" s="71" t="s">
        <v>688</v>
      </c>
      <c r="D47" s="67">
        <v>386.8</v>
      </c>
      <c r="E47" s="67">
        <v>344.9</v>
      </c>
      <c r="F47" s="67">
        <v>317.10000000000002</v>
      </c>
      <c r="I47" s="63"/>
    </row>
    <row r="48" spans="1:9" ht="129" customHeight="1" x14ac:dyDescent="0.25">
      <c r="A48" s="120" t="s">
        <v>687</v>
      </c>
      <c r="B48" s="120"/>
      <c r="C48" s="71" t="s">
        <v>686</v>
      </c>
      <c r="D48" s="67">
        <v>25</v>
      </c>
      <c r="E48" s="67">
        <v>22.9</v>
      </c>
      <c r="F48" s="67">
        <v>21</v>
      </c>
      <c r="I48" s="72"/>
    </row>
    <row r="49" spans="1:9" ht="55.5" customHeight="1" x14ac:dyDescent="0.25">
      <c r="A49" s="120" t="s">
        <v>685</v>
      </c>
      <c r="B49" s="120"/>
      <c r="C49" s="71" t="s">
        <v>684</v>
      </c>
      <c r="D49" s="67">
        <v>8858.2000000000007</v>
      </c>
      <c r="E49" s="67">
        <v>9056.1</v>
      </c>
      <c r="F49" s="67">
        <v>9571.6</v>
      </c>
      <c r="I49" s="72"/>
    </row>
    <row r="50" spans="1:9" ht="56.25" customHeight="1" x14ac:dyDescent="0.25">
      <c r="A50" s="120" t="s">
        <v>683</v>
      </c>
      <c r="B50" s="120"/>
      <c r="C50" s="71" t="s">
        <v>682</v>
      </c>
      <c r="D50" s="67">
        <v>14953.6</v>
      </c>
      <c r="E50" s="67">
        <v>15434.9</v>
      </c>
      <c r="F50" s="67">
        <v>16168.4</v>
      </c>
      <c r="I50" s="72"/>
    </row>
    <row r="51" spans="1:9" ht="150.75" customHeight="1" x14ac:dyDescent="0.25">
      <c r="A51" s="120" t="s">
        <v>681</v>
      </c>
      <c r="B51" s="120"/>
      <c r="C51" s="71" t="s">
        <v>680</v>
      </c>
      <c r="D51" s="67">
        <v>202.8</v>
      </c>
      <c r="E51" s="67">
        <v>209.7</v>
      </c>
      <c r="F51" s="67">
        <v>216.5</v>
      </c>
      <c r="I51" s="63"/>
    </row>
    <row r="52" spans="1:9" ht="79.5" customHeight="1" x14ac:dyDescent="0.25">
      <c r="A52" s="120" t="s">
        <v>679</v>
      </c>
      <c r="B52" s="120"/>
      <c r="C52" s="71" t="s">
        <v>678</v>
      </c>
      <c r="D52" s="67">
        <v>214.8</v>
      </c>
      <c r="E52" s="67">
        <v>221.7</v>
      </c>
      <c r="F52" s="67">
        <v>228.6</v>
      </c>
      <c r="I52" s="63"/>
    </row>
    <row r="53" spans="1:9" ht="77.25" x14ac:dyDescent="0.25">
      <c r="A53" s="120" t="s">
        <v>677</v>
      </c>
      <c r="B53" s="120"/>
      <c r="C53" s="71" t="s">
        <v>676</v>
      </c>
      <c r="D53" s="67">
        <v>174.8</v>
      </c>
      <c r="E53" s="67">
        <v>181.3</v>
      </c>
      <c r="F53" s="67">
        <v>188</v>
      </c>
      <c r="I53" s="63"/>
    </row>
    <row r="54" spans="1:9" ht="77.25" x14ac:dyDescent="0.25">
      <c r="A54" s="120" t="s">
        <v>675</v>
      </c>
      <c r="B54" s="120"/>
      <c r="C54" s="71" t="s">
        <v>674</v>
      </c>
      <c r="D54" s="67">
        <v>221.6</v>
      </c>
      <c r="E54" s="67">
        <v>228.5</v>
      </c>
      <c r="F54" s="67">
        <v>235.5</v>
      </c>
      <c r="I54" s="72"/>
    </row>
    <row r="55" spans="1:9" ht="102.75" x14ac:dyDescent="0.25">
      <c r="A55" s="120" t="s">
        <v>673</v>
      </c>
      <c r="B55" s="120"/>
      <c r="C55" s="71" t="s">
        <v>672</v>
      </c>
      <c r="D55" s="67">
        <v>213</v>
      </c>
      <c r="E55" s="67">
        <v>219.9</v>
      </c>
      <c r="F55" s="67">
        <v>226.8</v>
      </c>
      <c r="I55" s="72"/>
    </row>
    <row r="56" spans="1:9" ht="77.25" x14ac:dyDescent="0.25">
      <c r="A56" s="120" t="s">
        <v>671</v>
      </c>
      <c r="B56" s="120"/>
      <c r="C56" s="71" t="s">
        <v>670</v>
      </c>
      <c r="D56" s="67">
        <v>674.6</v>
      </c>
      <c r="E56" s="67">
        <v>695.3</v>
      </c>
      <c r="F56" s="67">
        <v>716.3</v>
      </c>
      <c r="I56" s="72"/>
    </row>
    <row r="57" spans="1:9" ht="77.25" x14ac:dyDescent="0.25">
      <c r="A57" s="120" t="s">
        <v>669</v>
      </c>
      <c r="B57" s="120"/>
      <c r="C57" s="71" t="s">
        <v>668</v>
      </c>
      <c r="D57" s="67">
        <v>1.3</v>
      </c>
      <c r="E57" s="67">
        <v>1.3</v>
      </c>
      <c r="F57" s="67">
        <v>1.3</v>
      </c>
      <c r="I57" s="63"/>
    </row>
    <row r="58" spans="1:9" ht="48.75" customHeight="1" x14ac:dyDescent="0.25">
      <c r="A58" s="120" t="s">
        <v>667</v>
      </c>
      <c r="B58" s="120"/>
      <c r="C58" s="71" t="s">
        <v>666</v>
      </c>
      <c r="D58" s="67">
        <v>48.7</v>
      </c>
      <c r="E58" s="67">
        <v>48.7</v>
      </c>
      <c r="F58" s="67">
        <v>48.7</v>
      </c>
      <c r="I58" s="63"/>
    </row>
    <row r="59" spans="1:9" ht="64.5" x14ac:dyDescent="0.25">
      <c r="A59" s="120" t="s">
        <v>665</v>
      </c>
      <c r="B59" s="120"/>
      <c r="C59" s="71" t="s">
        <v>664</v>
      </c>
      <c r="D59" s="67">
        <v>212.8</v>
      </c>
      <c r="E59" s="67">
        <v>219.7</v>
      </c>
      <c r="F59" s="67">
        <v>226.7</v>
      </c>
      <c r="I59" s="63"/>
    </row>
    <row r="60" spans="1:9" ht="51.75" x14ac:dyDescent="0.25">
      <c r="A60" s="120" t="s">
        <v>663</v>
      </c>
      <c r="B60" s="120"/>
      <c r="C60" s="68" t="s">
        <v>662</v>
      </c>
      <c r="D60" s="67">
        <v>82.9</v>
      </c>
      <c r="E60" s="67">
        <v>82.9</v>
      </c>
      <c r="F60" s="67">
        <v>82.9</v>
      </c>
      <c r="I60" s="63"/>
    </row>
    <row r="61" spans="1:9" ht="64.5" x14ac:dyDescent="0.25">
      <c r="A61" s="120" t="s">
        <v>752</v>
      </c>
      <c r="B61" s="120"/>
      <c r="C61" s="68" t="s">
        <v>753</v>
      </c>
      <c r="D61" s="67">
        <v>0.4</v>
      </c>
      <c r="E61" s="67"/>
      <c r="F61" s="67"/>
      <c r="I61" s="63"/>
    </row>
    <row r="62" spans="1:9" ht="18" customHeight="1" x14ac:dyDescent="0.25">
      <c r="A62" s="121" t="s">
        <v>661</v>
      </c>
      <c r="B62" s="121"/>
      <c r="C62" s="70" t="s">
        <v>660</v>
      </c>
      <c r="D62" s="69">
        <f>D63+D64+D66+D67</f>
        <v>3403.5</v>
      </c>
      <c r="E62" s="69">
        <v>0</v>
      </c>
      <c r="F62" s="69">
        <v>0</v>
      </c>
      <c r="I62" s="63"/>
    </row>
    <row r="63" spans="1:9" ht="64.5" x14ac:dyDescent="0.25">
      <c r="A63" s="120" t="s">
        <v>659</v>
      </c>
      <c r="B63" s="120"/>
      <c r="C63" s="68" t="s">
        <v>658</v>
      </c>
      <c r="D63" s="67">
        <v>3040</v>
      </c>
      <c r="E63" s="67">
        <v>0</v>
      </c>
      <c r="F63" s="67">
        <v>0</v>
      </c>
      <c r="I63" s="63"/>
    </row>
    <row r="64" spans="1:9" ht="64.5" x14ac:dyDescent="0.25">
      <c r="A64" s="120" t="s">
        <v>657</v>
      </c>
      <c r="B64" s="120"/>
      <c r="C64" s="68" t="s">
        <v>656</v>
      </c>
      <c r="D64" s="67">
        <v>80</v>
      </c>
      <c r="E64" s="67">
        <v>0</v>
      </c>
      <c r="F64" s="67">
        <v>0</v>
      </c>
      <c r="I64" s="63"/>
    </row>
    <row r="65" spans="1:9" hidden="1" x14ac:dyDescent="0.25">
      <c r="A65" s="121"/>
      <c r="B65" s="121"/>
      <c r="C65" s="70"/>
      <c r="D65" s="67"/>
      <c r="E65" s="67"/>
      <c r="F65" s="67"/>
      <c r="I65" s="63"/>
    </row>
    <row r="66" spans="1:9" ht="77.25" x14ac:dyDescent="0.25">
      <c r="A66" s="120" t="s">
        <v>655</v>
      </c>
      <c r="B66" s="120"/>
      <c r="C66" s="68" t="s">
        <v>654</v>
      </c>
      <c r="D66" s="67">
        <v>200</v>
      </c>
      <c r="E66" s="67">
        <v>0</v>
      </c>
      <c r="F66" s="67">
        <v>0</v>
      </c>
      <c r="I66" s="63"/>
    </row>
    <row r="67" spans="1:9" ht="68.25" customHeight="1" x14ac:dyDescent="0.25">
      <c r="A67" s="120" t="s">
        <v>653</v>
      </c>
      <c r="B67" s="120"/>
      <c r="C67" s="68" t="s">
        <v>652</v>
      </c>
      <c r="D67" s="67">
        <v>83.5</v>
      </c>
      <c r="E67" s="67">
        <v>0</v>
      </c>
      <c r="F67" s="67">
        <v>0</v>
      </c>
      <c r="I67" s="63"/>
    </row>
    <row r="68" spans="1:9" ht="38.25" customHeight="1" x14ac:dyDescent="0.25">
      <c r="A68" s="121" t="s">
        <v>651</v>
      </c>
      <c r="B68" s="121"/>
      <c r="C68" s="70" t="s">
        <v>650</v>
      </c>
      <c r="D68" s="69">
        <f>D69</f>
        <v>152.6</v>
      </c>
      <c r="E68" s="67">
        <v>0</v>
      </c>
      <c r="F68" s="67">
        <v>0</v>
      </c>
      <c r="I68" s="63"/>
    </row>
    <row r="69" spans="1:9" ht="31.5" customHeight="1" x14ac:dyDescent="0.25">
      <c r="A69" s="120" t="s">
        <v>649</v>
      </c>
      <c r="B69" s="120"/>
      <c r="C69" s="68" t="s">
        <v>645</v>
      </c>
      <c r="D69" s="67">
        <v>152.6</v>
      </c>
      <c r="E69" s="67">
        <v>0</v>
      </c>
      <c r="F69" s="67">
        <v>0</v>
      </c>
      <c r="I69" s="63"/>
    </row>
    <row r="70" spans="1:9" ht="26.25" x14ac:dyDescent="0.25">
      <c r="A70" s="121" t="s">
        <v>648</v>
      </c>
      <c r="B70" s="121"/>
      <c r="C70" s="70" t="s">
        <v>647</v>
      </c>
      <c r="D70" s="69">
        <f>D71</f>
        <v>103.8</v>
      </c>
      <c r="E70" s="67">
        <v>0</v>
      </c>
      <c r="F70" s="67">
        <v>0</v>
      </c>
      <c r="I70" s="63"/>
    </row>
    <row r="71" spans="1:9" ht="26.25" customHeight="1" x14ac:dyDescent="0.25">
      <c r="A71" s="120" t="s">
        <v>646</v>
      </c>
      <c r="B71" s="120"/>
      <c r="C71" s="68" t="s">
        <v>645</v>
      </c>
      <c r="D71" s="67">
        <v>103.8</v>
      </c>
      <c r="E71" s="67">
        <v>0</v>
      </c>
      <c r="F71" s="67">
        <v>0</v>
      </c>
      <c r="I71" s="63"/>
    </row>
    <row r="72" spans="1:9" x14ac:dyDescent="0.25">
      <c r="A72" s="117" t="s">
        <v>644</v>
      </c>
      <c r="B72" s="117"/>
      <c r="C72" s="66"/>
      <c r="D72" s="65">
        <f>D19+D28</f>
        <v>97179.900000000009</v>
      </c>
      <c r="E72" s="65">
        <f>E19+E28</f>
        <v>85859.900000000009</v>
      </c>
      <c r="F72" s="65">
        <f>F19+F28</f>
        <v>71882.100000000006</v>
      </c>
      <c r="I72" s="63"/>
    </row>
    <row r="73" spans="1:9" x14ac:dyDescent="0.25">
      <c r="A73" s="118"/>
      <c r="B73" s="118"/>
      <c r="C73" s="64"/>
      <c r="D73" s="64"/>
      <c r="E73" s="64"/>
      <c r="F73" s="64"/>
      <c r="I73" s="63"/>
    </row>
    <row r="74" spans="1:9" x14ac:dyDescent="0.25">
      <c r="A74" s="118"/>
      <c r="B74" s="118"/>
      <c r="C74" s="64"/>
      <c r="D74" s="64"/>
      <c r="E74" s="64"/>
      <c r="F74" s="64"/>
      <c r="I74" s="63"/>
    </row>
    <row r="75" spans="1:9" x14ac:dyDescent="0.25">
      <c r="A75" s="119"/>
      <c r="B75" s="119"/>
    </row>
  </sheetData>
  <mergeCells count="69">
    <mergeCell ref="A3:F3"/>
    <mergeCell ref="D2:F2"/>
    <mergeCell ref="A33:B33"/>
    <mergeCell ref="D1:F1"/>
    <mergeCell ref="D5:F5"/>
    <mergeCell ref="D4:F4"/>
    <mergeCell ref="A19:B19"/>
    <mergeCell ref="A20:B20"/>
    <mergeCell ref="A23:B23"/>
    <mergeCell ref="A11:F11"/>
    <mergeCell ref="A12:F12"/>
    <mergeCell ref="A14:F14"/>
    <mergeCell ref="A15:B17"/>
    <mergeCell ref="C15:C17"/>
    <mergeCell ref="D15:F16"/>
    <mergeCell ref="A18:B18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B34"/>
    <mergeCell ref="A36:B36"/>
    <mergeCell ref="A37:B37"/>
    <mergeCell ref="A39:B39"/>
    <mergeCell ref="A40:B40"/>
    <mergeCell ref="A44:B44"/>
    <mergeCell ref="A42:B42"/>
    <mergeCell ref="A43:B43"/>
    <mergeCell ref="A38:B38"/>
    <mergeCell ref="A56:B56"/>
    <mergeCell ref="A57:B57"/>
    <mergeCell ref="A41:B41"/>
    <mergeCell ref="A45:B45"/>
    <mergeCell ref="A46:B46"/>
    <mergeCell ref="A47:B47"/>
    <mergeCell ref="A48:B48"/>
    <mergeCell ref="A58:B58"/>
    <mergeCell ref="A59:B59"/>
    <mergeCell ref="A60:B60"/>
    <mergeCell ref="A49:B49"/>
    <mergeCell ref="A69:B69"/>
    <mergeCell ref="A66:B66"/>
    <mergeCell ref="A67:B67"/>
    <mergeCell ref="A62:B62"/>
    <mergeCell ref="A50:B50"/>
    <mergeCell ref="A51:B51"/>
    <mergeCell ref="A52:B52"/>
    <mergeCell ref="A53:B53"/>
    <mergeCell ref="A54:B54"/>
    <mergeCell ref="A55:B55"/>
    <mergeCell ref="A63:B63"/>
    <mergeCell ref="A61:B61"/>
    <mergeCell ref="A72:B72"/>
    <mergeCell ref="A73:B73"/>
    <mergeCell ref="A74:B74"/>
    <mergeCell ref="A75:B75"/>
    <mergeCell ref="A64:B64"/>
    <mergeCell ref="A65:B65"/>
    <mergeCell ref="A70:B70"/>
    <mergeCell ref="A68:B68"/>
    <mergeCell ref="A71:B71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083"/>
  <sheetViews>
    <sheetView view="pageBreakPreview" topLeftCell="A822" zoomScaleSheetLayoutView="100" workbookViewId="0">
      <selection activeCell="F828" sqref="F828"/>
    </sheetView>
  </sheetViews>
  <sheetFormatPr defaultRowHeight="12.75" x14ac:dyDescent="0.2"/>
  <cols>
    <col min="1" max="1" width="44.85546875" style="17" customWidth="1"/>
    <col min="2" max="2" width="7.5703125" style="9" customWidth="1"/>
    <col min="3" max="3" width="8.28515625" style="9" customWidth="1"/>
    <col min="4" max="4" width="12.7109375" style="9" customWidth="1"/>
    <col min="5" max="5" width="10.7109375" style="9" customWidth="1"/>
    <col min="6" max="6" width="12.7109375" style="9" customWidth="1"/>
    <col min="7" max="7" width="13.85546875" style="18" customWidth="1"/>
    <col min="8" max="8" width="11.5703125" style="18" customWidth="1"/>
    <col min="9" max="256" width="9.140625" style="1"/>
    <col min="257" max="257" width="44.85546875" style="1" customWidth="1"/>
    <col min="258" max="258" width="7.5703125" style="1" customWidth="1"/>
    <col min="259" max="259" width="8.28515625" style="1" customWidth="1"/>
    <col min="260" max="260" width="12.7109375" style="1" customWidth="1"/>
    <col min="261" max="261" width="9" style="1" customWidth="1"/>
    <col min="262" max="262" width="13.7109375" style="1" customWidth="1"/>
    <col min="263" max="263" width="14.7109375" style="1" customWidth="1"/>
    <col min="264" max="264" width="14.85546875" style="1" customWidth="1"/>
    <col min="265" max="512" width="9.140625" style="1"/>
    <col min="513" max="513" width="44.85546875" style="1" customWidth="1"/>
    <col min="514" max="514" width="7.5703125" style="1" customWidth="1"/>
    <col min="515" max="515" width="8.28515625" style="1" customWidth="1"/>
    <col min="516" max="516" width="12.7109375" style="1" customWidth="1"/>
    <col min="517" max="517" width="9" style="1" customWidth="1"/>
    <col min="518" max="518" width="13.7109375" style="1" customWidth="1"/>
    <col min="519" max="519" width="14.7109375" style="1" customWidth="1"/>
    <col min="520" max="520" width="14.85546875" style="1" customWidth="1"/>
    <col min="521" max="768" width="9.140625" style="1"/>
    <col min="769" max="769" width="44.85546875" style="1" customWidth="1"/>
    <col min="770" max="770" width="7.5703125" style="1" customWidth="1"/>
    <col min="771" max="771" width="8.28515625" style="1" customWidth="1"/>
    <col min="772" max="772" width="12.7109375" style="1" customWidth="1"/>
    <col min="773" max="773" width="9" style="1" customWidth="1"/>
    <col min="774" max="774" width="13.7109375" style="1" customWidth="1"/>
    <col min="775" max="775" width="14.7109375" style="1" customWidth="1"/>
    <col min="776" max="776" width="14.85546875" style="1" customWidth="1"/>
    <col min="777" max="1024" width="9.140625" style="1"/>
    <col min="1025" max="1025" width="44.85546875" style="1" customWidth="1"/>
    <col min="1026" max="1026" width="7.5703125" style="1" customWidth="1"/>
    <col min="1027" max="1027" width="8.28515625" style="1" customWidth="1"/>
    <col min="1028" max="1028" width="12.7109375" style="1" customWidth="1"/>
    <col min="1029" max="1029" width="9" style="1" customWidth="1"/>
    <col min="1030" max="1030" width="13.7109375" style="1" customWidth="1"/>
    <col min="1031" max="1031" width="14.7109375" style="1" customWidth="1"/>
    <col min="1032" max="1032" width="14.85546875" style="1" customWidth="1"/>
    <col min="1033" max="1280" width="9.140625" style="1"/>
    <col min="1281" max="1281" width="44.85546875" style="1" customWidth="1"/>
    <col min="1282" max="1282" width="7.5703125" style="1" customWidth="1"/>
    <col min="1283" max="1283" width="8.28515625" style="1" customWidth="1"/>
    <col min="1284" max="1284" width="12.7109375" style="1" customWidth="1"/>
    <col min="1285" max="1285" width="9" style="1" customWidth="1"/>
    <col min="1286" max="1286" width="13.7109375" style="1" customWidth="1"/>
    <col min="1287" max="1287" width="14.7109375" style="1" customWidth="1"/>
    <col min="1288" max="1288" width="14.85546875" style="1" customWidth="1"/>
    <col min="1289" max="1536" width="9.140625" style="1"/>
    <col min="1537" max="1537" width="44.85546875" style="1" customWidth="1"/>
    <col min="1538" max="1538" width="7.5703125" style="1" customWidth="1"/>
    <col min="1539" max="1539" width="8.28515625" style="1" customWidth="1"/>
    <col min="1540" max="1540" width="12.7109375" style="1" customWidth="1"/>
    <col min="1541" max="1541" width="9" style="1" customWidth="1"/>
    <col min="1542" max="1542" width="13.7109375" style="1" customWidth="1"/>
    <col min="1543" max="1543" width="14.7109375" style="1" customWidth="1"/>
    <col min="1544" max="1544" width="14.85546875" style="1" customWidth="1"/>
    <col min="1545" max="1792" width="9.140625" style="1"/>
    <col min="1793" max="1793" width="44.85546875" style="1" customWidth="1"/>
    <col min="1794" max="1794" width="7.5703125" style="1" customWidth="1"/>
    <col min="1795" max="1795" width="8.28515625" style="1" customWidth="1"/>
    <col min="1796" max="1796" width="12.7109375" style="1" customWidth="1"/>
    <col min="1797" max="1797" width="9" style="1" customWidth="1"/>
    <col min="1798" max="1798" width="13.7109375" style="1" customWidth="1"/>
    <col min="1799" max="1799" width="14.7109375" style="1" customWidth="1"/>
    <col min="1800" max="1800" width="14.85546875" style="1" customWidth="1"/>
    <col min="1801" max="2048" width="9.140625" style="1"/>
    <col min="2049" max="2049" width="44.85546875" style="1" customWidth="1"/>
    <col min="2050" max="2050" width="7.5703125" style="1" customWidth="1"/>
    <col min="2051" max="2051" width="8.28515625" style="1" customWidth="1"/>
    <col min="2052" max="2052" width="12.7109375" style="1" customWidth="1"/>
    <col min="2053" max="2053" width="9" style="1" customWidth="1"/>
    <col min="2054" max="2054" width="13.7109375" style="1" customWidth="1"/>
    <col min="2055" max="2055" width="14.7109375" style="1" customWidth="1"/>
    <col min="2056" max="2056" width="14.85546875" style="1" customWidth="1"/>
    <col min="2057" max="2304" width="9.140625" style="1"/>
    <col min="2305" max="2305" width="44.85546875" style="1" customWidth="1"/>
    <col min="2306" max="2306" width="7.5703125" style="1" customWidth="1"/>
    <col min="2307" max="2307" width="8.28515625" style="1" customWidth="1"/>
    <col min="2308" max="2308" width="12.7109375" style="1" customWidth="1"/>
    <col min="2309" max="2309" width="9" style="1" customWidth="1"/>
    <col min="2310" max="2310" width="13.7109375" style="1" customWidth="1"/>
    <col min="2311" max="2311" width="14.7109375" style="1" customWidth="1"/>
    <col min="2312" max="2312" width="14.85546875" style="1" customWidth="1"/>
    <col min="2313" max="2560" width="9.140625" style="1"/>
    <col min="2561" max="2561" width="44.85546875" style="1" customWidth="1"/>
    <col min="2562" max="2562" width="7.5703125" style="1" customWidth="1"/>
    <col min="2563" max="2563" width="8.28515625" style="1" customWidth="1"/>
    <col min="2564" max="2564" width="12.7109375" style="1" customWidth="1"/>
    <col min="2565" max="2565" width="9" style="1" customWidth="1"/>
    <col min="2566" max="2566" width="13.7109375" style="1" customWidth="1"/>
    <col min="2567" max="2567" width="14.7109375" style="1" customWidth="1"/>
    <col min="2568" max="2568" width="14.85546875" style="1" customWidth="1"/>
    <col min="2569" max="2816" width="9.140625" style="1"/>
    <col min="2817" max="2817" width="44.85546875" style="1" customWidth="1"/>
    <col min="2818" max="2818" width="7.5703125" style="1" customWidth="1"/>
    <col min="2819" max="2819" width="8.28515625" style="1" customWidth="1"/>
    <col min="2820" max="2820" width="12.7109375" style="1" customWidth="1"/>
    <col min="2821" max="2821" width="9" style="1" customWidth="1"/>
    <col min="2822" max="2822" width="13.7109375" style="1" customWidth="1"/>
    <col min="2823" max="2823" width="14.7109375" style="1" customWidth="1"/>
    <col min="2824" max="2824" width="14.85546875" style="1" customWidth="1"/>
    <col min="2825" max="3072" width="9.140625" style="1"/>
    <col min="3073" max="3073" width="44.85546875" style="1" customWidth="1"/>
    <col min="3074" max="3074" width="7.5703125" style="1" customWidth="1"/>
    <col min="3075" max="3075" width="8.28515625" style="1" customWidth="1"/>
    <col min="3076" max="3076" width="12.7109375" style="1" customWidth="1"/>
    <col min="3077" max="3077" width="9" style="1" customWidth="1"/>
    <col min="3078" max="3078" width="13.7109375" style="1" customWidth="1"/>
    <col min="3079" max="3079" width="14.7109375" style="1" customWidth="1"/>
    <col min="3080" max="3080" width="14.85546875" style="1" customWidth="1"/>
    <col min="3081" max="3328" width="9.140625" style="1"/>
    <col min="3329" max="3329" width="44.85546875" style="1" customWidth="1"/>
    <col min="3330" max="3330" width="7.5703125" style="1" customWidth="1"/>
    <col min="3331" max="3331" width="8.28515625" style="1" customWidth="1"/>
    <col min="3332" max="3332" width="12.7109375" style="1" customWidth="1"/>
    <col min="3333" max="3333" width="9" style="1" customWidth="1"/>
    <col min="3334" max="3334" width="13.7109375" style="1" customWidth="1"/>
    <col min="3335" max="3335" width="14.7109375" style="1" customWidth="1"/>
    <col min="3336" max="3336" width="14.85546875" style="1" customWidth="1"/>
    <col min="3337" max="3584" width="9.140625" style="1"/>
    <col min="3585" max="3585" width="44.85546875" style="1" customWidth="1"/>
    <col min="3586" max="3586" width="7.5703125" style="1" customWidth="1"/>
    <col min="3587" max="3587" width="8.28515625" style="1" customWidth="1"/>
    <col min="3588" max="3588" width="12.7109375" style="1" customWidth="1"/>
    <col min="3589" max="3589" width="9" style="1" customWidth="1"/>
    <col min="3590" max="3590" width="13.7109375" style="1" customWidth="1"/>
    <col min="3591" max="3591" width="14.7109375" style="1" customWidth="1"/>
    <col min="3592" max="3592" width="14.85546875" style="1" customWidth="1"/>
    <col min="3593" max="3840" width="9.140625" style="1"/>
    <col min="3841" max="3841" width="44.85546875" style="1" customWidth="1"/>
    <col min="3842" max="3842" width="7.5703125" style="1" customWidth="1"/>
    <col min="3843" max="3843" width="8.28515625" style="1" customWidth="1"/>
    <col min="3844" max="3844" width="12.7109375" style="1" customWidth="1"/>
    <col min="3845" max="3845" width="9" style="1" customWidth="1"/>
    <col min="3846" max="3846" width="13.7109375" style="1" customWidth="1"/>
    <col min="3847" max="3847" width="14.7109375" style="1" customWidth="1"/>
    <col min="3848" max="3848" width="14.85546875" style="1" customWidth="1"/>
    <col min="3849" max="4096" width="9.140625" style="1"/>
    <col min="4097" max="4097" width="44.85546875" style="1" customWidth="1"/>
    <col min="4098" max="4098" width="7.5703125" style="1" customWidth="1"/>
    <col min="4099" max="4099" width="8.28515625" style="1" customWidth="1"/>
    <col min="4100" max="4100" width="12.7109375" style="1" customWidth="1"/>
    <col min="4101" max="4101" width="9" style="1" customWidth="1"/>
    <col min="4102" max="4102" width="13.7109375" style="1" customWidth="1"/>
    <col min="4103" max="4103" width="14.7109375" style="1" customWidth="1"/>
    <col min="4104" max="4104" width="14.85546875" style="1" customWidth="1"/>
    <col min="4105" max="4352" width="9.140625" style="1"/>
    <col min="4353" max="4353" width="44.85546875" style="1" customWidth="1"/>
    <col min="4354" max="4354" width="7.5703125" style="1" customWidth="1"/>
    <col min="4355" max="4355" width="8.28515625" style="1" customWidth="1"/>
    <col min="4356" max="4356" width="12.7109375" style="1" customWidth="1"/>
    <col min="4357" max="4357" width="9" style="1" customWidth="1"/>
    <col min="4358" max="4358" width="13.7109375" style="1" customWidth="1"/>
    <col min="4359" max="4359" width="14.7109375" style="1" customWidth="1"/>
    <col min="4360" max="4360" width="14.85546875" style="1" customWidth="1"/>
    <col min="4361" max="4608" width="9.140625" style="1"/>
    <col min="4609" max="4609" width="44.85546875" style="1" customWidth="1"/>
    <col min="4610" max="4610" width="7.5703125" style="1" customWidth="1"/>
    <col min="4611" max="4611" width="8.28515625" style="1" customWidth="1"/>
    <col min="4612" max="4612" width="12.7109375" style="1" customWidth="1"/>
    <col min="4613" max="4613" width="9" style="1" customWidth="1"/>
    <col min="4614" max="4614" width="13.7109375" style="1" customWidth="1"/>
    <col min="4615" max="4615" width="14.7109375" style="1" customWidth="1"/>
    <col min="4616" max="4616" width="14.85546875" style="1" customWidth="1"/>
    <col min="4617" max="4864" width="9.140625" style="1"/>
    <col min="4865" max="4865" width="44.85546875" style="1" customWidth="1"/>
    <col min="4866" max="4866" width="7.5703125" style="1" customWidth="1"/>
    <col min="4867" max="4867" width="8.28515625" style="1" customWidth="1"/>
    <col min="4868" max="4868" width="12.7109375" style="1" customWidth="1"/>
    <col min="4869" max="4869" width="9" style="1" customWidth="1"/>
    <col min="4870" max="4870" width="13.7109375" style="1" customWidth="1"/>
    <col min="4871" max="4871" width="14.7109375" style="1" customWidth="1"/>
    <col min="4872" max="4872" width="14.85546875" style="1" customWidth="1"/>
    <col min="4873" max="5120" width="9.140625" style="1"/>
    <col min="5121" max="5121" width="44.85546875" style="1" customWidth="1"/>
    <col min="5122" max="5122" width="7.5703125" style="1" customWidth="1"/>
    <col min="5123" max="5123" width="8.28515625" style="1" customWidth="1"/>
    <col min="5124" max="5124" width="12.7109375" style="1" customWidth="1"/>
    <col min="5125" max="5125" width="9" style="1" customWidth="1"/>
    <col min="5126" max="5126" width="13.7109375" style="1" customWidth="1"/>
    <col min="5127" max="5127" width="14.7109375" style="1" customWidth="1"/>
    <col min="5128" max="5128" width="14.85546875" style="1" customWidth="1"/>
    <col min="5129" max="5376" width="9.140625" style="1"/>
    <col min="5377" max="5377" width="44.85546875" style="1" customWidth="1"/>
    <col min="5378" max="5378" width="7.5703125" style="1" customWidth="1"/>
    <col min="5379" max="5379" width="8.28515625" style="1" customWidth="1"/>
    <col min="5380" max="5380" width="12.7109375" style="1" customWidth="1"/>
    <col min="5381" max="5381" width="9" style="1" customWidth="1"/>
    <col min="5382" max="5382" width="13.7109375" style="1" customWidth="1"/>
    <col min="5383" max="5383" width="14.7109375" style="1" customWidth="1"/>
    <col min="5384" max="5384" width="14.85546875" style="1" customWidth="1"/>
    <col min="5385" max="5632" width="9.140625" style="1"/>
    <col min="5633" max="5633" width="44.85546875" style="1" customWidth="1"/>
    <col min="5634" max="5634" width="7.5703125" style="1" customWidth="1"/>
    <col min="5635" max="5635" width="8.28515625" style="1" customWidth="1"/>
    <col min="5636" max="5636" width="12.7109375" style="1" customWidth="1"/>
    <col min="5637" max="5637" width="9" style="1" customWidth="1"/>
    <col min="5638" max="5638" width="13.7109375" style="1" customWidth="1"/>
    <col min="5639" max="5639" width="14.7109375" style="1" customWidth="1"/>
    <col min="5640" max="5640" width="14.85546875" style="1" customWidth="1"/>
    <col min="5641" max="5888" width="9.140625" style="1"/>
    <col min="5889" max="5889" width="44.85546875" style="1" customWidth="1"/>
    <col min="5890" max="5890" width="7.5703125" style="1" customWidth="1"/>
    <col min="5891" max="5891" width="8.28515625" style="1" customWidth="1"/>
    <col min="5892" max="5892" width="12.7109375" style="1" customWidth="1"/>
    <col min="5893" max="5893" width="9" style="1" customWidth="1"/>
    <col min="5894" max="5894" width="13.7109375" style="1" customWidth="1"/>
    <col min="5895" max="5895" width="14.7109375" style="1" customWidth="1"/>
    <col min="5896" max="5896" width="14.85546875" style="1" customWidth="1"/>
    <col min="5897" max="6144" width="9.140625" style="1"/>
    <col min="6145" max="6145" width="44.85546875" style="1" customWidth="1"/>
    <col min="6146" max="6146" width="7.5703125" style="1" customWidth="1"/>
    <col min="6147" max="6147" width="8.28515625" style="1" customWidth="1"/>
    <col min="6148" max="6148" width="12.7109375" style="1" customWidth="1"/>
    <col min="6149" max="6149" width="9" style="1" customWidth="1"/>
    <col min="6150" max="6150" width="13.7109375" style="1" customWidth="1"/>
    <col min="6151" max="6151" width="14.7109375" style="1" customWidth="1"/>
    <col min="6152" max="6152" width="14.85546875" style="1" customWidth="1"/>
    <col min="6153" max="6400" width="9.140625" style="1"/>
    <col min="6401" max="6401" width="44.85546875" style="1" customWidth="1"/>
    <col min="6402" max="6402" width="7.5703125" style="1" customWidth="1"/>
    <col min="6403" max="6403" width="8.28515625" style="1" customWidth="1"/>
    <col min="6404" max="6404" width="12.7109375" style="1" customWidth="1"/>
    <col min="6405" max="6405" width="9" style="1" customWidth="1"/>
    <col min="6406" max="6406" width="13.7109375" style="1" customWidth="1"/>
    <col min="6407" max="6407" width="14.7109375" style="1" customWidth="1"/>
    <col min="6408" max="6408" width="14.85546875" style="1" customWidth="1"/>
    <col min="6409" max="6656" width="9.140625" style="1"/>
    <col min="6657" max="6657" width="44.85546875" style="1" customWidth="1"/>
    <col min="6658" max="6658" width="7.5703125" style="1" customWidth="1"/>
    <col min="6659" max="6659" width="8.28515625" style="1" customWidth="1"/>
    <col min="6660" max="6660" width="12.7109375" style="1" customWidth="1"/>
    <col min="6661" max="6661" width="9" style="1" customWidth="1"/>
    <col min="6662" max="6662" width="13.7109375" style="1" customWidth="1"/>
    <col min="6663" max="6663" width="14.7109375" style="1" customWidth="1"/>
    <col min="6664" max="6664" width="14.85546875" style="1" customWidth="1"/>
    <col min="6665" max="6912" width="9.140625" style="1"/>
    <col min="6913" max="6913" width="44.85546875" style="1" customWidth="1"/>
    <col min="6914" max="6914" width="7.5703125" style="1" customWidth="1"/>
    <col min="6915" max="6915" width="8.28515625" style="1" customWidth="1"/>
    <col min="6916" max="6916" width="12.7109375" style="1" customWidth="1"/>
    <col min="6917" max="6917" width="9" style="1" customWidth="1"/>
    <col min="6918" max="6918" width="13.7109375" style="1" customWidth="1"/>
    <col min="6919" max="6919" width="14.7109375" style="1" customWidth="1"/>
    <col min="6920" max="6920" width="14.85546875" style="1" customWidth="1"/>
    <col min="6921" max="7168" width="9.140625" style="1"/>
    <col min="7169" max="7169" width="44.85546875" style="1" customWidth="1"/>
    <col min="7170" max="7170" width="7.5703125" style="1" customWidth="1"/>
    <col min="7171" max="7171" width="8.28515625" style="1" customWidth="1"/>
    <col min="7172" max="7172" width="12.7109375" style="1" customWidth="1"/>
    <col min="7173" max="7173" width="9" style="1" customWidth="1"/>
    <col min="7174" max="7174" width="13.7109375" style="1" customWidth="1"/>
    <col min="7175" max="7175" width="14.7109375" style="1" customWidth="1"/>
    <col min="7176" max="7176" width="14.85546875" style="1" customWidth="1"/>
    <col min="7177" max="7424" width="9.140625" style="1"/>
    <col min="7425" max="7425" width="44.85546875" style="1" customWidth="1"/>
    <col min="7426" max="7426" width="7.5703125" style="1" customWidth="1"/>
    <col min="7427" max="7427" width="8.28515625" style="1" customWidth="1"/>
    <col min="7428" max="7428" width="12.7109375" style="1" customWidth="1"/>
    <col min="7429" max="7429" width="9" style="1" customWidth="1"/>
    <col min="7430" max="7430" width="13.7109375" style="1" customWidth="1"/>
    <col min="7431" max="7431" width="14.7109375" style="1" customWidth="1"/>
    <col min="7432" max="7432" width="14.85546875" style="1" customWidth="1"/>
    <col min="7433" max="7680" width="9.140625" style="1"/>
    <col min="7681" max="7681" width="44.85546875" style="1" customWidth="1"/>
    <col min="7682" max="7682" width="7.5703125" style="1" customWidth="1"/>
    <col min="7683" max="7683" width="8.28515625" style="1" customWidth="1"/>
    <col min="7684" max="7684" width="12.7109375" style="1" customWidth="1"/>
    <col min="7685" max="7685" width="9" style="1" customWidth="1"/>
    <col min="7686" max="7686" width="13.7109375" style="1" customWidth="1"/>
    <col min="7687" max="7687" width="14.7109375" style="1" customWidth="1"/>
    <col min="7688" max="7688" width="14.85546875" style="1" customWidth="1"/>
    <col min="7689" max="7936" width="9.140625" style="1"/>
    <col min="7937" max="7937" width="44.85546875" style="1" customWidth="1"/>
    <col min="7938" max="7938" width="7.5703125" style="1" customWidth="1"/>
    <col min="7939" max="7939" width="8.28515625" style="1" customWidth="1"/>
    <col min="7940" max="7940" width="12.7109375" style="1" customWidth="1"/>
    <col min="7941" max="7941" width="9" style="1" customWidth="1"/>
    <col min="7942" max="7942" width="13.7109375" style="1" customWidth="1"/>
    <col min="7943" max="7943" width="14.7109375" style="1" customWidth="1"/>
    <col min="7944" max="7944" width="14.85546875" style="1" customWidth="1"/>
    <col min="7945" max="8192" width="9.140625" style="1"/>
    <col min="8193" max="8193" width="44.85546875" style="1" customWidth="1"/>
    <col min="8194" max="8194" width="7.5703125" style="1" customWidth="1"/>
    <col min="8195" max="8195" width="8.28515625" style="1" customWidth="1"/>
    <col min="8196" max="8196" width="12.7109375" style="1" customWidth="1"/>
    <col min="8197" max="8197" width="9" style="1" customWidth="1"/>
    <col min="8198" max="8198" width="13.7109375" style="1" customWidth="1"/>
    <col min="8199" max="8199" width="14.7109375" style="1" customWidth="1"/>
    <col min="8200" max="8200" width="14.85546875" style="1" customWidth="1"/>
    <col min="8201" max="8448" width="9.140625" style="1"/>
    <col min="8449" max="8449" width="44.85546875" style="1" customWidth="1"/>
    <col min="8450" max="8450" width="7.5703125" style="1" customWidth="1"/>
    <col min="8451" max="8451" width="8.28515625" style="1" customWidth="1"/>
    <col min="8452" max="8452" width="12.7109375" style="1" customWidth="1"/>
    <col min="8453" max="8453" width="9" style="1" customWidth="1"/>
    <col min="8454" max="8454" width="13.7109375" style="1" customWidth="1"/>
    <col min="8455" max="8455" width="14.7109375" style="1" customWidth="1"/>
    <col min="8456" max="8456" width="14.85546875" style="1" customWidth="1"/>
    <col min="8457" max="8704" width="9.140625" style="1"/>
    <col min="8705" max="8705" width="44.85546875" style="1" customWidth="1"/>
    <col min="8706" max="8706" width="7.5703125" style="1" customWidth="1"/>
    <col min="8707" max="8707" width="8.28515625" style="1" customWidth="1"/>
    <col min="8708" max="8708" width="12.7109375" style="1" customWidth="1"/>
    <col min="8709" max="8709" width="9" style="1" customWidth="1"/>
    <col min="8710" max="8710" width="13.7109375" style="1" customWidth="1"/>
    <col min="8711" max="8711" width="14.7109375" style="1" customWidth="1"/>
    <col min="8712" max="8712" width="14.85546875" style="1" customWidth="1"/>
    <col min="8713" max="8960" width="9.140625" style="1"/>
    <col min="8961" max="8961" width="44.85546875" style="1" customWidth="1"/>
    <col min="8962" max="8962" width="7.5703125" style="1" customWidth="1"/>
    <col min="8963" max="8963" width="8.28515625" style="1" customWidth="1"/>
    <col min="8964" max="8964" width="12.7109375" style="1" customWidth="1"/>
    <col min="8965" max="8965" width="9" style="1" customWidth="1"/>
    <col min="8966" max="8966" width="13.7109375" style="1" customWidth="1"/>
    <col min="8967" max="8967" width="14.7109375" style="1" customWidth="1"/>
    <col min="8968" max="8968" width="14.85546875" style="1" customWidth="1"/>
    <col min="8969" max="9216" width="9.140625" style="1"/>
    <col min="9217" max="9217" width="44.85546875" style="1" customWidth="1"/>
    <col min="9218" max="9218" width="7.5703125" style="1" customWidth="1"/>
    <col min="9219" max="9219" width="8.28515625" style="1" customWidth="1"/>
    <col min="9220" max="9220" width="12.7109375" style="1" customWidth="1"/>
    <col min="9221" max="9221" width="9" style="1" customWidth="1"/>
    <col min="9222" max="9222" width="13.7109375" style="1" customWidth="1"/>
    <col min="9223" max="9223" width="14.7109375" style="1" customWidth="1"/>
    <col min="9224" max="9224" width="14.85546875" style="1" customWidth="1"/>
    <col min="9225" max="9472" width="9.140625" style="1"/>
    <col min="9473" max="9473" width="44.85546875" style="1" customWidth="1"/>
    <col min="9474" max="9474" width="7.5703125" style="1" customWidth="1"/>
    <col min="9475" max="9475" width="8.28515625" style="1" customWidth="1"/>
    <col min="9476" max="9476" width="12.7109375" style="1" customWidth="1"/>
    <col min="9477" max="9477" width="9" style="1" customWidth="1"/>
    <col min="9478" max="9478" width="13.7109375" style="1" customWidth="1"/>
    <col min="9479" max="9479" width="14.7109375" style="1" customWidth="1"/>
    <col min="9480" max="9480" width="14.85546875" style="1" customWidth="1"/>
    <col min="9481" max="9728" width="9.140625" style="1"/>
    <col min="9729" max="9729" width="44.85546875" style="1" customWidth="1"/>
    <col min="9730" max="9730" width="7.5703125" style="1" customWidth="1"/>
    <col min="9731" max="9731" width="8.28515625" style="1" customWidth="1"/>
    <col min="9732" max="9732" width="12.7109375" style="1" customWidth="1"/>
    <col min="9733" max="9733" width="9" style="1" customWidth="1"/>
    <col min="9734" max="9734" width="13.7109375" style="1" customWidth="1"/>
    <col min="9735" max="9735" width="14.7109375" style="1" customWidth="1"/>
    <col min="9736" max="9736" width="14.85546875" style="1" customWidth="1"/>
    <col min="9737" max="9984" width="9.140625" style="1"/>
    <col min="9985" max="9985" width="44.85546875" style="1" customWidth="1"/>
    <col min="9986" max="9986" width="7.5703125" style="1" customWidth="1"/>
    <col min="9987" max="9987" width="8.28515625" style="1" customWidth="1"/>
    <col min="9988" max="9988" width="12.7109375" style="1" customWidth="1"/>
    <col min="9989" max="9989" width="9" style="1" customWidth="1"/>
    <col min="9990" max="9990" width="13.7109375" style="1" customWidth="1"/>
    <col min="9991" max="9991" width="14.7109375" style="1" customWidth="1"/>
    <col min="9992" max="9992" width="14.85546875" style="1" customWidth="1"/>
    <col min="9993" max="10240" width="9.140625" style="1"/>
    <col min="10241" max="10241" width="44.85546875" style="1" customWidth="1"/>
    <col min="10242" max="10242" width="7.5703125" style="1" customWidth="1"/>
    <col min="10243" max="10243" width="8.28515625" style="1" customWidth="1"/>
    <col min="10244" max="10244" width="12.7109375" style="1" customWidth="1"/>
    <col min="10245" max="10245" width="9" style="1" customWidth="1"/>
    <col min="10246" max="10246" width="13.7109375" style="1" customWidth="1"/>
    <col min="10247" max="10247" width="14.7109375" style="1" customWidth="1"/>
    <col min="10248" max="10248" width="14.85546875" style="1" customWidth="1"/>
    <col min="10249" max="10496" width="9.140625" style="1"/>
    <col min="10497" max="10497" width="44.85546875" style="1" customWidth="1"/>
    <col min="10498" max="10498" width="7.5703125" style="1" customWidth="1"/>
    <col min="10499" max="10499" width="8.28515625" style="1" customWidth="1"/>
    <col min="10500" max="10500" width="12.7109375" style="1" customWidth="1"/>
    <col min="10501" max="10501" width="9" style="1" customWidth="1"/>
    <col min="10502" max="10502" width="13.7109375" style="1" customWidth="1"/>
    <col min="10503" max="10503" width="14.7109375" style="1" customWidth="1"/>
    <col min="10504" max="10504" width="14.85546875" style="1" customWidth="1"/>
    <col min="10505" max="10752" width="9.140625" style="1"/>
    <col min="10753" max="10753" width="44.85546875" style="1" customWidth="1"/>
    <col min="10754" max="10754" width="7.5703125" style="1" customWidth="1"/>
    <col min="10755" max="10755" width="8.28515625" style="1" customWidth="1"/>
    <col min="10756" max="10756" width="12.7109375" style="1" customWidth="1"/>
    <col min="10757" max="10757" width="9" style="1" customWidth="1"/>
    <col min="10758" max="10758" width="13.7109375" style="1" customWidth="1"/>
    <col min="10759" max="10759" width="14.7109375" style="1" customWidth="1"/>
    <col min="10760" max="10760" width="14.85546875" style="1" customWidth="1"/>
    <col min="10761" max="11008" width="9.140625" style="1"/>
    <col min="11009" max="11009" width="44.85546875" style="1" customWidth="1"/>
    <col min="11010" max="11010" width="7.5703125" style="1" customWidth="1"/>
    <col min="11011" max="11011" width="8.28515625" style="1" customWidth="1"/>
    <col min="11012" max="11012" width="12.7109375" style="1" customWidth="1"/>
    <col min="11013" max="11013" width="9" style="1" customWidth="1"/>
    <col min="11014" max="11014" width="13.7109375" style="1" customWidth="1"/>
    <col min="11015" max="11015" width="14.7109375" style="1" customWidth="1"/>
    <col min="11016" max="11016" width="14.85546875" style="1" customWidth="1"/>
    <col min="11017" max="11264" width="9.140625" style="1"/>
    <col min="11265" max="11265" width="44.85546875" style="1" customWidth="1"/>
    <col min="11266" max="11266" width="7.5703125" style="1" customWidth="1"/>
    <col min="11267" max="11267" width="8.28515625" style="1" customWidth="1"/>
    <col min="11268" max="11268" width="12.7109375" style="1" customWidth="1"/>
    <col min="11269" max="11269" width="9" style="1" customWidth="1"/>
    <col min="11270" max="11270" width="13.7109375" style="1" customWidth="1"/>
    <col min="11271" max="11271" width="14.7109375" style="1" customWidth="1"/>
    <col min="11272" max="11272" width="14.85546875" style="1" customWidth="1"/>
    <col min="11273" max="11520" width="9.140625" style="1"/>
    <col min="11521" max="11521" width="44.85546875" style="1" customWidth="1"/>
    <col min="11522" max="11522" width="7.5703125" style="1" customWidth="1"/>
    <col min="11523" max="11523" width="8.28515625" style="1" customWidth="1"/>
    <col min="11524" max="11524" width="12.7109375" style="1" customWidth="1"/>
    <col min="11525" max="11525" width="9" style="1" customWidth="1"/>
    <col min="11526" max="11526" width="13.7109375" style="1" customWidth="1"/>
    <col min="11527" max="11527" width="14.7109375" style="1" customWidth="1"/>
    <col min="11528" max="11528" width="14.85546875" style="1" customWidth="1"/>
    <col min="11529" max="11776" width="9.140625" style="1"/>
    <col min="11777" max="11777" width="44.85546875" style="1" customWidth="1"/>
    <col min="11778" max="11778" width="7.5703125" style="1" customWidth="1"/>
    <col min="11779" max="11779" width="8.28515625" style="1" customWidth="1"/>
    <col min="11780" max="11780" width="12.7109375" style="1" customWidth="1"/>
    <col min="11781" max="11781" width="9" style="1" customWidth="1"/>
    <col min="11782" max="11782" width="13.7109375" style="1" customWidth="1"/>
    <col min="11783" max="11783" width="14.7109375" style="1" customWidth="1"/>
    <col min="11784" max="11784" width="14.85546875" style="1" customWidth="1"/>
    <col min="11785" max="12032" width="9.140625" style="1"/>
    <col min="12033" max="12033" width="44.85546875" style="1" customWidth="1"/>
    <col min="12034" max="12034" width="7.5703125" style="1" customWidth="1"/>
    <col min="12035" max="12035" width="8.28515625" style="1" customWidth="1"/>
    <col min="12036" max="12036" width="12.7109375" style="1" customWidth="1"/>
    <col min="12037" max="12037" width="9" style="1" customWidth="1"/>
    <col min="12038" max="12038" width="13.7109375" style="1" customWidth="1"/>
    <col min="12039" max="12039" width="14.7109375" style="1" customWidth="1"/>
    <col min="12040" max="12040" width="14.85546875" style="1" customWidth="1"/>
    <col min="12041" max="12288" width="9.140625" style="1"/>
    <col min="12289" max="12289" width="44.85546875" style="1" customWidth="1"/>
    <col min="12290" max="12290" width="7.5703125" style="1" customWidth="1"/>
    <col min="12291" max="12291" width="8.28515625" style="1" customWidth="1"/>
    <col min="12292" max="12292" width="12.7109375" style="1" customWidth="1"/>
    <col min="12293" max="12293" width="9" style="1" customWidth="1"/>
    <col min="12294" max="12294" width="13.7109375" style="1" customWidth="1"/>
    <col min="12295" max="12295" width="14.7109375" style="1" customWidth="1"/>
    <col min="12296" max="12296" width="14.85546875" style="1" customWidth="1"/>
    <col min="12297" max="12544" width="9.140625" style="1"/>
    <col min="12545" max="12545" width="44.85546875" style="1" customWidth="1"/>
    <col min="12546" max="12546" width="7.5703125" style="1" customWidth="1"/>
    <col min="12547" max="12547" width="8.28515625" style="1" customWidth="1"/>
    <col min="12548" max="12548" width="12.7109375" style="1" customWidth="1"/>
    <col min="12549" max="12549" width="9" style="1" customWidth="1"/>
    <col min="12550" max="12550" width="13.7109375" style="1" customWidth="1"/>
    <col min="12551" max="12551" width="14.7109375" style="1" customWidth="1"/>
    <col min="12552" max="12552" width="14.85546875" style="1" customWidth="1"/>
    <col min="12553" max="12800" width="9.140625" style="1"/>
    <col min="12801" max="12801" width="44.85546875" style="1" customWidth="1"/>
    <col min="12802" max="12802" width="7.5703125" style="1" customWidth="1"/>
    <col min="12803" max="12803" width="8.28515625" style="1" customWidth="1"/>
    <col min="12804" max="12804" width="12.7109375" style="1" customWidth="1"/>
    <col min="12805" max="12805" width="9" style="1" customWidth="1"/>
    <col min="12806" max="12806" width="13.7109375" style="1" customWidth="1"/>
    <col min="12807" max="12807" width="14.7109375" style="1" customWidth="1"/>
    <col min="12808" max="12808" width="14.85546875" style="1" customWidth="1"/>
    <col min="12809" max="13056" width="9.140625" style="1"/>
    <col min="13057" max="13057" width="44.85546875" style="1" customWidth="1"/>
    <col min="13058" max="13058" width="7.5703125" style="1" customWidth="1"/>
    <col min="13059" max="13059" width="8.28515625" style="1" customWidth="1"/>
    <col min="13060" max="13060" width="12.7109375" style="1" customWidth="1"/>
    <col min="13061" max="13061" width="9" style="1" customWidth="1"/>
    <col min="13062" max="13062" width="13.7109375" style="1" customWidth="1"/>
    <col min="13063" max="13063" width="14.7109375" style="1" customWidth="1"/>
    <col min="13064" max="13064" width="14.85546875" style="1" customWidth="1"/>
    <col min="13065" max="13312" width="9.140625" style="1"/>
    <col min="13313" max="13313" width="44.85546875" style="1" customWidth="1"/>
    <col min="13314" max="13314" width="7.5703125" style="1" customWidth="1"/>
    <col min="13315" max="13315" width="8.28515625" style="1" customWidth="1"/>
    <col min="13316" max="13316" width="12.7109375" style="1" customWidth="1"/>
    <col min="13317" max="13317" width="9" style="1" customWidth="1"/>
    <col min="13318" max="13318" width="13.7109375" style="1" customWidth="1"/>
    <col min="13319" max="13319" width="14.7109375" style="1" customWidth="1"/>
    <col min="13320" max="13320" width="14.85546875" style="1" customWidth="1"/>
    <col min="13321" max="13568" width="9.140625" style="1"/>
    <col min="13569" max="13569" width="44.85546875" style="1" customWidth="1"/>
    <col min="13570" max="13570" width="7.5703125" style="1" customWidth="1"/>
    <col min="13571" max="13571" width="8.28515625" style="1" customWidth="1"/>
    <col min="13572" max="13572" width="12.7109375" style="1" customWidth="1"/>
    <col min="13573" max="13573" width="9" style="1" customWidth="1"/>
    <col min="13574" max="13574" width="13.7109375" style="1" customWidth="1"/>
    <col min="13575" max="13575" width="14.7109375" style="1" customWidth="1"/>
    <col min="13576" max="13576" width="14.85546875" style="1" customWidth="1"/>
    <col min="13577" max="13824" width="9.140625" style="1"/>
    <col min="13825" max="13825" width="44.85546875" style="1" customWidth="1"/>
    <col min="13826" max="13826" width="7.5703125" style="1" customWidth="1"/>
    <col min="13827" max="13827" width="8.28515625" style="1" customWidth="1"/>
    <col min="13828" max="13828" width="12.7109375" style="1" customWidth="1"/>
    <col min="13829" max="13829" width="9" style="1" customWidth="1"/>
    <col min="13830" max="13830" width="13.7109375" style="1" customWidth="1"/>
    <col min="13831" max="13831" width="14.7109375" style="1" customWidth="1"/>
    <col min="13832" max="13832" width="14.85546875" style="1" customWidth="1"/>
    <col min="13833" max="14080" width="9.140625" style="1"/>
    <col min="14081" max="14081" width="44.85546875" style="1" customWidth="1"/>
    <col min="14082" max="14082" width="7.5703125" style="1" customWidth="1"/>
    <col min="14083" max="14083" width="8.28515625" style="1" customWidth="1"/>
    <col min="14084" max="14084" width="12.7109375" style="1" customWidth="1"/>
    <col min="14085" max="14085" width="9" style="1" customWidth="1"/>
    <col min="14086" max="14086" width="13.7109375" style="1" customWidth="1"/>
    <col min="14087" max="14087" width="14.7109375" style="1" customWidth="1"/>
    <col min="14088" max="14088" width="14.85546875" style="1" customWidth="1"/>
    <col min="14089" max="14336" width="9.140625" style="1"/>
    <col min="14337" max="14337" width="44.85546875" style="1" customWidth="1"/>
    <col min="14338" max="14338" width="7.5703125" style="1" customWidth="1"/>
    <col min="14339" max="14339" width="8.28515625" style="1" customWidth="1"/>
    <col min="14340" max="14340" width="12.7109375" style="1" customWidth="1"/>
    <col min="14341" max="14341" width="9" style="1" customWidth="1"/>
    <col min="14342" max="14342" width="13.7109375" style="1" customWidth="1"/>
    <col min="14343" max="14343" width="14.7109375" style="1" customWidth="1"/>
    <col min="14344" max="14344" width="14.85546875" style="1" customWidth="1"/>
    <col min="14345" max="14592" width="9.140625" style="1"/>
    <col min="14593" max="14593" width="44.85546875" style="1" customWidth="1"/>
    <col min="14594" max="14594" width="7.5703125" style="1" customWidth="1"/>
    <col min="14595" max="14595" width="8.28515625" style="1" customWidth="1"/>
    <col min="14596" max="14596" width="12.7109375" style="1" customWidth="1"/>
    <col min="14597" max="14597" width="9" style="1" customWidth="1"/>
    <col min="14598" max="14598" width="13.7109375" style="1" customWidth="1"/>
    <col min="14599" max="14599" width="14.7109375" style="1" customWidth="1"/>
    <col min="14600" max="14600" width="14.85546875" style="1" customWidth="1"/>
    <col min="14601" max="14848" width="9.140625" style="1"/>
    <col min="14849" max="14849" width="44.85546875" style="1" customWidth="1"/>
    <col min="14850" max="14850" width="7.5703125" style="1" customWidth="1"/>
    <col min="14851" max="14851" width="8.28515625" style="1" customWidth="1"/>
    <col min="14852" max="14852" width="12.7109375" style="1" customWidth="1"/>
    <col min="14853" max="14853" width="9" style="1" customWidth="1"/>
    <col min="14854" max="14854" width="13.7109375" style="1" customWidth="1"/>
    <col min="14855" max="14855" width="14.7109375" style="1" customWidth="1"/>
    <col min="14856" max="14856" width="14.85546875" style="1" customWidth="1"/>
    <col min="14857" max="15104" width="9.140625" style="1"/>
    <col min="15105" max="15105" width="44.85546875" style="1" customWidth="1"/>
    <col min="15106" max="15106" width="7.5703125" style="1" customWidth="1"/>
    <col min="15107" max="15107" width="8.28515625" style="1" customWidth="1"/>
    <col min="15108" max="15108" width="12.7109375" style="1" customWidth="1"/>
    <col min="15109" max="15109" width="9" style="1" customWidth="1"/>
    <col min="15110" max="15110" width="13.7109375" style="1" customWidth="1"/>
    <col min="15111" max="15111" width="14.7109375" style="1" customWidth="1"/>
    <col min="15112" max="15112" width="14.85546875" style="1" customWidth="1"/>
    <col min="15113" max="15360" width="9.140625" style="1"/>
    <col min="15361" max="15361" width="44.85546875" style="1" customWidth="1"/>
    <col min="15362" max="15362" width="7.5703125" style="1" customWidth="1"/>
    <col min="15363" max="15363" width="8.28515625" style="1" customWidth="1"/>
    <col min="15364" max="15364" width="12.7109375" style="1" customWidth="1"/>
    <col min="15365" max="15365" width="9" style="1" customWidth="1"/>
    <col min="15366" max="15366" width="13.7109375" style="1" customWidth="1"/>
    <col min="15367" max="15367" width="14.7109375" style="1" customWidth="1"/>
    <col min="15368" max="15368" width="14.85546875" style="1" customWidth="1"/>
    <col min="15369" max="15616" width="9.140625" style="1"/>
    <col min="15617" max="15617" width="44.85546875" style="1" customWidth="1"/>
    <col min="15618" max="15618" width="7.5703125" style="1" customWidth="1"/>
    <col min="15619" max="15619" width="8.28515625" style="1" customWidth="1"/>
    <col min="15620" max="15620" width="12.7109375" style="1" customWidth="1"/>
    <col min="15621" max="15621" width="9" style="1" customWidth="1"/>
    <col min="15622" max="15622" width="13.7109375" style="1" customWidth="1"/>
    <col min="15623" max="15623" width="14.7109375" style="1" customWidth="1"/>
    <col min="15624" max="15624" width="14.85546875" style="1" customWidth="1"/>
    <col min="15625" max="15872" width="9.140625" style="1"/>
    <col min="15873" max="15873" width="44.85546875" style="1" customWidth="1"/>
    <col min="15874" max="15874" width="7.5703125" style="1" customWidth="1"/>
    <col min="15875" max="15875" width="8.28515625" style="1" customWidth="1"/>
    <col min="15876" max="15876" width="12.7109375" style="1" customWidth="1"/>
    <col min="15877" max="15877" width="9" style="1" customWidth="1"/>
    <col min="15878" max="15878" width="13.7109375" style="1" customWidth="1"/>
    <col min="15879" max="15879" width="14.7109375" style="1" customWidth="1"/>
    <col min="15880" max="15880" width="14.85546875" style="1" customWidth="1"/>
    <col min="15881" max="16128" width="9.140625" style="1"/>
    <col min="16129" max="16129" width="44.85546875" style="1" customWidth="1"/>
    <col min="16130" max="16130" width="7.5703125" style="1" customWidth="1"/>
    <col min="16131" max="16131" width="8.28515625" style="1" customWidth="1"/>
    <col min="16132" max="16132" width="12.7109375" style="1" customWidth="1"/>
    <col min="16133" max="16133" width="9" style="1" customWidth="1"/>
    <col min="16134" max="16134" width="13.7109375" style="1" customWidth="1"/>
    <col min="16135" max="16135" width="14.7109375" style="1" customWidth="1"/>
    <col min="16136" max="16136" width="14.85546875" style="1" customWidth="1"/>
    <col min="16137" max="16384" width="9.140625" style="1"/>
  </cols>
  <sheetData>
    <row r="1" spans="1:9" ht="15.75" hidden="1" x14ac:dyDescent="0.25">
      <c r="A1" s="127" t="s">
        <v>460</v>
      </c>
      <c r="B1" s="127"/>
      <c r="C1" s="127"/>
      <c r="D1" s="127"/>
      <c r="E1" s="127"/>
      <c r="F1" s="127"/>
      <c r="G1" s="127"/>
      <c r="H1" s="127"/>
    </row>
    <row r="2" spans="1:9" ht="15.75" hidden="1" x14ac:dyDescent="0.2">
      <c r="A2" s="134" t="s">
        <v>0</v>
      </c>
      <c r="B2" s="134"/>
      <c r="C2" s="134"/>
      <c r="D2" s="134"/>
      <c r="E2" s="134"/>
      <c r="F2" s="134"/>
      <c r="G2" s="134"/>
      <c r="H2" s="134"/>
    </row>
    <row r="3" spans="1:9" ht="15.75" hidden="1" x14ac:dyDescent="0.2">
      <c r="A3" s="133" t="s">
        <v>512</v>
      </c>
      <c r="B3" s="133"/>
      <c r="C3" s="133"/>
      <c r="D3" s="133"/>
      <c r="E3" s="133"/>
      <c r="F3" s="133"/>
      <c r="G3" s="133"/>
      <c r="H3" s="133"/>
    </row>
    <row r="4" spans="1:9" ht="16.5" customHeight="1" x14ac:dyDescent="0.25">
      <c r="A4" s="127" t="s">
        <v>639</v>
      </c>
      <c r="B4" s="127"/>
      <c r="C4" s="127"/>
      <c r="D4" s="127"/>
      <c r="E4" s="127"/>
      <c r="F4" s="127"/>
      <c r="G4" s="127"/>
      <c r="H4" s="127"/>
    </row>
    <row r="5" spans="1:9" ht="73.5" customHeight="1" x14ac:dyDescent="0.2">
      <c r="A5" s="59"/>
      <c r="B5" s="59"/>
      <c r="C5" s="59"/>
      <c r="D5" s="59"/>
      <c r="E5" s="59"/>
      <c r="F5" s="126" t="s">
        <v>751</v>
      </c>
      <c r="G5" s="126"/>
      <c r="H5" s="126"/>
    </row>
    <row r="6" spans="1:9" ht="20.25" hidden="1" customHeight="1" x14ac:dyDescent="0.2">
      <c r="A6" s="133"/>
      <c r="B6" s="133"/>
      <c r="C6" s="133"/>
      <c r="D6" s="133"/>
      <c r="E6" s="133"/>
      <c r="F6" s="133"/>
      <c r="G6" s="133"/>
      <c r="H6" s="133"/>
      <c r="I6" s="29"/>
    </row>
    <row r="7" spans="1:9" ht="14.25" customHeight="1" x14ac:dyDescent="0.2">
      <c r="A7" s="125"/>
      <c r="B7" s="125"/>
      <c r="C7" s="125"/>
      <c r="D7" s="125"/>
      <c r="E7" s="125"/>
      <c r="F7" s="125"/>
      <c r="G7" s="125"/>
      <c r="H7" s="125"/>
      <c r="I7" s="29"/>
    </row>
    <row r="8" spans="1:9" ht="20.25" customHeight="1" x14ac:dyDescent="0.25">
      <c r="A8" s="127" t="s">
        <v>459</v>
      </c>
      <c r="B8" s="127"/>
      <c r="C8" s="127"/>
      <c r="D8" s="127"/>
      <c r="E8" s="127"/>
      <c r="F8" s="127"/>
      <c r="G8" s="127"/>
      <c r="H8" s="127"/>
      <c r="I8" s="29"/>
    </row>
    <row r="9" spans="1:9" ht="59.25" customHeight="1" x14ac:dyDescent="0.2">
      <c r="A9" s="59"/>
      <c r="B9" s="59"/>
      <c r="C9" s="59"/>
      <c r="D9" s="59"/>
      <c r="E9" s="59"/>
      <c r="F9" s="126" t="s">
        <v>632</v>
      </c>
      <c r="G9" s="126"/>
      <c r="H9" s="126"/>
      <c r="I9" s="29"/>
    </row>
    <row r="10" spans="1:9" ht="9" customHeight="1" x14ac:dyDescent="0.2">
      <c r="A10" s="133"/>
      <c r="B10" s="133"/>
      <c r="C10" s="133"/>
      <c r="D10" s="133"/>
      <c r="E10" s="133"/>
      <c r="F10" s="133"/>
      <c r="G10" s="133"/>
      <c r="H10" s="133"/>
    </row>
    <row r="11" spans="1:9" ht="88.5" customHeight="1" x14ac:dyDescent="0.3">
      <c r="A11" s="135" t="s">
        <v>619</v>
      </c>
      <c r="B11" s="135"/>
      <c r="C11" s="135"/>
      <c r="D11" s="135"/>
      <c r="E11" s="135"/>
      <c r="F11" s="135"/>
      <c r="G11" s="135"/>
      <c r="H11" s="135"/>
    </row>
    <row r="12" spans="1:9" s="3" customFormat="1" ht="15" customHeight="1" x14ac:dyDescent="0.3">
      <c r="A12" s="2"/>
      <c r="B12" s="2"/>
      <c r="C12" s="2"/>
      <c r="D12" s="2"/>
      <c r="E12" s="2"/>
      <c r="F12" s="2"/>
      <c r="G12" s="2"/>
      <c r="H12" s="2" t="s">
        <v>1</v>
      </c>
    </row>
    <row r="13" spans="1:9" s="4" customFormat="1" ht="16.5" customHeight="1" x14ac:dyDescent="0.2">
      <c r="A13" s="136" t="s">
        <v>2</v>
      </c>
      <c r="B13" s="137" t="s">
        <v>3</v>
      </c>
      <c r="C13" s="137" t="s">
        <v>4</v>
      </c>
      <c r="D13" s="137" t="s">
        <v>5</v>
      </c>
      <c r="E13" s="137" t="s">
        <v>6</v>
      </c>
      <c r="F13" s="139" t="s">
        <v>7</v>
      </c>
      <c r="G13" s="139" t="s">
        <v>515</v>
      </c>
      <c r="H13" s="139" t="s">
        <v>516</v>
      </c>
    </row>
    <row r="14" spans="1:9" s="4" customFormat="1" ht="39.75" customHeight="1" x14ac:dyDescent="0.2">
      <c r="A14" s="136"/>
      <c r="B14" s="138"/>
      <c r="C14" s="138"/>
      <c r="D14" s="138"/>
      <c r="E14" s="138"/>
      <c r="F14" s="138"/>
      <c r="G14" s="138"/>
      <c r="H14" s="138"/>
    </row>
    <row r="15" spans="1:9" s="7" customFormat="1" ht="12" customHeight="1" x14ac:dyDescent="0.2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6" t="s">
        <v>8</v>
      </c>
      <c r="G15" s="37">
        <v>7</v>
      </c>
      <c r="H15" s="37">
        <v>8</v>
      </c>
    </row>
    <row r="16" spans="1:9" s="3" customFormat="1" ht="15" x14ac:dyDescent="0.25">
      <c r="A16" s="35" t="s">
        <v>9</v>
      </c>
      <c r="B16" s="33" t="s">
        <v>10</v>
      </c>
      <c r="C16" s="33" t="s">
        <v>11</v>
      </c>
      <c r="D16" s="33" t="s">
        <v>12</v>
      </c>
      <c r="E16" s="33" t="s">
        <v>13</v>
      </c>
      <c r="F16" s="34">
        <f>F17+F23+F89+F105+F111+F83</f>
        <v>25230.100000000002</v>
      </c>
      <c r="G16" s="34">
        <f t="shared" ref="G16:H16" si="0">G17+G23+G89+G105+G111</f>
        <v>22023.300000000003</v>
      </c>
      <c r="H16" s="34">
        <f t="shared" si="0"/>
        <v>19550.3</v>
      </c>
    </row>
    <row r="17" spans="1:8" s="3" customFormat="1" ht="39" x14ac:dyDescent="0.25">
      <c r="A17" s="35" t="s">
        <v>14</v>
      </c>
      <c r="B17" s="33" t="s">
        <v>10</v>
      </c>
      <c r="C17" s="33" t="s">
        <v>15</v>
      </c>
      <c r="D17" s="33" t="s">
        <v>12</v>
      </c>
      <c r="E17" s="33" t="s">
        <v>13</v>
      </c>
      <c r="F17" s="34">
        <f t="shared" ref="F17:H21" si="1">F18</f>
        <v>1567.6</v>
      </c>
      <c r="G17" s="34">
        <f t="shared" si="1"/>
        <v>1629</v>
      </c>
      <c r="H17" s="34">
        <f t="shared" si="1"/>
        <v>1683</v>
      </c>
    </row>
    <row r="18" spans="1:8" s="3" customFormat="1" ht="26.25" x14ac:dyDescent="0.25">
      <c r="A18" s="35" t="s">
        <v>16</v>
      </c>
      <c r="B18" s="33" t="s">
        <v>10</v>
      </c>
      <c r="C18" s="33" t="s">
        <v>15</v>
      </c>
      <c r="D18" s="33" t="s">
        <v>17</v>
      </c>
      <c r="E18" s="33" t="s">
        <v>13</v>
      </c>
      <c r="F18" s="34">
        <f t="shared" si="1"/>
        <v>1567.6</v>
      </c>
      <c r="G18" s="34">
        <f t="shared" si="1"/>
        <v>1629</v>
      </c>
      <c r="H18" s="34">
        <f t="shared" si="1"/>
        <v>1683</v>
      </c>
    </row>
    <row r="19" spans="1:8" s="3" customFormat="1" ht="26.25" x14ac:dyDescent="0.25">
      <c r="A19" s="35" t="s">
        <v>18</v>
      </c>
      <c r="B19" s="33" t="s">
        <v>10</v>
      </c>
      <c r="C19" s="33" t="s">
        <v>15</v>
      </c>
      <c r="D19" s="33" t="s">
        <v>19</v>
      </c>
      <c r="E19" s="33" t="s">
        <v>13</v>
      </c>
      <c r="F19" s="34">
        <f t="shared" si="1"/>
        <v>1567.6</v>
      </c>
      <c r="G19" s="34">
        <f t="shared" si="1"/>
        <v>1629</v>
      </c>
      <c r="H19" s="34">
        <f t="shared" si="1"/>
        <v>1683</v>
      </c>
    </row>
    <row r="20" spans="1:8" s="3" customFormat="1" ht="31.5" customHeight="1" x14ac:dyDescent="0.25">
      <c r="A20" s="35" t="s">
        <v>20</v>
      </c>
      <c r="B20" s="33" t="s">
        <v>10</v>
      </c>
      <c r="C20" s="33" t="s">
        <v>15</v>
      </c>
      <c r="D20" s="33" t="s">
        <v>21</v>
      </c>
      <c r="E20" s="33" t="s">
        <v>13</v>
      </c>
      <c r="F20" s="34">
        <f t="shared" si="1"/>
        <v>1567.6</v>
      </c>
      <c r="G20" s="34">
        <f t="shared" si="1"/>
        <v>1629</v>
      </c>
      <c r="H20" s="34">
        <f t="shared" si="1"/>
        <v>1683</v>
      </c>
    </row>
    <row r="21" spans="1:8" s="3" customFormat="1" ht="64.5" x14ac:dyDescent="0.25">
      <c r="A21" s="35" t="s">
        <v>22</v>
      </c>
      <c r="B21" s="33" t="s">
        <v>10</v>
      </c>
      <c r="C21" s="33" t="s">
        <v>15</v>
      </c>
      <c r="D21" s="33" t="s">
        <v>21</v>
      </c>
      <c r="E21" s="33" t="s">
        <v>23</v>
      </c>
      <c r="F21" s="34">
        <f t="shared" si="1"/>
        <v>1567.6</v>
      </c>
      <c r="G21" s="34">
        <f t="shared" si="1"/>
        <v>1629</v>
      </c>
      <c r="H21" s="34">
        <f t="shared" si="1"/>
        <v>1683</v>
      </c>
    </row>
    <row r="22" spans="1:8" s="3" customFormat="1" ht="26.25" x14ac:dyDescent="0.25">
      <c r="A22" s="35" t="s">
        <v>24</v>
      </c>
      <c r="B22" s="33" t="s">
        <v>10</v>
      </c>
      <c r="C22" s="33" t="s">
        <v>15</v>
      </c>
      <c r="D22" s="33" t="s">
        <v>21</v>
      </c>
      <c r="E22" s="33" t="s">
        <v>25</v>
      </c>
      <c r="F22" s="34">
        <v>1567.6</v>
      </c>
      <c r="G22" s="34">
        <v>1629</v>
      </c>
      <c r="H22" s="34">
        <v>1683</v>
      </c>
    </row>
    <row r="23" spans="1:8" ht="60" customHeight="1" x14ac:dyDescent="0.25">
      <c r="A23" s="35" t="s">
        <v>26</v>
      </c>
      <c r="B23" s="33" t="s">
        <v>10</v>
      </c>
      <c r="C23" s="33" t="s">
        <v>27</v>
      </c>
      <c r="D23" s="33" t="s">
        <v>12</v>
      </c>
      <c r="E23" s="33" t="s">
        <v>13</v>
      </c>
      <c r="F23" s="34">
        <f t="shared" ref="F23:H24" si="2">F24</f>
        <v>9616.4</v>
      </c>
      <c r="G23" s="34">
        <f t="shared" si="2"/>
        <v>10483.800000000001</v>
      </c>
      <c r="H23" s="34">
        <f t="shared" si="2"/>
        <v>10805</v>
      </c>
    </row>
    <row r="24" spans="1:8" ht="26.25" x14ac:dyDescent="0.25">
      <c r="A24" s="35" t="s">
        <v>16</v>
      </c>
      <c r="B24" s="33" t="s">
        <v>10</v>
      </c>
      <c r="C24" s="33" t="s">
        <v>27</v>
      </c>
      <c r="D24" s="33" t="s">
        <v>17</v>
      </c>
      <c r="E24" s="33" t="s">
        <v>13</v>
      </c>
      <c r="F24" s="34">
        <f t="shared" si="2"/>
        <v>9616.4</v>
      </c>
      <c r="G24" s="34">
        <f t="shared" si="2"/>
        <v>10483.800000000001</v>
      </c>
      <c r="H24" s="34">
        <f t="shared" si="2"/>
        <v>10805</v>
      </c>
    </row>
    <row r="25" spans="1:8" ht="28.5" customHeight="1" x14ac:dyDescent="0.25">
      <c r="A25" s="35" t="s">
        <v>18</v>
      </c>
      <c r="B25" s="33" t="s">
        <v>10</v>
      </c>
      <c r="C25" s="33" t="s">
        <v>27</v>
      </c>
      <c r="D25" s="33" t="s">
        <v>19</v>
      </c>
      <c r="E25" s="33" t="s">
        <v>13</v>
      </c>
      <c r="F25" s="34">
        <f>F29+F36+F41+F46+F55+F60+F65+F71+F80+F68</f>
        <v>9616.4</v>
      </c>
      <c r="G25" s="34">
        <f>G29+G36+G41+G46+G55+G60+G65+G71+G80+G68</f>
        <v>10483.800000000001</v>
      </c>
      <c r="H25" s="34">
        <f>H29+H36+H41+H46+H55+H60+H65+H71+H80+H68</f>
        <v>10805</v>
      </c>
    </row>
    <row r="26" spans="1:8" ht="25.5" hidden="1" customHeight="1" x14ac:dyDescent="0.25">
      <c r="A26" s="35" t="s">
        <v>28</v>
      </c>
      <c r="B26" s="33" t="s">
        <v>10</v>
      </c>
      <c r="C26" s="33" t="s">
        <v>27</v>
      </c>
      <c r="D26" s="33" t="s">
        <v>29</v>
      </c>
      <c r="E26" s="33" t="s">
        <v>13</v>
      </c>
      <c r="F26" s="34">
        <f t="shared" ref="F26:H27" si="3">F27</f>
        <v>0</v>
      </c>
      <c r="G26" s="34">
        <f t="shared" si="3"/>
        <v>0</v>
      </c>
      <c r="H26" s="34">
        <f t="shared" si="3"/>
        <v>0</v>
      </c>
    </row>
    <row r="27" spans="1:8" ht="64.5" hidden="1" x14ac:dyDescent="0.25">
      <c r="A27" s="35" t="s">
        <v>22</v>
      </c>
      <c r="B27" s="33" t="s">
        <v>10</v>
      </c>
      <c r="C27" s="33" t="s">
        <v>27</v>
      </c>
      <c r="D27" s="33" t="s">
        <v>29</v>
      </c>
      <c r="E27" s="33" t="s">
        <v>23</v>
      </c>
      <c r="F27" s="34">
        <f t="shared" si="3"/>
        <v>0</v>
      </c>
      <c r="G27" s="34">
        <f t="shared" si="3"/>
        <v>0</v>
      </c>
      <c r="H27" s="34">
        <f t="shared" si="3"/>
        <v>0</v>
      </c>
    </row>
    <row r="28" spans="1:8" ht="24.75" hidden="1" customHeight="1" x14ac:dyDescent="0.25">
      <c r="A28" s="35" t="s">
        <v>24</v>
      </c>
      <c r="B28" s="33" t="s">
        <v>10</v>
      </c>
      <c r="C28" s="33" t="s">
        <v>27</v>
      </c>
      <c r="D28" s="33" t="s">
        <v>29</v>
      </c>
      <c r="E28" s="33" t="s">
        <v>25</v>
      </c>
      <c r="F28" s="34"/>
      <c r="G28" s="34"/>
      <c r="H28" s="34"/>
    </row>
    <row r="29" spans="1:8" ht="26.25" x14ac:dyDescent="0.25">
      <c r="A29" s="35" t="s">
        <v>30</v>
      </c>
      <c r="B29" s="33" t="s">
        <v>10</v>
      </c>
      <c r="C29" s="33" t="s">
        <v>27</v>
      </c>
      <c r="D29" s="33" t="s">
        <v>31</v>
      </c>
      <c r="E29" s="33" t="s">
        <v>13</v>
      </c>
      <c r="F29" s="34">
        <f>F30+F32+F34</f>
        <v>7850.5</v>
      </c>
      <c r="G29" s="34">
        <f t="shared" ref="G29:H29" si="4">G30+G32+G34</f>
        <v>8664.8000000000011</v>
      </c>
      <c r="H29" s="34">
        <f t="shared" si="4"/>
        <v>8932.3000000000011</v>
      </c>
    </row>
    <row r="30" spans="1:8" ht="64.5" x14ac:dyDescent="0.25">
      <c r="A30" s="35" t="s">
        <v>22</v>
      </c>
      <c r="B30" s="33" t="s">
        <v>10</v>
      </c>
      <c r="C30" s="33" t="s">
        <v>27</v>
      </c>
      <c r="D30" s="33" t="s">
        <v>31</v>
      </c>
      <c r="E30" s="33" t="s">
        <v>23</v>
      </c>
      <c r="F30" s="34">
        <f>F31</f>
        <v>7786.3</v>
      </c>
      <c r="G30" s="34">
        <f>G31</f>
        <v>8600.6</v>
      </c>
      <c r="H30" s="34">
        <f>H31</f>
        <v>8868.1</v>
      </c>
    </row>
    <row r="31" spans="1:8" ht="26.25" customHeight="1" x14ac:dyDescent="0.25">
      <c r="A31" s="35" t="s">
        <v>24</v>
      </c>
      <c r="B31" s="33" t="s">
        <v>10</v>
      </c>
      <c r="C31" s="33" t="s">
        <v>27</v>
      </c>
      <c r="D31" s="33" t="s">
        <v>31</v>
      </c>
      <c r="E31" s="33" t="s">
        <v>25</v>
      </c>
      <c r="F31" s="34">
        <f>8255.7-318.8-60.8-150.5+60.7</f>
        <v>7786.3</v>
      </c>
      <c r="G31" s="34">
        <v>8600.6</v>
      </c>
      <c r="H31" s="34">
        <v>8868.1</v>
      </c>
    </row>
    <row r="32" spans="1:8" ht="27.75" customHeight="1" x14ac:dyDescent="0.25">
      <c r="A32" s="35" t="s">
        <v>32</v>
      </c>
      <c r="B32" s="33" t="s">
        <v>10</v>
      </c>
      <c r="C32" s="33" t="s">
        <v>27</v>
      </c>
      <c r="D32" s="33" t="s">
        <v>31</v>
      </c>
      <c r="E32" s="33" t="s">
        <v>33</v>
      </c>
      <c r="F32" s="34">
        <f>F33</f>
        <v>35</v>
      </c>
      <c r="G32" s="34">
        <f>G33</f>
        <v>35</v>
      </c>
      <c r="H32" s="34">
        <f>H33</f>
        <v>35</v>
      </c>
    </row>
    <row r="33" spans="1:8" ht="39" x14ac:dyDescent="0.25">
      <c r="A33" s="35" t="s">
        <v>34</v>
      </c>
      <c r="B33" s="33" t="s">
        <v>10</v>
      </c>
      <c r="C33" s="33" t="s">
        <v>27</v>
      </c>
      <c r="D33" s="33" t="s">
        <v>31</v>
      </c>
      <c r="E33" s="33" t="s">
        <v>35</v>
      </c>
      <c r="F33" s="34">
        <v>35</v>
      </c>
      <c r="G33" s="34">
        <v>35</v>
      </c>
      <c r="H33" s="34">
        <v>35</v>
      </c>
    </row>
    <row r="34" spans="1:8" ht="15" x14ac:dyDescent="0.25">
      <c r="A34" s="35" t="s">
        <v>36</v>
      </c>
      <c r="B34" s="33" t="s">
        <v>10</v>
      </c>
      <c r="C34" s="33" t="s">
        <v>27</v>
      </c>
      <c r="D34" s="33" t="s">
        <v>31</v>
      </c>
      <c r="E34" s="33" t="s">
        <v>37</v>
      </c>
      <c r="F34" s="34">
        <f>F35</f>
        <v>29.2</v>
      </c>
      <c r="G34" s="34">
        <f>G35</f>
        <v>29.2</v>
      </c>
      <c r="H34" s="34">
        <f>H35</f>
        <v>29.2</v>
      </c>
    </row>
    <row r="35" spans="1:8" ht="15" x14ac:dyDescent="0.25">
      <c r="A35" s="35" t="s">
        <v>38</v>
      </c>
      <c r="B35" s="33" t="s">
        <v>10</v>
      </c>
      <c r="C35" s="33" t="s">
        <v>27</v>
      </c>
      <c r="D35" s="33" t="s">
        <v>31</v>
      </c>
      <c r="E35" s="33" t="s">
        <v>39</v>
      </c>
      <c r="F35" s="34">
        <v>29.2</v>
      </c>
      <c r="G35" s="34">
        <v>29.2</v>
      </c>
      <c r="H35" s="34">
        <v>29.2</v>
      </c>
    </row>
    <row r="36" spans="1:8" ht="39" x14ac:dyDescent="0.25">
      <c r="A36" s="35" t="s">
        <v>40</v>
      </c>
      <c r="B36" s="33" t="s">
        <v>10</v>
      </c>
      <c r="C36" s="33" t="s">
        <v>27</v>
      </c>
      <c r="D36" s="33" t="s">
        <v>41</v>
      </c>
      <c r="E36" s="33" t="s">
        <v>13</v>
      </c>
      <c r="F36" s="34">
        <f>F37+F39</f>
        <v>212.79999999999998</v>
      </c>
      <c r="G36" s="34">
        <f>G37+G39</f>
        <v>219.70000000000002</v>
      </c>
      <c r="H36" s="34">
        <f>H37+H39</f>
        <v>226.7</v>
      </c>
    </row>
    <row r="37" spans="1:8" ht="69.75" customHeight="1" x14ac:dyDescent="0.25">
      <c r="A37" s="35" t="s">
        <v>22</v>
      </c>
      <c r="B37" s="33" t="s">
        <v>10</v>
      </c>
      <c r="C37" s="33" t="s">
        <v>27</v>
      </c>
      <c r="D37" s="33" t="s">
        <v>41</v>
      </c>
      <c r="E37" s="33" t="s">
        <v>23</v>
      </c>
      <c r="F37" s="34">
        <f>F38</f>
        <v>202.7</v>
      </c>
      <c r="G37" s="34">
        <f>G38</f>
        <v>210.4</v>
      </c>
      <c r="H37" s="34">
        <f>H38</f>
        <v>217.7</v>
      </c>
    </row>
    <row r="38" spans="1:8" ht="29.25" customHeight="1" x14ac:dyDescent="0.25">
      <c r="A38" s="35" t="s">
        <v>24</v>
      </c>
      <c r="B38" s="33" t="s">
        <v>10</v>
      </c>
      <c r="C38" s="33" t="s">
        <v>27</v>
      </c>
      <c r="D38" s="33" t="s">
        <v>41</v>
      </c>
      <c r="E38" s="33" t="s">
        <v>25</v>
      </c>
      <c r="F38" s="34">
        <v>202.7</v>
      </c>
      <c r="G38" s="34">
        <v>210.4</v>
      </c>
      <c r="H38" s="34">
        <v>217.7</v>
      </c>
    </row>
    <row r="39" spans="1:8" ht="27" customHeight="1" x14ac:dyDescent="0.25">
      <c r="A39" s="35" t="s">
        <v>32</v>
      </c>
      <c r="B39" s="33" t="s">
        <v>10</v>
      </c>
      <c r="C39" s="33" t="s">
        <v>27</v>
      </c>
      <c r="D39" s="33" t="s">
        <v>41</v>
      </c>
      <c r="E39" s="33" t="s">
        <v>33</v>
      </c>
      <c r="F39" s="34">
        <f>F40</f>
        <v>10.1</v>
      </c>
      <c r="G39" s="34">
        <f>G40</f>
        <v>9.3000000000000007</v>
      </c>
      <c r="H39" s="34">
        <f>H40</f>
        <v>9</v>
      </c>
    </row>
    <row r="40" spans="1:8" ht="33" customHeight="1" x14ac:dyDescent="0.25">
      <c r="A40" s="35" t="s">
        <v>34</v>
      </c>
      <c r="B40" s="33" t="s">
        <v>10</v>
      </c>
      <c r="C40" s="33" t="s">
        <v>27</v>
      </c>
      <c r="D40" s="33" t="s">
        <v>41</v>
      </c>
      <c r="E40" s="33" t="s">
        <v>35</v>
      </c>
      <c r="F40" s="34">
        <v>10.1</v>
      </c>
      <c r="G40" s="34">
        <v>9.3000000000000007</v>
      </c>
      <c r="H40" s="34">
        <v>9</v>
      </c>
    </row>
    <row r="41" spans="1:8" ht="54" customHeight="1" x14ac:dyDescent="0.25">
      <c r="A41" s="35" t="s">
        <v>588</v>
      </c>
      <c r="B41" s="33" t="s">
        <v>10</v>
      </c>
      <c r="C41" s="33" t="s">
        <v>27</v>
      </c>
      <c r="D41" s="33" t="s">
        <v>42</v>
      </c>
      <c r="E41" s="33" t="s">
        <v>13</v>
      </c>
      <c r="F41" s="34">
        <f>F42+F44</f>
        <v>214.8</v>
      </c>
      <c r="G41" s="34">
        <f>G42+G44</f>
        <v>221.70000000000002</v>
      </c>
      <c r="H41" s="34">
        <f>H42+H44</f>
        <v>228.6</v>
      </c>
    </row>
    <row r="42" spans="1:8" ht="66" customHeight="1" x14ac:dyDescent="0.25">
      <c r="A42" s="35" t="s">
        <v>22</v>
      </c>
      <c r="B42" s="33" t="s">
        <v>10</v>
      </c>
      <c r="C42" s="33" t="s">
        <v>27</v>
      </c>
      <c r="D42" s="33" t="s">
        <v>42</v>
      </c>
      <c r="E42" s="33" t="s">
        <v>23</v>
      </c>
      <c r="F42" s="34">
        <f>F43</f>
        <v>186.5</v>
      </c>
      <c r="G42" s="34">
        <f>G43</f>
        <v>192.8</v>
      </c>
      <c r="H42" s="34">
        <f>H43</f>
        <v>199.2</v>
      </c>
    </row>
    <row r="43" spans="1:8" ht="30" customHeight="1" x14ac:dyDescent="0.25">
      <c r="A43" s="35" t="s">
        <v>24</v>
      </c>
      <c r="B43" s="33" t="s">
        <v>10</v>
      </c>
      <c r="C43" s="33" t="s">
        <v>27</v>
      </c>
      <c r="D43" s="33" t="s">
        <v>42</v>
      </c>
      <c r="E43" s="33" t="s">
        <v>25</v>
      </c>
      <c r="F43" s="34">
        <v>186.5</v>
      </c>
      <c r="G43" s="34">
        <v>192.8</v>
      </c>
      <c r="H43" s="34">
        <v>199.2</v>
      </c>
    </row>
    <row r="44" spans="1:8" ht="30.75" customHeight="1" x14ac:dyDescent="0.25">
      <c r="A44" s="35" t="s">
        <v>32</v>
      </c>
      <c r="B44" s="33" t="s">
        <v>10</v>
      </c>
      <c r="C44" s="33" t="s">
        <v>27</v>
      </c>
      <c r="D44" s="33" t="s">
        <v>42</v>
      </c>
      <c r="E44" s="33" t="s">
        <v>33</v>
      </c>
      <c r="F44" s="34">
        <f>F45</f>
        <v>28.3</v>
      </c>
      <c r="G44" s="34">
        <f>G45</f>
        <v>28.9</v>
      </c>
      <c r="H44" s="34">
        <f>H45</f>
        <v>29.4</v>
      </c>
    </row>
    <row r="45" spans="1:8" ht="33.75" customHeight="1" x14ac:dyDescent="0.25">
      <c r="A45" s="35" t="s">
        <v>34</v>
      </c>
      <c r="B45" s="33" t="s">
        <v>10</v>
      </c>
      <c r="C45" s="33" t="s">
        <v>27</v>
      </c>
      <c r="D45" s="33" t="s">
        <v>42</v>
      </c>
      <c r="E45" s="33" t="s">
        <v>35</v>
      </c>
      <c r="F45" s="34">
        <v>28.3</v>
      </c>
      <c r="G45" s="34">
        <v>28.9</v>
      </c>
      <c r="H45" s="34">
        <v>29.4</v>
      </c>
    </row>
    <row r="46" spans="1:8" ht="40.5" customHeight="1" x14ac:dyDescent="0.25">
      <c r="A46" s="35" t="s">
        <v>43</v>
      </c>
      <c r="B46" s="33" t="s">
        <v>10</v>
      </c>
      <c r="C46" s="33" t="s">
        <v>27</v>
      </c>
      <c r="D46" s="33" t="s">
        <v>44</v>
      </c>
      <c r="E46" s="33" t="s">
        <v>13</v>
      </c>
      <c r="F46" s="34">
        <f>F47+F53</f>
        <v>221.6</v>
      </c>
      <c r="G46" s="34">
        <f t="shared" ref="G46:H46" si="5">G47+G53</f>
        <v>228.5</v>
      </c>
      <c r="H46" s="34">
        <f t="shared" si="5"/>
        <v>235.5</v>
      </c>
    </row>
    <row r="47" spans="1:8" ht="66.75" customHeight="1" x14ac:dyDescent="0.25">
      <c r="A47" s="35" t="s">
        <v>22</v>
      </c>
      <c r="B47" s="33" t="s">
        <v>10</v>
      </c>
      <c r="C47" s="33" t="s">
        <v>27</v>
      </c>
      <c r="D47" s="33" t="s">
        <v>44</v>
      </c>
      <c r="E47" s="33" t="s">
        <v>23</v>
      </c>
      <c r="F47" s="34">
        <f>F48</f>
        <v>212</v>
      </c>
      <c r="G47" s="34">
        <f>G48</f>
        <v>219.1</v>
      </c>
      <c r="H47" s="34">
        <f>H48</f>
        <v>226.7</v>
      </c>
    </row>
    <row r="48" spans="1:8" ht="30" customHeight="1" x14ac:dyDescent="0.25">
      <c r="A48" s="35" t="s">
        <v>24</v>
      </c>
      <c r="B48" s="33" t="s">
        <v>10</v>
      </c>
      <c r="C48" s="33" t="s">
        <v>27</v>
      </c>
      <c r="D48" s="33" t="s">
        <v>44</v>
      </c>
      <c r="E48" s="33" t="s">
        <v>25</v>
      </c>
      <c r="F48" s="34">
        <v>212</v>
      </c>
      <c r="G48" s="34">
        <v>219.1</v>
      </c>
      <c r="H48" s="34">
        <v>226.7</v>
      </c>
    </row>
    <row r="49" spans="1:8" ht="30" hidden="1" customHeight="1" x14ac:dyDescent="0.25">
      <c r="A49" s="35" t="s">
        <v>32</v>
      </c>
      <c r="B49" s="33" t="s">
        <v>10</v>
      </c>
      <c r="C49" s="33" t="s">
        <v>27</v>
      </c>
      <c r="D49" s="33" t="s">
        <v>44</v>
      </c>
      <c r="E49" s="33" t="s">
        <v>33</v>
      </c>
      <c r="F49" s="34">
        <f>F50</f>
        <v>0</v>
      </c>
      <c r="G49" s="34">
        <f>G50</f>
        <v>0</v>
      </c>
      <c r="H49" s="34">
        <f>H50</f>
        <v>0</v>
      </c>
    </row>
    <row r="50" spans="1:8" ht="39" hidden="1" x14ac:dyDescent="0.25">
      <c r="A50" s="35" t="s">
        <v>34</v>
      </c>
      <c r="B50" s="33" t="s">
        <v>10</v>
      </c>
      <c r="C50" s="33" t="s">
        <v>27</v>
      </c>
      <c r="D50" s="33" t="s">
        <v>44</v>
      </c>
      <c r="E50" s="33" t="s">
        <v>35</v>
      </c>
      <c r="F50" s="34">
        <f>34.4-9.7-24.7</f>
        <v>0</v>
      </c>
      <c r="G50" s="34">
        <f>34.4-9.7-24.7</f>
        <v>0</v>
      </c>
      <c r="H50" s="34">
        <f>34.4-9.7-24.7</f>
        <v>0</v>
      </c>
    </row>
    <row r="51" spans="1:8" ht="26.25" hidden="1" x14ac:dyDescent="0.25">
      <c r="A51" s="35" t="s">
        <v>32</v>
      </c>
      <c r="B51" s="33" t="s">
        <v>10</v>
      </c>
      <c r="C51" s="33" t="s">
        <v>27</v>
      </c>
      <c r="D51" s="33" t="s">
        <v>44</v>
      </c>
      <c r="E51" s="33" t="s">
        <v>33</v>
      </c>
      <c r="F51" s="34">
        <f>F52</f>
        <v>0</v>
      </c>
      <c r="G51" s="34">
        <f>G52</f>
        <v>0</v>
      </c>
      <c r="H51" s="34">
        <f>H52</f>
        <v>0</v>
      </c>
    </row>
    <row r="52" spans="1:8" ht="39" hidden="1" x14ac:dyDescent="0.25">
      <c r="A52" s="35" t="s">
        <v>34</v>
      </c>
      <c r="B52" s="33" t="s">
        <v>10</v>
      </c>
      <c r="C52" s="33" t="s">
        <v>27</v>
      </c>
      <c r="D52" s="33" t="s">
        <v>44</v>
      </c>
      <c r="E52" s="33" t="s">
        <v>35</v>
      </c>
      <c r="F52" s="34">
        <f>24.7-24.7</f>
        <v>0</v>
      </c>
      <c r="G52" s="34">
        <f>24.7-24.7</f>
        <v>0</v>
      </c>
      <c r="H52" s="34">
        <f>24.7-24.7</f>
        <v>0</v>
      </c>
    </row>
    <row r="53" spans="1:8" ht="26.25" x14ac:dyDescent="0.25">
      <c r="A53" s="35" t="s">
        <v>32</v>
      </c>
      <c r="B53" s="33" t="s">
        <v>10</v>
      </c>
      <c r="C53" s="33" t="s">
        <v>27</v>
      </c>
      <c r="D53" s="33" t="s">
        <v>44</v>
      </c>
      <c r="E53" s="33" t="s">
        <v>33</v>
      </c>
      <c r="F53" s="34">
        <f>F54</f>
        <v>9.6</v>
      </c>
      <c r="G53" s="34">
        <f t="shared" ref="G53:H53" si="6">G54</f>
        <v>9.4</v>
      </c>
      <c r="H53" s="34">
        <f t="shared" si="6"/>
        <v>8.8000000000000007</v>
      </c>
    </row>
    <row r="54" spans="1:8" ht="29.25" customHeight="1" x14ac:dyDescent="0.25">
      <c r="A54" s="35" t="s">
        <v>34</v>
      </c>
      <c r="B54" s="33" t="s">
        <v>10</v>
      </c>
      <c r="C54" s="33" t="s">
        <v>27</v>
      </c>
      <c r="D54" s="33" t="s">
        <v>44</v>
      </c>
      <c r="E54" s="33" t="s">
        <v>35</v>
      </c>
      <c r="F54" s="34">
        <v>9.6</v>
      </c>
      <c r="G54" s="34">
        <v>9.4</v>
      </c>
      <c r="H54" s="34">
        <v>8.8000000000000007</v>
      </c>
    </row>
    <row r="55" spans="1:8" ht="67.5" customHeight="1" x14ac:dyDescent="0.25">
      <c r="A55" s="35" t="s">
        <v>45</v>
      </c>
      <c r="B55" s="33" t="s">
        <v>10</v>
      </c>
      <c r="C55" s="33" t="s">
        <v>27</v>
      </c>
      <c r="D55" s="33" t="s">
        <v>46</v>
      </c>
      <c r="E55" s="33" t="s">
        <v>13</v>
      </c>
      <c r="F55" s="34">
        <f>F56+F58</f>
        <v>213</v>
      </c>
      <c r="G55" s="34">
        <f>G56+G58</f>
        <v>219.89999999999998</v>
      </c>
      <c r="H55" s="34">
        <f>H56+H58</f>
        <v>226.8</v>
      </c>
    </row>
    <row r="56" spans="1:8" ht="67.5" customHeight="1" x14ac:dyDescent="0.25">
      <c r="A56" s="35" t="s">
        <v>22</v>
      </c>
      <c r="B56" s="33" t="s">
        <v>10</v>
      </c>
      <c r="C56" s="33" t="s">
        <v>27</v>
      </c>
      <c r="D56" s="33" t="s">
        <v>46</v>
      </c>
      <c r="E56" s="33" t="s">
        <v>23</v>
      </c>
      <c r="F56" s="34">
        <f>F57</f>
        <v>184.7</v>
      </c>
      <c r="G56" s="34">
        <f>G57</f>
        <v>191.7</v>
      </c>
      <c r="H56" s="34">
        <f>H57</f>
        <v>198.3</v>
      </c>
    </row>
    <row r="57" spans="1:8" ht="30" customHeight="1" x14ac:dyDescent="0.25">
      <c r="A57" s="35" t="s">
        <v>24</v>
      </c>
      <c r="B57" s="33" t="s">
        <v>10</v>
      </c>
      <c r="C57" s="33" t="s">
        <v>27</v>
      </c>
      <c r="D57" s="33" t="s">
        <v>46</v>
      </c>
      <c r="E57" s="33" t="s">
        <v>25</v>
      </c>
      <c r="F57" s="34">
        <v>184.7</v>
      </c>
      <c r="G57" s="34">
        <v>191.7</v>
      </c>
      <c r="H57" s="34">
        <v>198.3</v>
      </c>
    </row>
    <row r="58" spans="1:8" ht="33.75" customHeight="1" x14ac:dyDescent="0.25">
      <c r="A58" s="35" t="s">
        <v>32</v>
      </c>
      <c r="B58" s="33" t="s">
        <v>10</v>
      </c>
      <c r="C58" s="33" t="s">
        <v>27</v>
      </c>
      <c r="D58" s="33" t="s">
        <v>46</v>
      </c>
      <c r="E58" s="33" t="s">
        <v>33</v>
      </c>
      <c r="F58" s="34">
        <f>F59</f>
        <v>28.3</v>
      </c>
      <c r="G58" s="34">
        <f>G59</f>
        <v>28.2</v>
      </c>
      <c r="H58" s="34">
        <f>H59</f>
        <v>28.5</v>
      </c>
    </row>
    <row r="59" spans="1:8" ht="32.25" customHeight="1" x14ac:dyDescent="0.25">
      <c r="A59" s="35" t="s">
        <v>34</v>
      </c>
      <c r="B59" s="33" t="s">
        <v>10</v>
      </c>
      <c r="C59" s="33" t="s">
        <v>27</v>
      </c>
      <c r="D59" s="33" t="s">
        <v>46</v>
      </c>
      <c r="E59" s="33" t="s">
        <v>35</v>
      </c>
      <c r="F59" s="34">
        <v>28.3</v>
      </c>
      <c r="G59" s="34">
        <v>28.2</v>
      </c>
      <c r="H59" s="34">
        <v>28.5</v>
      </c>
    </row>
    <row r="60" spans="1:8" ht="55.5" customHeight="1" x14ac:dyDescent="0.25">
      <c r="A60" s="35" t="s">
        <v>47</v>
      </c>
      <c r="B60" s="33" t="s">
        <v>10</v>
      </c>
      <c r="C60" s="33" t="s">
        <v>27</v>
      </c>
      <c r="D60" s="33" t="s">
        <v>48</v>
      </c>
      <c r="E60" s="33" t="s">
        <v>13</v>
      </c>
      <c r="F60" s="34">
        <f>F61+F63</f>
        <v>674.6</v>
      </c>
      <c r="G60" s="34">
        <f>G61+G63</f>
        <v>695.3</v>
      </c>
      <c r="H60" s="34">
        <f>H61+H63</f>
        <v>716.30000000000007</v>
      </c>
    </row>
    <row r="61" spans="1:8" ht="69" customHeight="1" x14ac:dyDescent="0.25">
      <c r="A61" s="35" t="s">
        <v>22</v>
      </c>
      <c r="B61" s="33" t="s">
        <v>10</v>
      </c>
      <c r="C61" s="33" t="s">
        <v>27</v>
      </c>
      <c r="D61" s="33" t="s">
        <v>48</v>
      </c>
      <c r="E61" s="33" t="s">
        <v>23</v>
      </c>
      <c r="F61" s="34">
        <f>F62</f>
        <v>633.70000000000005</v>
      </c>
      <c r="G61" s="34">
        <f>G62</f>
        <v>656.4</v>
      </c>
      <c r="H61" s="34">
        <f>H62</f>
        <v>679.1</v>
      </c>
    </row>
    <row r="62" spans="1:8" ht="31.5" customHeight="1" x14ac:dyDescent="0.25">
      <c r="A62" s="35" t="s">
        <v>24</v>
      </c>
      <c r="B62" s="33" t="s">
        <v>10</v>
      </c>
      <c r="C62" s="33" t="s">
        <v>27</v>
      </c>
      <c r="D62" s="33" t="s">
        <v>48</v>
      </c>
      <c r="E62" s="33" t="s">
        <v>25</v>
      </c>
      <c r="F62" s="34">
        <v>633.70000000000005</v>
      </c>
      <c r="G62" s="34">
        <v>656.4</v>
      </c>
      <c r="H62" s="34">
        <v>679.1</v>
      </c>
    </row>
    <row r="63" spans="1:8" ht="30" customHeight="1" x14ac:dyDescent="0.25">
      <c r="A63" s="35" t="s">
        <v>32</v>
      </c>
      <c r="B63" s="33" t="s">
        <v>10</v>
      </c>
      <c r="C63" s="33" t="s">
        <v>27</v>
      </c>
      <c r="D63" s="33" t="s">
        <v>48</v>
      </c>
      <c r="E63" s="33" t="s">
        <v>33</v>
      </c>
      <c r="F63" s="34">
        <f>F64</f>
        <v>40.9</v>
      </c>
      <c r="G63" s="34">
        <f>G64</f>
        <v>38.9</v>
      </c>
      <c r="H63" s="34">
        <f>H64</f>
        <v>37.200000000000003</v>
      </c>
    </row>
    <row r="64" spans="1:8" ht="33" customHeight="1" x14ac:dyDescent="0.25">
      <c r="A64" s="35" t="s">
        <v>34</v>
      </c>
      <c r="B64" s="33" t="s">
        <v>10</v>
      </c>
      <c r="C64" s="33" t="s">
        <v>27</v>
      </c>
      <c r="D64" s="33" t="s">
        <v>48</v>
      </c>
      <c r="E64" s="33" t="s">
        <v>35</v>
      </c>
      <c r="F64" s="34">
        <v>40.9</v>
      </c>
      <c r="G64" s="34">
        <v>38.9</v>
      </c>
      <c r="H64" s="34">
        <v>37.200000000000003</v>
      </c>
    </row>
    <row r="65" spans="1:8" ht="93.75" customHeight="1" x14ac:dyDescent="0.25">
      <c r="A65" s="35" t="s">
        <v>49</v>
      </c>
      <c r="B65" s="33" t="s">
        <v>10</v>
      </c>
      <c r="C65" s="33" t="s">
        <v>27</v>
      </c>
      <c r="D65" s="33" t="s">
        <v>50</v>
      </c>
      <c r="E65" s="33" t="s">
        <v>13</v>
      </c>
      <c r="F65" s="34">
        <f t="shared" ref="F65:H66" si="7">F66</f>
        <v>202.8</v>
      </c>
      <c r="G65" s="34">
        <f t="shared" si="7"/>
        <v>209.7</v>
      </c>
      <c r="H65" s="34">
        <f t="shared" si="7"/>
        <v>216.5</v>
      </c>
    </row>
    <row r="66" spans="1:8" ht="68.25" customHeight="1" x14ac:dyDescent="0.25">
      <c r="A66" s="35" t="s">
        <v>22</v>
      </c>
      <c r="B66" s="33" t="s">
        <v>10</v>
      </c>
      <c r="C66" s="33" t="s">
        <v>27</v>
      </c>
      <c r="D66" s="33" t="s">
        <v>50</v>
      </c>
      <c r="E66" s="33" t="s">
        <v>23</v>
      </c>
      <c r="F66" s="34">
        <f t="shared" si="7"/>
        <v>202.8</v>
      </c>
      <c r="G66" s="34">
        <f t="shared" si="7"/>
        <v>209.7</v>
      </c>
      <c r="H66" s="34">
        <f t="shared" si="7"/>
        <v>216.5</v>
      </c>
    </row>
    <row r="67" spans="1:8" ht="32.25" customHeight="1" x14ac:dyDescent="0.25">
      <c r="A67" s="35" t="s">
        <v>24</v>
      </c>
      <c r="B67" s="33" t="s">
        <v>10</v>
      </c>
      <c r="C67" s="33" t="s">
        <v>27</v>
      </c>
      <c r="D67" s="33" t="s">
        <v>50</v>
      </c>
      <c r="E67" s="33" t="s">
        <v>25</v>
      </c>
      <c r="F67" s="34">
        <v>202.8</v>
      </c>
      <c r="G67" s="34">
        <v>209.7</v>
      </c>
      <c r="H67" s="34">
        <v>216.5</v>
      </c>
    </row>
    <row r="68" spans="1:8" ht="90" hidden="1" x14ac:dyDescent="0.25">
      <c r="A68" s="35" t="s">
        <v>51</v>
      </c>
      <c r="B68" s="33" t="s">
        <v>10</v>
      </c>
      <c r="C68" s="33" t="s">
        <v>27</v>
      </c>
      <c r="D68" s="33" t="s">
        <v>52</v>
      </c>
      <c r="E68" s="33" t="s">
        <v>13</v>
      </c>
      <c r="F68" s="34">
        <f t="shared" ref="F68:H69" si="8">F69</f>
        <v>0</v>
      </c>
      <c r="G68" s="34">
        <f t="shared" si="8"/>
        <v>0</v>
      </c>
      <c r="H68" s="34">
        <f t="shared" si="8"/>
        <v>0</v>
      </c>
    </row>
    <row r="69" spans="1:8" ht="26.25" hidden="1" x14ac:dyDescent="0.25">
      <c r="A69" s="35" t="s">
        <v>32</v>
      </c>
      <c r="B69" s="33" t="s">
        <v>10</v>
      </c>
      <c r="C69" s="33" t="s">
        <v>27</v>
      </c>
      <c r="D69" s="33" t="s">
        <v>52</v>
      </c>
      <c r="E69" s="33" t="s">
        <v>33</v>
      </c>
      <c r="F69" s="34">
        <f t="shared" si="8"/>
        <v>0</v>
      </c>
      <c r="G69" s="34">
        <f t="shared" si="8"/>
        <v>0</v>
      </c>
      <c r="H69" s="34">
        <f t="shared" si="8"/>
        <v>0</v>
      </c>
    </row>
    <row r="70" spans="1:8" ht="39" hidden="1" x14ac:dyDescent="0.25">
      <c r="A70" s="35" t="s">
        <v>34</v>
      </c>
      <c r="B70" s="33" t="s">
        <v>10</v>
      </c>
      <c r="C70" s="33" t="s">
        <v>27</v>
      </c>
      <c r="D70" s="33" t="s">
        <v>52</v>
      </c>
      <c r="E70" s="33" t="s">
        <v>35</v>
      </c>
      <c r="F70" s="34">
        <v>0</v>
      </c>
      <c r="G70" s="34">
        <v>0</v>
      </c>
      <c r="H70" s="34">
        <v>0</v>
      </c>
    </row>
    <row r="71" spans="1:8" ht="81.75" customHeight="1" x14ac:dyDescent="0.25">
      <c r="A71" s="35" t="s">
        <v>53</v>
      </c>
      <c r="B71" s="33" t="s">
        <v>10</v>
      </c>
      <c r="C71" s="33" t="s">
        <v>27</v>
      </c>
      <c r="D71" s="33" t="s">
        <v>54</v>
      </c>
      <c r="E71" s="33" t="s">
        <v>13</v>
      </c>
      <c r="F71" s="34">
        <f>F72+F74</f>
        <v>25.000000000000004</v>
      </c>
      <c r="G71" s="34">
        <f>G72+G74</f>
        <v>22.900000000000002</v>
      </c>
      <c r="H71" s="34">
        <f>H72+H74</f>
        <v>21</v>
      </c>
    </row>
    <row r="72" spans="1:8" ht="68.25" customHeight="1" x14ac:dyDescent="0.25">
      <c r="A72" s="35" t="s">
        <v>22</v>
      </c>
      <c r="B72" s="33" t="s">
        <v>10</v>
      </c>
      <c r="C72" s="33" t="s">
        <v>27</v>
      </c>
      <c r="D72" s="33" t="s">
        <v>54</v>
      </c>
      <c r="E72" s="33" t="s">
        <v>23</v>
      </c>
      <c r="F72" s="34">
        <f>F73</f>
        <v>18.000000000000004</v>
      </c>
      <c r="G72" s="34">
        <f>G73</f>
        <v>18.100000000000001</v>
      </c>
      <c r="H72" s="34">
        <f>H73</f>
        <v>16.5</v>
      </c>
    </row>
    <row r="73" spans="1:8" ht="29.25" customHeight="1" x14ac:dyDescent="0.25">
      <c r="A73" s="35" t="s">
        <v>24</v>
      </c>
      <c r="B73" s="33" t="s">
        <v>10</v>
      </c>
      <c r="C73" s="33" t="s">
        <v>27</v>
      </c>
      <c r="D73" s="33" t="s">
        <v>54</v>
      </c>
      <c r="E73" s="33" t="s">
        <v>25</v>
      </c>
      <c r="F73" s="34">
        <f>19.6-1.2-0.4</f>
        <v>18.000000000000004</v>
      </c>
      <c r="G73" s="34">
        <v>18.100000000000001</v>
      </c>
      <c r="H73" s="34">
        <v>16.5</v>
      </c>
    </row>
    <row r="74" spans="1:8" ht="30" customHeight="1" x14ac:dyDescent="0.25">
      <c r="A74" s="35" t="s">
        <v>32</v>
      </c>
      <c r="B74" s="33" t="s">
        <v>10</v>
      </c>
      <c r="C74" s="33" t="s">
        <v>27</v>
      </c>
      <c r="D74" s="33" t="s">
        <v>54</v>
      </c>
      <c r="E74" s="33" t="s">
        <v>33</v>
      </c>
      <c r="F74" s="34">
        <f>F75</f>
        <v>7</v>
      </c>
      <c r="G74" s="34">
        <f>G75</f>
        <v>4.8</v>
      </c>
      <c r="H74" s="34">
        <f>H75</f>
        <v>4.5</v>
      </c>
    </row>
    <row r="75" spans="1:8" ht="27" customHeight="1" x14ac:dyDescent="0.25">
      <c r="A75" s="35" t="s">
        <v>34</v>
      </c>
      <c r="B75" s="33" t="s">
        <v>10</v>
      </c>
      <c r="C75" s="33" t="s">
        <v>27</v>
      </c>
      <c r="D75" s="33" t="s">
        <v>54</v>
      </c>
      <c r="E75" s="33" t="s">
        <v>35</v>
      </c>
      <c r="F75" s="34">
        <f>5.4+1.6</f>
        <v>7</v>
      </c>
      <c r="G75" s="34">
        <v>4.8</v>
      </c>
      <c r="H75" s="34">
        <v>4.5</v>
      </c>
    </row>
    <row r="76" spans="1:8" ht="19.5" hidden="1" customHeight="1" x14ac:dyDescent="0.25">
      <c r="A76" s="35" t="s">
        <v>55</v>
      </c>
      <c r="B76" s="33" t="s">
        <v>10</v>
      </c>
      <c r="C76" s="33" t="s">
        <v>56</v>
      </c>
      <c r="D76" s="33" t="s">
        <v>57</v>
      </c>
      <c r="E76" s="33" t="s">
        <v>13</v>
      </c>
      <c r="F76" s="34">
        <f t="shared" ref="F76:H78" si="9">F77</f>
        <v>0</v>
      </c>
      <c r="G76" s="34">
        <f t="shared" si="9"/>
        <v>0</v>
      </c>
      <c r="H76" s="34">
        <f t="shared" si="9"/>
        <v>0</v>
      </c>
    </row>
    <row r="77" spans="1:8" ht="42.75" hidden="1" customHeight="1" x14ac:dyDescent="0.25">
      <c r="A77" s="35" t="s">
        <v>58</v>
      </c>
      <c r="B77" s="33" t="s">
        <v>10</v>
      </c>
      <c r="C77" s="33" t="s">
        <v>56</v>
      </c>
      <c r="D77" s="33" t="s">
        <v>59</v>
      </c>
      <c r="E77" s="33" t="s">
        <v>13</v>
      </c>
      <c r="F77" s="34">
        <f t="shared" si="9"/>
        <v>0</v>
      </c>
      <c r="G77" s="34">
        <f t="shared" si="9"/>
        <v>0</v>
      </c>
      <c r="H77" s="34">
        <f t="shared" si="9"/>
        <v>0</v>
      </c>
    </row>
    <row r="78" spans="1:8" ht="27" hidden="1" customHeight="1" x14ac:dyDescent="0.25">
      <c r="A78" s="35" t="s">
        <v>60</v>
      </c>
      <c r="B78" s="33" t="s">
        <v>10</v>
      </c>
      <c r="C78" s="33" t="s">
        <v>56</v>
      </c>
      <c r="D78" s="33" t="s">
        <v>59</v>
      </c>
      <c r="E78" s="33" t="s">
        <v>33</v>
      </c>
      <c r="F78" s="34">
        <f t="shared" si="9"/>
        <v>0</v>
      </c>
      <c r="G78" s="34">
        <f t="shared" si="9"/>
        <v>0</v>
      </c>
      <c r="H78" s="34">
        <f t="shared" si="9"/>
        <v>0</v>
      </c>
    </row>
    <row r="79" spans="1:8" ht="27" hidden="1" customHeight="1" x14ac:dyDescent="0.25">
      <c r="A79" s="35" t="s">
        <v>34</v>
      </c>
      <c r="B79" s="33" t="s">
        <v>10</v>
      </c>
      <c r="C79" s="33" t="s">
        <v>56</v>
      </c>
      <c r="D79" s="33" t="s">
        <v>59</v>
      </c>
      <c r="E79" s="33" t="s">
        <v>35</v>
      </c>
      <c r="F79" s="34">
        <v>0</v>
      </c>
      <c r="G79" s="34">
        <v>0</v>
      </c>
      <c r="H79" s="34">
        <v>0</v>
      </c>
    </row>
    <row r="80" spans="1:8" ht="56.25" customHeight="1" x14ac:dyDescent="0.25">
      <c r="A80" s="35" t="s">
        <v>523</v>
      </c>
      <c r="B80" s="33" t="s">
        <v>10</v>
      </c>
      <c r="C80" s="33" t="s">
        <v>27</v>
      </c>
      <c r="D80" s="33" t="s">
        <v>61</v>
      </c>
      <c r="E80" s="33" t="s">
        <v>13</v>
      </c>
      <c r="F80" s="34">
        <f t="shared" ref="F80:H81" si="10">F81</f>
        <v>1.3</v>
      </c>
      <c r="G80" s="34">
        <f t="shared" si="10"/>
        <v>1.3</v>
      </c>
      <c r="H80" s="34">
        <f t="shared" si="10"/>
        <v>1.3</v>
      </c>
    </row>
    <row r="81" spans="1:8" ht="66" customHeight="1" x14ac:dyDescent="0.25">
      <c r="A81" s="35" t="s">
        <v>22</v>
      </c>
      <c r="B81" s="33" t="s">
        <v>10</v>
      </c>
      <c r="C81" s="33" t="s">
        <v>27</v>
      </c>
      <c r="D81" s="33" t="s">
        <v>61</v>
      </c>
      <c r="E81" s="33" t="s">
        <v>23</v>
      </c>
      <c r="F81" s="34">
        <f t="shared" si="10"/>
        <v>1.3</v>
      </c>
      <c r="G81" s="34">
        <f t="shared" si="10"/>
        <v>1.3</v>
      </c>
      <c r="H81" s="34">
        <f t="shared" si="10"/>
        <v>1.3</v>
      </c>
    </row>
    <row r="82" spans="1:8" ht="27" customHeight="1" x14ac:dyDescent="0.25">
      <c r="A82" s="35" t="s">
        <v>24</v>
      </c>
      <c r="B82" s="33" t="s">
        <v>10</v>
      </c>
      <c r="C82" s="33" t="s">
        <v>27</v>
      </c>
      <c r="D82" s="33" t="s">
        <v>61</v>
      </c>
      <c r="E82" s="33" t="s">
        <v>25</v>
      </c>
      <c r="F82" s="34">
        <v>1.3</v>
      </c>
      <c r="G82" s="34">
        <v>1.3</v>
      </c>
      <c r="H82" s="34">
        <v>1.3</v>
      </c>
    </row>
    <row r="83" spans="1:8" ht="20.25" customHeight="1" x14ac:dyDescent="0.25">
      <c r="A83" s="35" t="s">
        <v>55</v>
      </c>
      <c r="B83" s="33" t="s">
        <v>10</v>
      </c>
      <c r="C83" s="33" t="s">
        <v>56</v>
      </c>
      <c r="D83" s="33" t="s">
        <v>12</v>
      </c>
      <c r="E83" s="33" t="s">
        <v>13</v>
      </c>
      <c r="F83" s="34">
        <f t="shared" ref="F83:H87" si="11">F84</f>
        <v>0.4</v>
      </c>
      <c r="G83" s="34">
        <f t="shared" si="11"/>
        <v>0</v>
      </c>
      <c r="H83" s="34">
        <f t="shared" si="11"/>
        <v>0</v>
      </c>
    </row>
    <row r="84" spans="1:8" ht="27" customHeight="1" x14ac:dyDescent="0.25">
      <c r="A84" s="35" t="s">
        <v>16</v>
      </c>
      <c r="B84" s="33" t="s">
        <v>10</v>
      </c>
      <c r="C84" s="33" t="s">
        <v>56</v>
      </c>
      <c r="D84" s="33" t="s">
        <v>17</v>
      </c>
      <c r="E84" s="33" t="s">
        <v>13</v>
      </c>
      <c r="F84" s="34">
        <f t="shared" si="11"/>
        <v>0.4</v>
      </c>
      <c r="G84" s="34">
        <f t="shared" si="11"/>
        <v>0</v>
      </c>
      <c r="H84" s="34">
        <f t="shared" si="11"/>
        <v>0</v>
      </c>
    </row>
    <row r="85" spans="1:8" ht="27" customHeight="1" x14ac:dyDescent="0.25">
      <c r="A85" s="35" t="s">
        <v>18</v>
      </c>
      <c r="B85" s="33" t="s">
        <v>10</v>
      </c>
      <c r="C85" s="33" t="s">
        <v>56</v>
      </c>
      <c r="D85" s="33" t="s">
        <v>19</v>
      </c>
      <c r="E85" s="33" t="s">
        <v>13</v>
      </c>
      <c r="F85" s="34">
        <f t="shared" si="11"/>
        <v>0.4</v>
      </c>
      <c r="G85" s="34">
        <f t="shared" si="11"/>
        <v>0</v>
      </c>
      <c r="H85" s="34">
        <f t="shared" si="11"/>
        <v>0</v>
      </c>
    </row>
    <row r="86" spans="1:8" ht="41.25" customHeight="1" x14ac:dyDescent="0.25">
      <c r="A86" s="35" t="s">
        <v>58</v>
      </c>
      <c r="B86" s="33" t="s">
        <v>10</v>
      </c>
      <c r="C86" s="33" t="s">
        <v>56</v>
      </c>
      <c r="D86" s="33" t="s">
        <v>62</v>
      </c>
      <c r="E86" s="33" t="s">
        <v>13</v>
      </c>
      <c r="F86" s="34">
        <f t="shared" si="11"/>
        <v>0.4</v>
      </c>
      <c r="G86" s="34">
        <f t="shared" si="11"/>
        <v>0</v>
      </c>
      <c r="H86" s="34">
        <f t="shared" si="11"/>
        <v>0</v>
      </c>
    </row>
    <row r="87" spans="1:8" ht="27" customHeight="1" x14ac:dyDescent="0.25">
      <c r="A87" s="35" t="s">
        <v>32</v>
      </c>
      <c r="B87" s="33" t="s">
        <v>10</v>
      </c>
      <c r="C87" s="33" t="s">
        <v>56</v>
      </c>
      <c r="D87" s="33" t="s">
        <v>62</v>
      </c>
      <c r="E87" s="33" t="s">
        <v>33</v>
      </c>
      <c r="F87" s="34">
        <f t="shared" si="11"/>
        <v>0.4</v>
      </c>
      <c r="G87" s="34">
        <f t="shared" si="11"/>
        <v>0</v>
      </c>
      <c r="H87" s="34">
        <f t="shared" si="11"/>
        <v>0</v>
      </c>
    </row>
    <row r="88" spans="1:8" ht="27.75" customHeight="1" x14ac:dyDescent="0.25">
      <c r="A88" s="35" t="s">
        <v>34</v>
      </c>
      <c r="B88" s="33" t="s">
        <v>10</v>
      </c>
      <c r="C88" s="33" t="s">
        <v>56</v>
      </c>
      <c r="D88" s="33" t="s">
        <v>62</v>
      </c>
      <c r="E88" s="33" t="s">
        <v>35</v>
      </c>
      <c r="F88" s="34">
        <v>0.4</v>
      </c>
      <c r="G88" s="34">
        <v>0</v>
      </c>
      <c r="H88" s="34">
        <v>0</v>
      </c>
    </row>
    <row r="89" spans="1:8" ht="27" customHeight="1" x14ac:dyDescent="0.25">
      <c r="A89" s="35" t="s">
        <v>63</v>
      </c>
      <c r="B89" s="33" t="s">
        <v>10</v>
      </c>
      <c r="C89" s="33" t="s">
        <v>64</v>
      </c>
      <c r="D89" s="33" t="s">
        <v>12</v>
      </c>
      <c r="E89" s="33" t="s">
        <v>13</v>
      </c>
      <c r="F89" s="34">
        <f>F90</f>
        <v>3092.2</v>
      </c>
      <c r="G89" s="34">
        <f t="shared" ref="G89:H90" si="12">G90</f>
        <v>3246</v>
      </c>
      <c r="H89" s="34">
        <f>H90</f>
        <v>3366.7</v>
      </c>
    </row>
    <row r="90" spans="1:8" ht="27" customHeight="1" x14ac:dyDescent="0.25">
      <c r="A90" s="35" t="s">
        <v>16</v>
      </c>
      <c r="B90" s="33" t="s">
        <v>10</v>
      </c>
      <c r="C90" s="33" t="s">
        <v>64</v>
      </c>
      <c r="D90" s="33" t="s">
        <v>17</v>
      </c>
      <c r="E90" s="33" t="s">
        <v>13</v>
      </c>
      <c r="F90" s="34">
        <f>F91</f>
        <v>3092.2</v>
      </c>
      <c r="G90" s="34">
        <f t="shared" si="12"/>
        <v>3246</v>
      </c>
      <c r="H90" s="34">
        <f t="shared" si="12"/>
        <v>3366.7</v>
      </c>
    </row>
    <row r="91" spans="1:8" ht="29.25" customHeight="1" x14ac:dyDescent="0.25">
      <c r="A91" s="35" t="s">
        <v>18</v>
      </c>
      <c r="B91" s="33" t="s">
        <v>10</v>
      </c>
      <c r="C91" s="33" t="s">
        <v>64</v>
      </c>
      <c r="D91" s="33" t="s">
        <v>19</v>
      </c>
      <c r="E91" s="33" t="s">
        <v>13</v>
      </c>
      <c r="F91" s="34">
        <f>F92+F97</f>
        <v>3092.2</v>
      </c>
      <c r="G91" s="34">
        <f>G92+G97</f>
        <v>3246</v>
      </c>
      <c r="H91" s="34">
        <f>H92+H97</f>
        <v>3366.7</v>
      </c>
    </row>
    <row r="92" spans="1:8" ht="32.25" customHeight="1" x14ac:dyDescent="0.25">
      <c r="A92" s="35" t="s">
        <v>30</v>
      </c>
      <c r="B92" s="33" t="s">
        <v>10</v>
      </c>
      <c r="C92" s="33" t="s">
        <v>64</v>
      </c>
      <c r="D92" s="33" t="s">
        <v>31</v>
      </c>
      <c r="E92" s="33" t="s">
        <v>13</v>
      </c>
      <c r="F92" s="34">
        <f>F93+F95</f>
        <v>2493.1</v>
      </c>
      <c r="G92" s="34">
        <f>G93+G95</f>
        <v>2624</v>
      </c>
      <c r="H92" s="34">
        <f>H93+H95</f>
        <v>2723.2</v>
      </c>
    </row>
    <row r="93" spans="1:8" ht="70.5" customHeight="1" x14ac:dyDescent="0.25">
      <c r="A93" s="35" t="s">
        <v>22</v>
      </c>
      <c r="B93" s="33" t="s">
        <v>10</v>
      </c>
      <c r="C93" s="33" t="s">
        <v>64</v>
      </c>
      <c r="D93" s="33" t="s">
        <v>31</v>
      </c>
      <c r="E93" s="33" t="s">
        <v>23</v>
      </c>
      <c r="F93" s="34">
        <f>F94</f>
        <v>2491.1</v>
      </c>
      <c r="G93" s="34">
        <f>G94</f>
        <v>2622</v>
      </c>
      <c r="H93" s="34">
        <f>H94</f>
        <v>2721.2</v>
      </c>
    </row>
    <row r="94" spans="1:8" ht="27" customHeight="1" x14ac:dyDescent="0.25">
      <c r="A94" s="35" t="s">
        <v>24</v>
      </c>
      <c r="B94" s="33" t="s">
        <v>10</v>
      </c>
      <c r="C94" s="33" t="s">
        <v>64</v>
      </c>
      <c r="D94" s="33" t="s">
        <v>31</v>
      </c>
      <c r="E94" s="33" t="s">
        <v>25</v>
      </c>
      <c r="F94" s="34">
        <v>2491.1</v>
      </c>
      <c r="G94" s="34">
        <v>2622</v>
      </c>
      <c r="H94" s="34">
        <v>2721.2</v>
      </c>
    </row>
    <row r="95" spans="1:8" ht="15.75" customHeight="1" x14ac:dyDescent="0.25">
      <c r="A95" s="35" t="s">
        <v>36</v>
      </c>
      <c r="B95" s="33" t="s">
        <v>10</v>
      </c>
      <c r="C95" s="33" t="s">
        <v>64</v>
      </c>
      <c r="D95" s="33" t="s">
        <v>31</v>
      </c>
      <c r="E95" s="33" t="s">
        <v>37</v>
      </c>
      <c r="F95" s="34">
        <f>F96</f>
        <v>2</v>
      </c>
      <c r="G95" s="34">
        <f>G96</f>
        <v>2</v>
      </c>
      <c r="H95" s="34">
        <f>H96</f>
        <v>2</v>
      </c>
    </row>
    <row r="96" spans="1:8" ht="17.25" customHeight="1" x14ac:dyDescent="0.25">
      <c r="A96" s="35" t="s">
        <v>38</v>
      </c>
      <c r="B96" s="33" t="s">
        <v>10</v>
      </c>
      <c r="C96" s="33" t="s">
        <v>64</v>
      </c>
      <c r="D96" s="33" t="s">
        <v>31</v>
      </c>
      <c r="E96" s="33" t="s">
        <v>39</v>
      </c>
      <c r="F96" s="34">
        <v>2</v>
      </c>
      <c r="G96" s="34">
        <v>2</v>
      </c>
      <c r="H96" s="34">
        <v>2</v>
      </c>
    </row>
    <row r="97" spans="1:8" ht="27" customHeight="1" x14ac:dyDescent="0.25">
      <c r="A97" s="35" t="s">
        <v>65</v>
      </c>
      <c r="B97" s="33" t="s">
        <v>10</v>
      </c>
      <c r="C97" s="33" t="s">
        <v>64</v>
      </c>
      <c r="D97" s="33" t="s">
        <v>66</v>
      </c>
      <c r="E97" s="33" t="s">
        <v>13</v>
      </c>
      <c r="F97" s="34">
        <f t="shared" ref="F97:H98" si="13">F98</f>
        <v>599.1</v>
      </c>
      <c r="G97" s="34">
        <f t="shared" si="13"/>
        <v>622</v>
      </c>
      <c r="H97" s="34">
        <f t="shared" si="13"/>
        <v>643.5</v>
      </c>
    </row>
    <row r="98" spans="1:8" ht="67.5" customHeight="1" x14ac:dyDescent="0.25">
      <c r="A98" s="35" t="s">
        <v>22</v>
      </c>
      <c r="B98" s="33" t="s">
        <v>10</v>
      </c>
      <c r="C98" s="33" t="s">
        <v>64</v>
      </c>
      <c r="D98" s="33" t="s">
        <v>66</v>
      </c>
      <c r="E98" s="33" t="s">
        <v>23</v>
      </c>
      <c r="F98" s="34">
        <f t="shared" si="13"/>
        <v>599.1</v>
      </c>
      <c r="G98" s="34">
        <f t="shared" si="13"/>
        <v>622</v>
      </c>
      <c r="H98" s="34">
        <f t="shared" si="13"/>
        <v>643.5</v>
      </c>
    </row>
    <row r="99" spans="1:8" ht="27" customHeight="1" x14ac:dyDescent="0.25">
      <c r="A99" s="35" t="s">
        <v>24</v>
      </c>
      <c r="B99" s="33" t="s">
        <v>10</v>
      </c>
      <c r="C99" s="33" t="s">
        <v>64</v>
      </c>
      <c r="D99" s="33" t="s">
        <v>66</v>
      </c>
      <c r="E99" s="33" t="s">
        <v>25</v>
      </c>
      <c r="F99" s="34">
        <v>599.1</v>
      </c>
      <c r="G99" s="34">
        <v>622</v>
      </c>
      <c r="H99" s="34">
        <v>643.5</v>
      </c>
    </row>
    <row r="100" spans="1:8" ht="18.75" hidden="1" customHeight="1" x14ac:dyDescent="0.25">
      <c r="A100" s="35" t="s">
        <v>67</v>
      </c>
      <c r="B100" s="33" t="s">
        <v>10</v>
      </c>
      <c r="C100" s="33" t="s">
        <v>68</v>
      </c>
      <c r="D100" s="33" t="s">
        <v>12</v>
      </c>
      <c r="E100" s="33" t="s">
        <v>13</v>
      </c>
      <c r="F100" s="34">
        <f t="shared" ref="F100:H103" si="14">F101</f>
        <v>0</v>
      </c>
      <c r="G100" s="34">
        <f t="shared" si="14"/>
        <v>0</v>
      </c>
      <c r="H100" s="34">
        <f t="shared" si="14"/>
        <v>0</v>
      </c>
    </row>
    <row r="101" spans="1:8" ht="18.75" hidden="1" customHeight="1" x14ac:dyDescent="0.25">
      <c r="A101" s="35" t="s">
        <v>69</v>
      </c>
      <c r="B101" s="33" t="s">
        <v>10</v>
      </c>
      <c r="C101" s="33" t="s">
        <v>68</v>
      </c>
      <c r="D101" s="33" t="s">
        <v>70</v>
      </c>
      <c r="E101" s="33" t="s">
        <v>13</v>
      </c>
      <c r="F101" s="34">
        <f t="shared" si="14"/>
        <v>0</v>
      </c>
      <c r="G101" s="34">
        <f t="shared" si="14"/>
        <v>0</v>
      </c>
      <c r="H101" s="34">
        <f t="shared" si="14"/>
        <v>0</v>
      </c>
    </row>
    <row r="102" spans="1:8" ht="28.5" hidden="1" customHeight="1" x14ac:dyDescent="0.25">
      <c r="A102" s="35" t="s">
        <v>71</v>
      </c>
      <c r="B102" s="33" t="s">
        <v>10</v>
      </c>
      <c r="C102" s="33" t="s">
        <v>68</v>
      </c>
      <c r="D102" s="33" t="s">
        <v>72</v>
      </c>
      <c r="E102" s="33" t="s">
        <v>13</v>
      </c>
      <c r="F102" s="34">
        <f t="shared" si="14"/>
        <v>0</v>
      </c>
      <c r="G102" s="34">
        <f t="shared" si="14"/>
        <v>0</v>
      </c>
      <c r="H102" s="34">
        <f t="shared" si="14"/>
        <v>0</v>
      </c>
    </row>
    <row r="103" spans="1:8" ht="27" hidden="1" customHeight="1" x14ac:dyDescent="0.25">
      <c r="A103" s="35" t="s">
        <v>32</v>
      </c>
      <c r="B103" s="33" t="s">
        <v>10</v>
      </c>
      <c r="C103" s="33" t="s">
        <v>68</v>
      </c>
      <c r="D103" s="33" t="s">
        <v>72</v>
      </c>
      <c r="E103" s="33" t="s">
        <v>33</v>
      </c>
      <c r="F103" s="34">
        <f t="shared" si="14"/>
        <v>0</v>
      </c>
      <c r="G103" s="34">
        <f t="shared" si="14"/>
        <v>0</v>
      </c>
      <c r="H103" s="34">
        <f t="shared" si="14"/>
        <v>0</v>
      </c>
    </row>
    <row r="104" spans="1:8" ht="27" hidden="1" customHeight="1" x14ac:dyDescent="0.25">
      <c r="A104" s="35" t="s">
        <v>34</v>
      </c>
      <c r="B104" s="33" t="s">
        <v>10</v>
      </c>
      <c r="C104" s="33" t="s">
        <v>68</v>
      </c>
      <c r="D104" s="33" t="s">
        <v>72</v>
      </c>
      <c r="E104" s="33" t="s">
        <v>35</v>
      </c>
      <c r="F104" s="34"/>
      <c r="G104" s="34"/>
      <c r="H104" s="34"/>
    </row>
    <row r="105" spans="1:8" ht="18" customHeight="1" x14ac:dyDescent="0.25">
      <c r="A105" s="35" t="s">
        <v>73</v>
      </c>
      <c r="B105" s="33" t="s">
        <v>10</v>
      </c>
      <c r="C105" s="33" t="s">
        <v>74</v>
      </c>
      <c r="D105" s="33" t="s">
        <v>12</v>
      </c>
      <c r="E105" s="33" t="s">
        <v>13</v>
      </c>
      <c r="F105" s="34">
        <f>F106</f>
        <v>99</v>
      </c>
      <c r="G105" s="34">
        <f t="shared" ref="G105:H109" si="15">G106</f>
        <v>99</v>
      </c>
      <c r="H105" s="34">
        <f t="shared" si="15"/>
        <v>99</v>
      </c>
    </row>
    <row r="106" spans="1:8" ht="15.75" customHeight="1" x14ac:dyDescent="0.25">
      <c r="A106" s="35" t="s">
        <v>75</v>
      </c>
      <c r="B106" s="33" t="s">
        <v>10</v>
      </c>
      <c r="C106" s="33" t="s">
        <v>74</v>
      </c>
      <c r="D106" s="33" t="s">
        <v>76</v>
      </c>
      <c r="E106" s="33" t="s">
        <v>13</v>
      </c>
      <c r="F106" s="34">
        <f>F107</f>
        <v>99</v>
      </c>
      <c r="G106" s="34">
        <f t="shared" si="15"/>
        <v>99</v>
      </c>
      <c r="H106" s="34">
        <f t="shared" si="15"/>
        <v>99</v>
      </c>
    </row>
    <row r="107" spans="1:8" ht="17.25" customHeight="1" x14ac:dyDescent="0.25">
      <c r="A107" s="35" t="s">
        <v>77</v>
      </c>
      <c r="B107" s="33" t="s">
        <v>10</v>
      </c>
      <c r="C107" s="33" t="s">
        <v>74</v>
      </c>
      <c r="D107" s="33" t="s">
        <v>78</v>
      </c>
      <c r="E107" s="33" t="s">
        <v>13</v>
      </c>
      <c r="F107" s="34">
        <f>F108</f>
        <v>99</v>
      </c>
      <c r="G107" s="34">
        <f t="shared" si="15"/>
        <v>99</v>
      </c>
      <c r="H107" s="34">
        <f t="shared" si="15"/>
        <v>99</v>
      </c>
    </row>
    <row r="108" spans="1:8" ht="30.75" customHeight="1" x14ac:dyDescent="0.25">
      <c r="A108" s="35" t="s">
        <v>79</v>
      </c>
      <c r="B108" s="33" t="s">
        <v>10</v>
      </c>
      <c r="C108" s="33" t="s">
        <v>74</v>
      </c>
      <c r="D108" s="33" t="s">
        <v>80</v>
      </c>
      <c r="E108" s="33" t="s">
        <v>13</v>
      </c>
      <c r="F108" s="34">
        <f>F109</f>
        <v>99</v>
      </c>
      <c r="G108" s="34">
        <f t="shared" si="15"/>
        <v>99</v>
      </c>
      <c r="H108" s="34">
        <f t="shared" si="15"/>
        <v>99</v>
      </c>
    </row>
    <row r="109" spans="1:8" ht="19.5" customHeight="1" x14ac:dyDescent="0.25">
      <c r="A109" s="35" t="s">
        <v>36</v>
      </c>
      <c r="B109" s="33" t="s">
        <v>10</v>
      </c>
      <c r="C109" s="33" t="s">
        <v>74</v>
      </c>
      <c r="D109" s="33" t="s">
        <v>80</v>
      </c>
      <c r="E109" s="33" t="s">
        <v>37</v>
      </c>
      <c r="F109" s="34">
        <f>F110</f>
        <v>99</v>
      </c>
      <c r="G109" s="34">
        <f t="shared" si="15"/>
        <v>99</v>
      </c>
      <c r="H109" s="34">
        <f t="shared" si="15"/>
        <v>99</v>
      </c>
    </row>
    <row r="110" spans="1:8" ht="16.5" customHeight="1" x14ac:dyDescent="0.25">
      <c r="A110" s="35" t="s">
        <v>81</v>
      </c>
      <c r="B110" s="33" t="s">
        <v>10</v>
      </c>
      <c r="C110" s="33" t="s">
        <v>74</v>
      </c>
      <c r="D110" s="33" t="s">
        <v>80</v>
      </c>
      <c r="E110" s="33" t="s">
        <v>82</v>
      </c>
      <c r="F110" s="34">
        <v>99</v>
      </c>
      <c r="G110" s="34">
        <v>99</v>
      </c>
      <c r="H110" s="34">
        <v>99</v>
      </c>
    </row>
    <row r="111" spans="1:8" ht="15" x14ac:dyDescent="0.25">
      <c r="A111" s="35" t="s">
        <v>83</v>
      </c>
      <c r="B111" s="33" t="s">
        <v>10</v>
      </c>
      <c r="C111" s="33" t="s">
        <v>84</v>
      </c>
      <c r="D111" s="33" t="s">
        <v>12</v>
      </c>
      <c r="E111" s="33" t="s">
        <v>13</v>
      </c>
      <c r="F111" s="34">
        <f>F126+F161+F187+F193+F229+F112+F209+F121+F174+F221+F225</f>
        <v>10854.5</v>
      </c>
      <c r="G111" s="34">
        <f>G126+G161+G174+G187+G193+G221+G225+G229</f>
        <v>6565.5</v>
      </c>
      <c r="H111" s="34">
        <f>H126+H161+H187+H193+H229+H112+H209+H121+H174+H221+H225</f>
        <v>3596.6</v>
      </c>
    </row>
    <row r="112" spans="1:8" ht="39" hidden="1" x14ac:dyDescent="0.25">
      <c r="A112" s="35" t="s">
        <v>85</v>
      </c>
      <c r="B112" s="33" t="s">
        <v>10</v>
      </c>
      <c r="C112" s="33" t="s">
        <v>84</v>
      </c>
      <c r="D112" s="33" t="s">
        <v>86</v>
      </c>
      <c r="E112" s="33" t="s">
        <v>13</v>
      </c>
      <c r="F112" s="34">
        <f t="shared" ref="F112:H115" si="16">F113</f>
        <v>0</v>
      </c>
      <c r="G112" s="34">
        <f t="shared" si="16"/>
        <v>0</v>
      </c>
      <c r="H112" s="34">
        <f t="shared" si="16"/>
        <v>0</v>
      </c>
    </row>
    <row r="113" spans="1:8" ht="26.25" hidden="1" x14ac:dyDescent="0.25">
      <c r="A113" s="35" t="s">
        <v>87</v>
      </c>
      <c r="B113" s="33" t="s">
        <v>10</v>
      </c>
      <c r="C113" s="33" t="s">
        <v>84</v>
      </c>
      <c r="D113" s="33" t="s">
        <v>88</v>
      </c>
      <c r="E113" s="33" t="s">
        <v>13</v>
      </c>
      <c r="F113" s="34">
        <f t="shared" si="16"/>
        <v>0</v>
      </c>
      <c r="G113" s="34">
        <f t="shared" si="16"/>
        <v>0</v>
      </c>
      <c r="H113" s="34">
        <f t="shared" si="16"/>
        <v>0</v>
      </c>
    </row>
    <row r="114" spans="1:8" ht="15" hidden="1" x14ac:dyDescent="0.25">
      <c r="A114" s="35" t="s">
        <v>89</v>
      </c>
      <c r="B114" s="33" t="s">
        <v>10</v>
      </c>
      <c r="C114" s="33" t="s">
        <v>84</v>
      </c>
      <c r="D114" s="33" t="s">
        <v>90</v>
      </c>
      <c r="E114" s="33" t="s">
        <v>13</v>
      </c>
      <c r="F114" s="34">
        <f t="shared" si="16"/>
        <v>0</v>
      </c>
      <c r="G114" s="34">
        <f t="shared" si="16"/>
        <v>0</v>
      </c>
      <c r="H114" s="34">
        <f t="shared" si="16"/>
        <v>0</v>
      </c>
    </row>
    <row r="115" spans="1:8" ht="26.25" hidden="1" x14ac:dyDescent="0.25">
      <c r="A115" s="35" t="s">
        <v>32</v>
      </c>
      <c r="B115" s="33" t="s">
        <v>10</v>
      </c>
      <c r="C115" s="33" t="s">
        <v>84</v>
      </c>
      <c r="D115" s="33" t="s">
        <v>90</v>
      </c>
      <c r="E115" s="33" t="s">
        <v>33</v>
      </c>
      <c r="F115" s="34">
        <f t="shared" si="16"/>
        <v>0</v>
      </c>
      <c r="G115" s="34">
        <f t="shared" si="16"/>
        <v>0</v>
      </c>
      <c r="H115" s="34">
        <f t="shared" si="16"/>
        <v>0</v>
      </c>
    </row>
    <row r="116" spans="1:8" ht="39" hidden="1" x14ac:dyDescent="0.25">
      <c r="A116" s="35" t="s">
        <v>34</v>
      </c>
      <c r="B116" s="33" t="s">
        <v>10</v>
      </c>
      <c r="C116" s="33" t="s">
        <v>84</v>
      </c>
      <c r="D116" s="33" t="s">
        <v>90</v>
      </c>
      <c r="E116" s="33" t="s">
        <v>35</v>
      </c>
      <c r="F116" s="34">
        <v>0</v>
      </c>
      <c r="G116" s="34">
        <v>0</v>
      </c>
      <c r="H116" s="34">
        <v>0</v>
      </c>
    </row>
    <row r="117" spans="1:8" ht="15" hidden="1" x14ac:dyDescent="0.25">
      <c r="A117" s="35"/>
      <c r="B117" s="33"/>
      <c r="C117" s="33"/>
      <c r="D117" s="33"/>
      <c r="E117" s="33"/>
      <c r="F117" s="34"/>
      <c r="G117" s="34"/>
      <c r="H117" s="34"/>
    </row>
    <row r="118" spans="1:8" ht="15" hidden="1" x14ac:dyDescent="0.25">
      <c r="A118" s="35"/>
      <c r="B118" s="33"/>
      <c r="C118" s="33"/>
      <c r="D118" s="33"/>
      <c r="E118" s="33"/>
      <c r="F118" s="34"/>
      <c r="G118" s="34"/>
      <c r="H118" s="34"/>
    </row>
    <row r="119" spans="1:8" ht="15" hidden="1" x14ac:dyDescent="0.25">
      <c r="A119" s="35"/>
      <c r="B119" s="33"/>
      <c r="C119" s="33"/>
      <c r="D119" s="33"/>
      <c r="E119" s="33"/>
      <c r="F119" s="34"/>
      <c r="G119" s="34"/>
      <c r="H119" s="34"/>
    </row>
    <row r="120" spans="1:8" ht="15" hidden="1" x14ac:dyDescent="0.25">
      <c r="A120" s="35"/>
      <c r="B120" s="33"/>
      <c r="C120" s="33"/>
      <c r="D120" s="33"/>
      <c r="E120" s="33"/>
      <c r="F120" s="34"/>
      <c r="G120" s="34"/>
      <c r="H120" s="34"/>
    </row>
    <row r="121" spans="1:8" ht="39" hidden="1" x14ac:dyDescent="0.25">
      <c r="A121" s="35" t="s">
        <v>85</v>
      </c>
      <c r="B121" s="33" t="s">
        <v>10</v>
      </c>
      <c r="C121" s="33" t="s">
        <v>84</v>
      </c>
      <c r="D121" s="33" t="s">
        <v>86</v>
      </c>
      <c r="E121" s="33" t="s">
        <v>13</v>
      </c>
      <c r="F121" s="34">
        <f>F122</f>
        <v>0</v>
      </c>
      <c r="G121" s="34">
        <f t="shared" ref="G121:H124" si="17">G122</f>
        <v>0</v>
      </c>
      <c r="H121" s="34">
        <f t="shared" si="17"/>
        <v>0</v>
      </c>
    </row>
    <row r="122" spans="1:8" ht="26.25" hidden="1" x14ac:dyDescent="0.25">
      <c r="A122" s="35" t="s">
        <v>87</v>
      </c>
      <c r="B122" s="33" t="s">
        <v>10</v>
      </c>
      <c r="C122" s="33" t="s">
        <v>84</v>
      </c>
      <c r="D122" s="33" t="s">
        <v>88</v>
      </c>
      <c r="E122" s="33" t="s">
        <v>13</v>
      </c>
      <c r="F122" s="34">
        <f>F123</f>
        <v>0</v>
      </c>
      <c r="G122" s="34">
        <f t="shared" si="17"/>
        <v>0</v>
      </c>
      <c r="H122" s="34">
        <f t="shared" si="17"/>
        <v>0</v>
      </c>
    </row>
    <row r="123" spans="1:8" ht="15" hidden="1" x14ac:dyDescent="0.25">
      <c r="A123" s="35" t="s">
        <v>89</v>
      </c>
      <c r="B123" s="33" t="s">
        <v>10</v>
      </c>
      <c r="C123" s="33" t="s">
        <v>84</v>
      </c>
      <c r="D123" s="33" t="s">
        <v>90</v>
      </c>
      <c r="E123" s="33" t="s">
        <v>13</v>
      </c>
      <c r="F123" s="34">
        <f>F124</f>
        <v>0</v>
      </c>
      <c r="G123" s="34">
        <f t="shared" si="17"/>
        <v>0</v>
      </c>
      <c r="H123" s="34">
        <f t="shared" si="17"/>
        <v>0</v>
      </c>
    </row>
    <row r="124" spans="1:8" ht="26.25" hidden="1" x14ac:dyDescent="0.25">
      <c r="A124" s="35" t="s">
        <v>32</v>
      </c>
      <c r="B124" s="33" t="s">
        <v>10</v>
      </c>
      <c r="C124" s="33" t="s">
        <v>84</v>
      </c>
      <c r="D124" s="33" t="s">
        <v>90</v>
      </c>
      <c r="E124" s="33" t="s">
        <v>33</v>
      </c>
      <c r="F124" s="34">
        <f>F125</f>
        <v>0</v>
      </c>
      <c r="G124" s="34">
        <f t="shared" si="17"/>
        <v>0</v>
      </c>
      <c r="H124" s="34">
        <f t="shared" si="17"/>
        <v>0</v>
      </c>
    </row>
    <row r="125" spans="1:8" ht="39" hidden="1" x14ac:dyDescent="0.25">
      <c r="A125" s="35" t="s">
        <v>34</v>
      </c>
      <c r="B125" s="33" t="s">
        <v>10</v>
      </c>
      <c r="C125" s="33" t="s">
        <v>84</v>
      </c>
      <c r="D125" s="33" t="s">
        <v>90</v>
      </c>
      <c r="E125" s="33" t="s">
        <v>35</v>
      </c>
      <c r="F125" s="34"/>
      <c r="G125" s="34"/>
      <c r="H125" s="34"/>
    </row>
    <row r="126" spans="1:8" ht="45.75" customHeight="1" x14ac:dyDescent="0.25">
      <c r="A126" s="35" t="s">
        <v>530</v>
      </c>
      <c r="B126" s="33" t="s">
        <v>10</v>
      </c>
      <c r="C126" s="33" t="s">
        <v>84</v>
      </c>
      <c r="D126" s="33" t="s">
        <v>91</v>
      </c>
      <c r="E126" s="33" t="s">
        <v>13</v>
      </c>
      <c r="F126" s="34">
        <f>F127+F141+F149+F153+F145+F157</f>
        <v>780.8</v>
      </c>
      <c r="G126" s="34">
        <f>G127+G141+G149+G153</f>
        <v>608.20000000000005</v>
      </c>
      <c r="H126" s="34">
        <f>H127+H141+H149+H153</f>
        <v>0</v>
      </c>
    </row>
    <row r="127" spans="1:8" ht="27.75" customHeight="1" x14ac:dyDescent="0.25">
      <c r="A127" s="35" t="s">
        <v>92</v>
      </c>
      <c r="B127" s="33" t="s">
        <v>10</v>
      </c>
      <c r="C127" s="33" t="s">
        <v>84</v>
      </c>
      <c r="D127" s="33" t="s">
        <v>93</v>
      </c>
      <c r="E127" s="33" t="s">
        <v>13</v>
      </c>
      <c r="F127" s="34">
        <f>F128</f>
        <v>30</v>
      </c>
      <c r="G127" s="34">
        <f>G128</f>
        <v>30</v>
      </c>
      <c r="H127" s="34">
        <f>H128</f>
        <v>0</v>
      </c>
    </row>
    <row r="128" spans="1:8" ht="15.75" customHeight="1" x14ac:dyDescent="0.25">
      <c r="A128" s="35" t="s">
        <v>89</v>
      </c>
      <c r="B128" s="33" t="s">
        <v>10</v>
      </c>
      <c r="C128" s="33" t="s">
        <v>84</v>
      </c>
      <c r="D128" s="33" t="s">
        <v>94</v>
      </c>
      <c r="E128" s="33" t="s">
        <v>13</v>
      </c>
      <c r="F128" s="34">
        <f>F131</f>
        <v>30</v>
      </c>
      <c r="G128" s="34">
        <f>G131</f>
        <v>30</v>
      </c>
      <c r="H128" s="34">
        <f>H131</f>
        <v>0</v>
      </c>
    </row>
    <row r="129" spans="1:8" ht="27" hidden="1" customHeight="1" x14ac:dyDescent="0.25">
      <c r="A129" s="35" t="s">
        <v>32</v>
      </c>
      <c r="B129" s="33" t="s">
        <v>10</v>
      </c>
      <c r="C129" s="33" t="s">
        <v>84</v>
      </c>
      <c r="D129" s="33" t="s">
        <v>94</v>
      </c>
      <c r="E129" s="33" t="s">
        <v>33</v>
      </c>
      <c r="F129" s="34">
        <f>F130</f>
        <v>0</v>
      </c>
      <c r="G129" s="34">
        <f>G130</f>
        <v>0</v>
      </c>
      <c r="H129" s="34">
        <f>H130</f>
        <v>0</v>
      </c>
    </row>
    <row r="130" spans="1:8" ht="27.75" hidden="1" customHeight="1" x14ac:dyDescent="0.25">
      <c r="A130" s="35" t="s">
        <v>34</v>
      </c>
      <c r="B130" s="33" t="s">
        <v>10</v>
      </c>
      <c r="C130" s="33" t="s">
        <v>84</v>
      </c>
      <c r="D130" s="33" t="s">
        <v>94</v>
      </c>
      <c r="E130" s="33" t="s">
        <v>35</v>
      </c>
      <c r="F130" s="34">
        <f>45-45</f>
        <v>0</v>
      </c>
      <c r="G130" s="34">
        <f>45-45</f>
        <v>0</v>
      </c>
      <c r="H130" s="34">
        <f>45-45</f>
        <v>0</v>
      </c>
    </row>
    <row r="131" spans="1:8" ht="17.25" customHeight="1" x14ac:dyDescent="0.25">
      <c r="A131" s="35" t="s">
        <v>36</v>
      </c>
      <c r="B131" s="33" t="s">
        <v>10</v>
      </c>
      <c r="C131" s="33" t="s">
        <v>84</v>
      </c>
      <c r="D131" s="33" t="s">
        <v>94</v>
      </c>
      <c r="E131" s="33" t="s">
        <v>37</v>
      </c>
      <c r="F131" s="34">
        <f>F132</f>
        <v>30</v>
      </c>
      <c r="G131" s="34">
        <f>G132</f>
        <v>30</v>
      </c>
      <c r="H131" s="34">
        <f>H132</f>
        <v>0</v>
      </c>
    </row>
    <row r="132" spans="1:8" ht="18" customHeight="1" x14ac:dyDescent="0.25">
      <c r="A132" s="35" t="s">
        <v>38</v>
      </c>
      <c r="B132" s="33" t="s">
        <v>10</v>
      </c>
      <c r="C132" s="33" t="s">
        <v>84</v>
      </c>
      <c r="D132" s="33" t="s">
        <v>94</v>
      </c>
      <c r="E132" s="33" t="s">
        <v>39</v>
      </c>
      <c r="F132" s="34">
        <v>30</v>
      </c>
      <c r="G132" s="34">
        <v>30</v>
      </c>
      <c r="H132" s="34">
        <v>0</v>
      </c>
    </row>
    <row r="133" spans="1:8" ht="76.5" hidden="1" customHeight="1" x14ac:dyDescent="0.25">
      <c r="A133" s="35" t="s">
        <v>95</v>
      </c>
      <c r="B133" s="33" t="s">
        <v>10</v>
      </c>
      <c r="C133" s="33" t="s">
        <v>84</v>
      </c>
      <c r="D133" s="33" t="s">
        <v>96</v>
      </c>
      <c r="E133" s="33" t="s">
        <v>13</v>
      </c>
      <c r="F133" s="34">
        <f t="shared" ref="F133:H135" si="18">F134</f>
        <v>0</v>
      </c>
      <c r="G133" s="34">
        <f t="shared" si="18"/>
        <v>0</v>
      </c>
      <c r="H133" s="34">
        <f t="shared" si="18"/>
        <v>0</v>
      </c>
    </row>
    <row r="134" spans="1:8" ht="15.75" hidden="1" customHeight="1" x14ac:dyDescent="0.25">
      <c r="A134" s="35" t="s">
        <v>89</v>
      </c>
      <c r="B134" s="33" t="s">
        <v>10</v>
      </c>
      <c r="C134" s="33" t="s">
        <v>84</v>
      </c>
      <c r="D134" s="33" t="s">
        <v>97</v>
      </c>
      <c r="E134" s="33" t="s">
        <v>13</v>
      </c>
      <c r="F134" s="34">
        <f t="shared" si="18"/>
        <v>0</v>
      </c>
      <c r="G134" s="34">
        <f t="shared" si="18"/>
        <v>0</v>
      </c>
      <c r="H134" s="34">
        <f t="shared" si="18"/>
        <v>0</v>
      </c>
    </row>
    <row r="135" spans="1:8" ht="25.5" hidden="1" customHeight="1" x14ac:dyDescent="0.25">
      <c r="A135" s="35" t="s">
        <v>32</v>
      </c>
      <c r="B135" s="33" t="s">
        <v>10</v>
      </c>
      <c r="C135" s="33" t="s">
        <v>84</v>
      </c>
      <c r="D135" s="33" t="s">
        <v>97</v>
      </c>
      <c r="E135" s="33" t="s">
        <v>33</v>
      </c>
      <c r="F135" s="34">
        <f t="shared" si="18"/>
        <v>0</v>
      </c>
      <c r="G135" s="34">
        <f t="shared" si="18"/>
        <v>0</v>
      </c>
      <c r="H135" s="34">
        <f t="shared" si="18"/>
        <v>0</v>
      </c>
    </row>
    <row r="136" spans="1:8" ht="27" hidden="1" customHeight="1" x14ac:dyDescent="0.25">
      <c r="A136" s="35" t="s">
        <v>34</v>
      </c>
      <c r="B136" s="33" t="s">
        <v>10</v>
      </c>
      <c r="C136" s="33" t="s">
        <v>84</v>
      </c>
      <c r="D136" s="33" t="s">
        <v>97</v>
      </c>
      <c r="E136" s="33" t="s">
        <v>35</v>
      </c>
      <c r="F136" s="34"/>
      <c r="G136" s="34"/>
      <c r="H136" s="34"/>
    </row>
    <row r="137" spans="1:8" ht="27" hidden="1" customHeight="1" x14ac:dyDescent="0.25">
      <c r="A137" s="35"/>
      <c r="B137" s="33"/>
      <c r="C137" s="33"/>
      <c r="D137" s="33"/>
      <c r="E137" s="33"/>
      <c r="F137" s="34"/>
      <c r="G137" s="34"/>
      <c r="H137" s="34"/>
    </row>
    <row r="138" spans="1:8" ht="27" hidden="1" customHeight="1" x14ac:dyDescent="0.25">
      <c r="A138" s="35"/>
      <c r="B138" s="33"/>
      <c r="C138" s="33"/>
      <c r="D138" s="33"/>
      <c r="E138" s="33"/>
      <c r="F138" s="34"/>
      <c r="G138" s="34"/>
      <c r="H138" s="34"/>
    </row>
    <row r="139" spans="1:8" ht="27" hidden="1" customHeight="1" x14ac:dyDescent="0.25">
      <c r="A139" s="35"/>
      <c r="B139" s="33"/>
      <c r="C139" s="33"/>
      <c r="D139" s="33"/>
      <c r="E139" s="33"/>
      <c r="F139" s="34"/>
      <c r="G139" s="34"/>
      <c r="H139" s="34"/>
    </row>
    <row r="140" spans="1:8" ht="27" hidden="1" customHeight="1" x14ac:dyDescent="0.25">
      <c r="A140" s="35"/>
      <c r="B140" s="33"/>
      <c r="C140" s="33"/>
      <c r="D140" s="33"/>
      <c r="E140" s="33"/>
      <c r="F140" s="34"/>
      <c r="G140" s="34"/>
      <c r="H140" s="34"/>
    </row>
    <row r="141" spans="1:8" ht="81.75" hidden="1" customHeight="1" x14ac:dyDescent="0.25">
      <c r="A141" s="44" t="s">
        <v>98</v>
      </c>
      <c r="B141" s="33" t="s">
        <v>10</v>
      </c>
      <c r="C141" s="33" t="s">
        <v>84</v>
      </c>
      <c r="D141" s="33" t="s">
        <v>99</v>
      </c>
      <c r="E141" s="33" t="s">
        <v>13</v>
      </c>
      <c r="F141" s="34">
        <f t="shared" ref="F141:H143" si="19">F142</f>
        <v>0</v>
      </c>
      <c r="G141" s="34">
        <f t="shared" si="19"/>
        <v>0</v>
      </c>
      <c r="H141" s="34">
        <f t="shared" si="19"/>
        <v>0</v>
      </c>
    </row>
    <row r="142" spans="1:8" ht="18.75" hidden="1" customHeight="1" x14ac:dyDescent="0.25">
      <c r="A142" s="44" t="s">
        <v>89</v>
      </c>
      <c r="B142" s="33" t="s">
        <v>10</v>
      </c>
      <c r="C142" s="33" t="s">
        <v>84</v>
      </c>
      <c r="D142" s="33" t="s">
        <v>100</v>
      </c>
      <c r="E142" s="33" t="s">
        <v>13</v>
      </c>
      <c r="F142" s="34">
        <f t="shared" si="19"/>
        <v>0</v>
      </c>
      <c r="G142" s="34">
        <f t="shared" si="19"/>
        <v>0</v>
      </c>
      <c r="H142" s="34">
        <f t="shared" si="19"/>
        <v>0</v>
      </c>
    </row>
    <row r="143" spans="1:8" ht="27" hidden="1" customHeight="1" x14ac:dyDescent="0.25">
      <c r="A143" s="35" t="s">
        <v>32</v>
      </c>
      <c r="B143" s="33" t="s">
        <v>10</v>
      </c>
      <c r="C143" s="33" t="s">
        <v>84</v>
      </c>
      <c r="D143" s="33" t="s">
        <v>100</v>
      </c>
      <c r="E143" s="33" t="s">
        <v>33</v>
      </c>
      <c r="F143" s="34">
        <f t="shared" si="19"/>
        <v>0</v>
      </c>
      <c r="G143" s="34">
        <f t="shared" si="19"/>
        <v>0</v>
      </c>
      <c r="H143" s="34">
        <f t="shared" si="19"/>
        <v>0</v>
      </c>
    </row>
    <row r="144" spans="1:8" ht="27" hidden="1" customHeight="1" x14ac:dyDescent="0.25">
      <c r="A144" s="35" t="s">
        <v>34</v>
      </c>
      <c r="B144" s="33" t="s">
        <v>10</v>
      </c>
      <c r="C144" s="33" t="s">
        <v>84</v>
      </c>
      <c r="D144" s="33" t="s">
        <v>100</v>
      </c>
      <c r="E144" s="33" t="s">
        <v>35</v>
      </c>
      <c r="F144" s="34"/>
      <c r="G144" s="34"/>
      <c r="H144" s="34"/>
    </row>
    <row r="145" spans="1:8" ht="81" customHeight="1" x14ac:dyDescent="0.25">
      <c r="A145" s="57" t="s">
        <v>98</v>
      </c>
      <c r="B145" s="33" t="s">
        <v>10</v>
      </c>
      <c r="C145" s="33" t="s">
        <v>84</v>
      </c>
      <c r="D145" s="33" t="s">
        <v>99</v>
      </c>
      <c r="E145" s="33" t="s">
        <v>13</v>
      </c>
      <c r="F145" s="34">
        <f>F146</f>
        <v>14.5</v>
      </c>
      <c r="G145" s="34">
        <v>0</v>
      </c>
      <c r="H145" s="34">
        <v>0</v>
      </c>
    </row>
    <row r="146" spans="1:8" ht="27" customHeight="1" x14ac:dyDescent="0.25">
      <c r="A146" s="35" t="s">
        <v>89</v>
      </c>
      <c r="B146" s="33" t="s">
        <v>10</v>
      </c>
      <c r="C146" s="33" t="s">
        <v>84</v>
      </c>
      <c r="D146" s="33" t="s">
        <v>100</v>
      </c>
      <c r="E146" s="33" t="s">
        <v>13</v>
      </c>
      <c r="F146" s="34">
        <f>F147</f>
        <v>14.5</v>
      </c>
      <c r="G146" s="34">
        <v>0</v>
      </c>
      <c r="H146" s="34">
        <v>0</v>
      </c>
    </row>
    <row r="147" spans="1:8" ht="27" customHeight="1" x14ac:dyDescent="0.25">
      <c r="A147" s="35" t="s">
        <v>32</v>
      </c>
      <c r="B147" s="33" t="s">
        <v>10</v>
      </c>
      <c r="C147" s="33" t="s">
        <v>84</v>
      </c>
      <c r="D147" s="33" t="s">
        <v>100</v>
      </c>
      <c r="E147" s="33" t="s">
        <v>33</v>
      </c>
      <c r="F147" s="34">
        <f>F148</f>
        <v>14.5</v>
      </c>
      <c r="G147" s="34">
        <v>0</v>
      </c>
      <c r="H147" s="34">
        <v>0</v>
      </c>
    </row>
    <row r="148" spans="1:8" ht="31.5" customHeight="1" x14ac:dyDescent="0.25">
      <c r="A148" s="35" t="s">
        <v>34</v>
      </c>
      <c r="B148" s="33" t="s">
        <v>10</v>
      </c>
      <c r="C148" s="33" t="s">
        <v>84</v>
      </c>
      <c r="D148" s="33" t="s">
        <v>100</v>
      </c>
      <c r="E148" s="33" t="s">
        <v>35</v>
      </c>
      <c r="F148" s="34">
        <f>4.5+10</f>
        <v>14.5</v>
      </c>
      <c r="G148" s="34">
        <v>0</v>
      </c>
      <c r="H148" s="34">
        <v>0</v>
      </c>
    </row>
    <row r="149" spans="1:8" ht="43.5" customHeight="1" x14ac:dyDescent="0.25">
      <c r="A149" s="35" t="s">
        <v>101</v>
      </c>
      <c r="B149" s="33" t="s">
        <v>10</v>
      </c>
      <c r="C149" s="33" t="s">
        <v>84</v>
      </c>
      <c r="D149" s="33" t="s">
        <v>102</v>
      </c>
      <c r="E149" s="33" t="s">
        <v>13</v>
      </c>
      <c r="F149" s="34">
        <f t="shared" ref="F149:H151" si="20">F150</f>
        <v>16.899999999999999</v>
      </c>
      <c r="G149" s="34">
        <f t="shared" si="20"/>
        <v>0</v>
      </c>
      <c r="H149" s="34">
        <f t="shared" si="20"/>
        <v>0</v>
      </c>
    </row>
    <row r="150" spans="1:8" ht="19.5" customHeight="1" x14ac:dyDescent="0.25">
      <c r="A150" s="44" t="s">
        <v>89</v>
      </c>
      <c r="B150" s="33" t="s">
        <v>10</v>
      </c>
      <c r="C150" s="33" t="s">
        <v>84</v>
      </c>
      <c r="D150" s="33" t="s">
        <v>103</v>
      </c>
      <c r="E150" s="33" t="s">
        <v>13</v>
      </c>
      <c r="F150" s="34">
        <f t="shared" si="20"/>
        <v>16.899999999999999</v>
      </c>
      <c r="G150" s="34">
        <f t="shared" si="20"/>
        <v>0</v>
      </c>
      <c r="H150" s="34">
        <f t="shared" si="20"/>
        <v>0</v>
      </c>
    </row>
    <row r="151" spans="1:8" ht="27" customHeight="1" x14ac:dyDescent="0.25">
      <c r="A151" s="35" t="s">
        <v>32</v>
      </c>
      <c r="B151" s="33" t="s">
        <v>10</v>
      </c>
      <c r="C151" s="33" t="s">
        <v>84</v>
      </c>
      <c r="D151" s="33" t="s">
        <v>103</v>
      </c>
      <c r="E151" s="33" t="s">
        <v>33</v>
      </c>
      <c r="F151" s="34">
        <f t="shared" si="20"/>
        <v>16.899999999999999</v>
      </c>
      <c r="G151" s="34">
        <f t="shared" si="20"/>
        <v>0</v>
      </c>
      <c r="H151" s="34">
        <f t="shared" si="20"/>
        <v>0</v>
      </c>
    </row>
    <row r="152" spans="1:8" ht="27" customHeight="1" x14ac:dyDescent="0.25">
      <c r="A152" s="35" t="s">
        <v>34</v>
      </c>
      <c r="B152" s="33" t="s">
        <v>10</v>
      </c>
      <c r="C152" s="33" t="s">
        <v>84</v>
      </c>
      <c r="D152" s="33" t="s">
        <v>103</v>
      </c>
      <c r="E152" s="33" t="s">
        <v>35</v>
      </c>
      <c r="F152" s="34">
        <v>16.899999999999999</v>
      </c>
      <c r="G152" s="34">
        <v>0</v>
      </c>
      <c r="H152" s="34">
        <v>0</v>
      </c>
    </row>
    <row r="153" spans="1:8" ht="56.25" customHeight="1" x14ac:dyDescent="0.25">
      <c r="A153" s="35" t="s">
        <v>104</v>
      </c>
      <c r="B153" s="33" t="s">
        <v>10</v>
      </c>
      <c r="C153" s="33" t="s">
        <v>84</v>
      </c>
      <c r="D153" s="33" t="s">
        <v>105</v>
      </c>
      <c r="E153" s="33" t="s">
        <v>13</v>
      </c>
      <c r="F153" s="34">
        <f t="shared" ref="F153:H155" si="21">F154</f>
        <v>685.3</v>
      </c>
      <c r="G153" s="34">
        <f t="shared" si="21"/>
        <v>578.20000000000005</v>
      </c>
      <c r="H153" s="34">
        <f t="shared" si="21"/>
        <v>0</v>
      </c>
    </row>
    <row r="154" spans="1:8" ht="17.25" customHeight="1" x14ac:dyDescent="0.25">
      <c r="A154" s="44" t="s">
        <v>89</v>
      </c>
      <c r="B154" s="33" t="s">
        <v>10</v>
      </c>
      <c r="C154" s="33" t="s">
        <v>84</v>
      </c>
      <c r="D154" s="33" t="s">
        <v>106</v>
      </c>
      <c r="E154" s="33" t="s">
        <v>13</v>
      </c>
      <c r="F154" s="34">
        <f t="shared" si="21"/>
        <v>685.3</v>
      </c>
      <c r="G154" s="34">
        <f t="shared" si="21"/>
        <v>578.20000000000005</v>
      </c>
      <c r="H154" s="34">
        <f t="shared" si="21"/>
        <v>0</v>
      </c>
    </row>
    <row r="155" spans="1:8" ht="27" customHeight="1" x14ac:dyDescent="0.25">
      <c r="A155" s="35" t="s">
        <v>32</v>
      </c>
      <c r="B155" s="33" t="s">
        <v>10</v>
      </c>
      <c r="C155" s="33" t="s">
        <v>84</v>
      </c>
      <c r="D155" s="33" t="s">
        <v>106</v>
      </c>
      <c r="E155" s="33" t="s">
        <v>33</v>
      </c>
      <c r="F155" s="34">
        <f t="shared" si="21"/>
        <v>685.3</v>
      </c>
      <c r="G155" s="34">
        <f t="shared" si="21"/>
        <v>578.20000000000005</v>
      </c>
      <c r="H155" s="34">
        <f t="shared" si="21"/>
        <v>0</v>
      </c>
    </row>
    <row r="156" spans="1:8" ht="27" customHeight="1" x14ac:dyDescent="0.25">
      <c r="A156" s="35" t="s">
        <v>34</v>
      </c>
      <c r="B156" s="33" t="s">
        <v>10</v>
      </c>
      <c r="C156" s="33" t="s">
        <v>84</v>
      </c>
      <c r="D156" s="33" t="s">
        <v>106</v>
      </c>
      <c r="E156" s="33" t="s">
        <v>35</v>
      </c>
      <c r="F156" s="34">
        <f>566.8+25+93.5</f>
        <v>685.3</v>
      </c>
      <c r="G156" s="34">
        <v>578.20000000000005</v>
      </c>
      <c r="H156" s="34">
        <v>0</v>
      </c>
    </row>
    <row r="157" spans="1:8" ht="81" customHeight="1" x14ac:dyDescent="0.25">
      <c r="A157" s="58" t="s">
        <v>604</v>
      </c>
      <c r="B157" s="33" t="s">
        <v>10</v>
      </c>
      <c r="C157" s="33" t="s">
        <v>84</v>
      </c>
      <c r="D157" s="33" t="s">
        <v>602</v>
      </c>
      <c r="E157" s="33" t="s">
        <v>13</v>
      </c>
      <c r="F157" s="34">
        <f>F158</f>
        <v>34.1</v>
      </c>
      <c r="G157" s="34">
        <v>0</v>
      </c>
      <c r="H157" s="34">
        <v>0</v>
      </c>
    </row>
    <row r="158" spans="1:8" ht="27" customHeight="1" x14ac:dyDescent="0.25">
      <c r="A158" s="44" t="s">
        <v>89</v>
      </c>
      <c r="B158" s="33" t="s">
        <v>10</v>
      </c>
      <c r="C158" s="33" t="s">
        <v>84</v>
      </c>
      <c r="D158" s="33" t="s">
        <v>603</v>
      </c>
      <c r="E158" s="33" t="s">
        <v>13</v>
      </c>
      <c r="F158" s="34">
        <f>F159</f>
        <v>34.1</v>
      </c>
      <c r="G158" s="34">
        <v>0</v>
      </c>
      <c r="H158" s="34">
        <v>0</v>
      </c>
    </row>
    <row r="159" spans="1:8" ht="27" customHeight="1" x14ac:dyDescent="0.25">
      <c r="A159" s="35" t="s">
        <v>32</v>
      </c>
      <c r="B159" s="33" t="s">
        <v>10</v>
      </c>
      <c r="C159" s="33" t="s">
        <v>84</v>
      </c>
      <c r="D159" s="33" t="s">
        <v>603</v>
      </c>
      <c r="E159" s="33" t="s">
        <v>33</v>
      </c>
      <c r="F159" s="34">
        <f>F160</f>
        <v>34.1</v>
      </c>
      <c r="G159" s="34">
        <v>0</v>
      </c>
      <c r="H159" s="34">
        <v>0</v>
      </c>
    </row>
    <row r="160" spans="1:8" ht="27" customHeight="1" x14ac:dyDescent="0.25">
      <c r="A160" s="35" t="s">
        <v>34</v>
      </c>
      <c r="B160" s="33" t="s">
        <v>10</v>
      </c>
      <c r="C160" s="33" t="s">
        <v>84</v>
      </c>
      <c r="D160" s="33" t="s">
        <v>603</v>
      </c>
      <c r="E160" s="33" t="s">
        <v>35</v>
      </c>
      <c r="F160" s="34">
        <v>34.1</v>
      </c>
      <c r="G160" s="34">
        <v>0</v>
      </c>
      <c r="H160" s="34">
        <v>0</v>
      </c>
    </row>
    <row r="161" spans="1:8" ht="64.5" x14ac:dyDescent="0.25">
      <c r="A161" s="35" t="s">
        <v>527</v>
      </c>
      <c r="B161" s="33" t="s">
        <v>10</v>
      </c>
      <c r="C161" s="33" t="s">
        <v>84</v>
      </c>
      <c r="D161" s="33" t="s">
        <v>108</v>
      </c>
      <c r="E161" s="33" t="s">
        <v>13</v>
      </c>
      <c r="F161" s="34">
        <f>F162+F170+F166</f>
        <v>989.5</v>
      </c>
      <c r="G161" s="34">
        <f t="shared" ref="F161:H163" si="22">G162</f>
        <v>206</v>
      </c>
      <c r="H161" s="34">
        <f t="shared" si="22"/>
        <v>106</v>
      </c>
    </row>
    <row r="162" spans="1:8" ht="30" customHeight="1" x14ac:dyDescent="0.25">
      <c r="A162" s="35" t="s">
        <v>109</v>
      </c>
      <c r="B162" s="33" t="s">
        <v>10</v>
      </c>
      <c r="C162" s="33" t="s">
        <v>84</v>
      </c>
      <c r="D162" s="33" t="s">
        <v>110</v>
      </c>
      <c r="E162" s="33" t="s">
        <v>13</v>
      </c>
      <c r="F162" s="34">
        <f t="shared" si="22"/>
        <v>369.9</v>
      </c>
      <c r="G162" s="34">
        <f t="shared" si="22"/>
        <v>206</v>
      </c>
      <c r="H162" s="34">
        <f t="shared" si="22"/>
        <v>106</v>
      </c>
    </row>
    <row r="163" spans="1:8" ht="18" customHeight="1" x14ac:dyDescent="0.25">
      <c r="A163" s="35" t="s">
        <v>89</v>
      </c>
      <c r="B163" s="33" t="s">
        <v>10</v>
      </c>
      <c r="C163" s="33" t="s">
        <v>84</v>
      </c>
      <c r="D163" s="33" t="s">
        <v>111</v>
      </c>
      <c r="E163" s="33" t="s">
        <v>13</v>
      </c>
      <c r="F163" s="34">
        <f t="shared" si="22"/>
        <v>369.9</v>
      </c>
      <c r="G163" s="34">
        <f t="shared" si="22"/>
        <v>206</v>
      </c>
      <c r="H163" s="34">
        <f t="shared" si="22"/>
        <v>106</v>
      </c>
    </row>
    <row r="164" spans="1:8" ht="26.25" x14ac:dyDescent="0.25">
      <c r="A164" s="35" t="s">
        <v>32</v>
      </c>
      <c r="B164" s="33" t="s">
        <v>10</v>
      </c>
      <c r="C164" s="33" t="s">
        <v>84</v>
      </c>
      <c r="D164" s="33" t="s">
        <v>111</v>
      </c>
      <c r="E164" s="33" t="s">
        <v>33</v>
      </c>
      <c r="F164" s="34">
        <f>F165</f>
        <v>369.9</v>
      </c>
      <c r="G164" s="34">
        <f>G165</f>
        <v>206</v>
      </c>
      <c r="H164" s="34">
        <f>H165</f>
        <v>106</v>
      </c>
    </row>
    <row r="165" spans="1:8" ht="30.75" customHeight="1" x14ac:dyDescent="0.25">
      <c r="A165" s="35" t="s">
        <v>34</v>
      </c>
      <c r="B165" s="33" t="s">
        <v>10</v>
      </c>
      <c r="C165" s="33" t="s">
        <v>84</v>
      </c>
      <c r="D165" s="33" t="s">
        <v>111</v>
      </c>
      <c r="E165" s="33" t="s">
        <v>35</v>
      </c>
      <c r="F165" s="34">
        <f>206+260+110-206-0.1</f>
        <v>369.9</v>
      </c>
      <c r="G165" s="34">
        <v>206</v>
      </c>
      <c r="H165" s="34">
        <v>106</v>
      </c>
    </row>
    <row r="166" spans="1:8" ht="42.75" customHeight="1" x14ac:dyDescent="0.25">
      <c r="A166" s="35" t="s">
        <v>560</v>
      </c>
      <c r="B166" s="33" t="s">
        <v>10</v>
      </c>
      <c r="C166" s="33" t="s">
        <v>84</v>
      </c>
      <c r="D166" s="33" t="s">
        <v>237</v>
      </c>
      <c r="E166" s="33" t="s">
        <v>13</v>
      </c>
      <c r="F166" s="34">
        <f>F167</f>
        <v>356.7</v>
      </c>
      <c r="G166" s="34">
        <v>0</v>
      </c>
      <c r="H166" s="34">
        <v>0</v>
      </c>
    </row>
    <row r="167" spans="1:8" ht="30.75" customHeight="1" x14ac:dyDescent="0.25">
      <c r="A167" s="35" t="s">
        <v>32</v>
      </c>
      <c r="B167" s="33" t="s">
        <v>10</v>
      </c>
      <c r="C167" s="33" t="s">
        <v>84</v>
      </c>
      <c r="D167" s="33" t="s">
        <v>237</v>
      </c>
      <c r="E167" s="33" t="s">
        <v>33</v>
      </c>
      <c r="F167" s="34">
        <f>F168</f>
        <v>356.7</v>
      </c>
      <c r="G167" s="34">
        <v>0</v>
      </c>
      <c r="H167" s="34">
        <v>0</v>
      </c>
    </row>
    <row r="168" spans="1:8" ht="30.75" customHeight="1" x14ac:dyDescent="0.25">
      <c r="A168" s="35" t="s">
        <v>34</v>
      </c>
      <c r="B168" s="33" t="s">
        <v>10</v>
      </c>
      <c r="C168" s="33" t="s">
        <v>84</v>
      </c>
      <c r="D168" s="33" t="s">
        <v>237</v>
      </c>
      <c r="E168" s="33" t="s">
        <v>35</v>
      </c>
      <c r="F168" s="34">
        <v>356.7</v>
      </c>
      <c r="G168" s="34">
        <v>0</v>
      </c>
      <c r="H168" s="34">
        <v>0</v>
      </c>
    </row>
    <row r="169" spans="1:8" ht="30.75" hidden="1" customHeight="1" x14ac:dyDescent="0.25">
      <c r="A169" s="35"/>
      <c r="B169" s="33"/>
      <c r="C169" s="33"/>
      <c r="D169" s="33"/>
      <c r="E169" s="33"/>
      <c r="F169" s="34"/>
      <c r="G169" s="34">
        <v>0</v>
      </c>
      <c r="H169" s="34">
        <v>0</v>
      </c>
    </row>
    <row r="170" spans="1:8" ht="58.5" customHeight="1" x14ac:dyDescent="0.25">
      <c r="A170" s="58" t="s">
        <v>620</v>
      </c>
      <c r="B170" s="33" t="s">
        <v>10</v>
      </c>
      <c r="C170" s="33" t="s">
        <v>84</v>
      </c>
      <c r="D170" s="33" t="s">
        <v>203</v>
      </c>
      <c r="E170" s="33" t="s">
        <v>13</v>
      </c>
      <c r="F170" s="34">
        <f>F171</f>
        <v>262.89999999999998</v>
      </c>
      <c r="G170" s="34">
        <v>0</v>
      </c>
      <c r="H170" s="34">
        <v>0</v>
      </c>
    </row>
    <row r="171" spans="1:8" ht="30.75" customHeight="1" x14ac:dyDescent="0.25">
      <c r="A171" s="35" t="s">
        <v>89</v>
      </c>
      <c r="B171" s="33" t="s">
        <v>10</v>
      </c>
      <c r="C171" s="33" t="s">
        <v>84</v>
      </c>
      <c r="D171" s="33" t="s">
        <v>204</v>
      </c>
      <c r="E171" s="33" t="s">
        <v>13</v>
      </c>
      <c r="F171" s="34">
        <f>F172</f>
        <v>262.89999999999998</v>
      </c>
      <c r="G171" s="34">
        <v>0</v>
      </c>
      <c r="H171" s="34">
        <v>0</v>
      </c>
    </row>
    <row r="172" spans="1:8" ht="30.75" customHeight="1" x14ac:dyDescent="0.25">
      <c r="A172" s="35" t="s">
        <v>32</v>
      </c>
      <c r="B172" s="33" t="s">
        <v>10</v>
      </c>
      <c r="C172" s="33" t="s">
        <v>84</v>
      </c>
      <c r="D172" s="33" t="s">
        <v>204</v>
      </c>
      <c r="E172" s="33" t="s">
        <v>33</v>
      </c>
      <c r="F172" s="34">
        <f>F173</f>
        <v>262.89999999999998</v>
      </c>
      <c r="G172" s="34">
        <v>0</v>
      </c>
      <c r="H172" s="34">
        <v>0</v>
      </c>
    </row>
    <row r="173" spans="1:8" ht="30.75" customHeight="1" x14ac:dyDescent="0.25">
      <c r="A173" s="35" t="s">
        <v>34</v>
      </c>
      <c r="B173" s="33" t="s">
        <v>10</v>
      </c>
      <c r="C173" s="33" t="s">
        <v>84</v>
      </c>
      <c r="D173" s="33" t="s">
        <v>204</v>
      </c>
      <c r="E173" s="33" t="s">
        <v>35</v>
      </c>
      <c r="F173" s="34">
        <v>262.89999999999998</v>
      </c>
      <c r="G173" s="34">
        <v>0</v>
      </c>
      <c r="H173" s="34">
        <v>0</v>
      </c>
    </row>
    <row r="174" spans="1:8" ht="51" customHeight="1" x14ac:dyDescent="0.25">
      <c r="A174" s="35" t="s">
        <v>463</v>
      </c>
      <c r="B174" s="33" t="s">
        <v>10</v>
      </c>
      <c r="C174" s="33" t="s">
        <v>84</v>
      </c>
      <c r="D174" s="33" t="s">
        <v>464</v>
      </c>
      <c r="E174" s="33" t="s">
        <v>13</v>
      </c>
      <c r="F174" s="34">
        <f>F175</f>
        <v>941.8</v>
      </c>
      <c r="G174" s="34">
        <f t="shared" ref="G174:H177" si="23">G175</f>
        <v>0</v>
      </c>
      <c r="H174" s="34">
        <f t="shared" si="23"/>
        <v>0</v>
      </c>
    </row>
    <row r="175" spans="1:8" ht="30.75" customHeight="1" x14ac:dyDescent="0.25">
      <c r="A175" s="35" t="s">
        <v>465</v>
      </c>
      <c r="B175" s="33" t="s">
        <v>10</v>
      </c>
      <c r="C175" s="33" t="s">
        <v>84</v>
      </c>
      <c r="D175" s="33" t="s">
        <v>466</v>
      </c>
      <c r="E175" s="33" t="s">
        <v>13</v>
      </c>
      <c r="F175" s="34">
        <f>F176+F181</f>
        <v>941.8</v>
      </c>
      <c r="G175" s="34">
        <f t="shared" si="23"/>
        <v>0</v>
      </c>
      <c r="H175" s="34">
        <f t="shared" si="23"/>
        <v>0</v>
      </c>
    </row>
    <row r="176" spans="1:8" ht="22.5" customHeight="1" x14ac:dyDescent="0.25">
      <c r="A176" s="35" t="s">
        <v>89</v>
      </c>
      <c r="B176" s="33" t="s">
        <v>10</v>
      </c>
      <c r="C176" s="33" t="s">
        <v>84</v>
      </c>
      <c r="D176" s="33" t="s">
        <v>467</v>
      </c>
      <c r="E176" s="33" t="s">
        <v>13</v>
      </c>
      <c r="F176" s="34">
        <f>F177+F179+F184</f>
        <v>941.8</v>
      </c>
      <c r="G176" s="34">
        <f t="shared" si="23"/>
        <v>0</v>
      </c>
      <c r="H176" s="34">
        <f t="shared" si="23"/>
        <v>0</v>
      </c>
    </row>
    <row r="177" spans="1:8" ht="30.75" hidden="1" customHeight="1" x14ac:dyDescent="0.25">
      <c r="A177" s="35" t="s">
        <v>32</v>
      </c>
      <c r="B177" s="33" t="s">
        <v>10</v>
      </c>
      <c r="C177" s="33" t="s">
        <v>84</v>
      </c>
      <c r="D177" s="33" t="s">
        <v>467</v>
      </c>
      <c r="E177" s="33" t="s">
        <v>33</v>
      </c>
      <c r="F177" s="34">
        <f>F178</f>
        <v>0</v>
      </c>
      <c r="G177" s="34">
        <f t="shared" si="23"/>
        <v>0</v>
      </c>
      <c r="H177" s="34">
        <f t="shared" si="23"/>
        <v>0</v>
      </c>
    </row>
    <row r="178" spans="1:8" ht="30.75" hidden="1" customHeight="1" x14ac:dyDescent="0.25">
      <c r="A178" s="35" t="s">
        <v>34</v>
      </c>
      <c r="B178" s="33" t="s">
        <v>10</v>
      </c>
      <c r="C178" s="33" t="s">
        <v>84</v>
      </c>
      <c r="D178" s="33" t="s">
        <v>467</v>
      </c>
      <c r="E178" s="33" t="s">
        <v>35</v>
      </c>
      <c r="F178" s="34"/>
      <c r="G178" s="34"/>
      <c r="H178" s="34"/>
    </row>
    <row r="179" spans="1:8" ht="23.25" hidden="1" customHeight="1" x14ac:dyDescent="0.25">
      <c r="A179" s="35" t="s">
        <v>36</v>
      </c>
      <c r="B179" s="33" t="s">
        <v>10</v>
      </c>
      <c r="C179" s="33" t="s">
        <v>84</v>
      </c>
      <c r="D179" s="33" t="s">
        <v>467</v>
      </c>
      <c r="E179" s="33" t="s">
        <v>37</v>
      </c>
      <c r="F179" s="34">
        <f>F180</f>
        <v>0</v>
      </c>
      <c r="G179" s="34">
        <v>0</v>
      </c>
      <c r="H179" s="34">
        <v>0</v>
      </c>
    </row>
    <row r="180" spans="1:8" ht="22.5" hidden="1" customHeight="1" x14ac:dyDescent="0.25">
      <c r="A180" s="35" t="s">
        <v>38</v>
      </c>
      <c r="B180" s="33" t="s">
        <v>10</v>
      </c>
      <c r="C180" s="33" t="s">
        <v>84</v>
      </c>
      <c r="D180" s="33" t="s">
        <v>467</v>
      </c>
      <c r="E180" s="33" t="s">
        <v>39</v>
      </c>
      <c r="F180" s="34">
        <f>2-1.5-0.5</f>
        <v>0</v>
      </c>
      <c r="G180" s="34">
        <v>0</v>
      </c>
      <c r="H180" s="34">
        <v>0</v>
      </c>
    </row>
    <row r="181" spans="1:8" ht="41.25" hidden="1" customHeight="1" x14ac:dyDescent="0.25">
      <c r="A181" s="35" t="s">
        <v>468</v>
      </c>
      <c r="B181" s="33" t="s">
        <v>10</v>
      </c>
      <c r="C181" s="33" t="s">
        <v>84</v>
      </c>
      <c r="D181" s="33" t="s">
        <v>469</v>
      </c>
      <c r="E181" s="33" t="s">
        <v>13</v>
      </c>
      <c r="F181" s="34">
        <f>F182</f>
        <v>0</v>
      </c>
      <c r="G181" s="34">
        <v>0</v>
      </c>
      <c r="H181" s="34">
        <v>0</v>
      </c>
    </row>
    <row r="182" spans="1:8" ht="27" hidden="1" customHeight="1" x14ac:dyDescent="0.25">
      <c r="A182" s="35" t="s">
        <v>32</v>
      </c>
      <c r="B182" s="33" t="s">
        <v>10</v>
      </c>
      <c r="C182" s="33" t="s">
        <v>84</v>
      </c>
      <c r="D182" s="33" t="s">
        <v>469</v>
      </c>
      <c r="E182" s="33" t="s">
        <v>33</v>
      </c>
      <c r="F182" s="34">
        <f>F183</f>
        <v>0</v>
      </c>
      <c r="G182" s="34">
        <v>0</v>
      </c>
      <c r="H182" s="34">
        <v>0</v>
      </c>
    </row>
    <row r="183" spans="1:8" ht="30.75" hidden="1" customHeight="1" x14ac:dyDescent="0.25">
      <c r="A183" s="35" t="s">
        <v>34</v>
      </c>
      <c r="B183" s="33" t="s">
        <v>10</v>
      </c>
      <c r="C183" s="33" t="s">
        <v>84</v>
      </c>
      <c r="D183" s="33" t="s">
        <v>469</v>
      </c>
      <c r="E183" s="33" t="s">
        <v>35</v>
      </c>
      <c r="F183" s="34"/>
      <c r="G183" s="34"/>
      <c r="H183" s="34"/>
    </row>
    <row r="184" spans="1:8" ht="30.75" customHeight="1" x14ac:dyDescent="0.25">
      <c r="A184" s="35" t="s">
        <v>32</v>
      </c>
      <c r="B184" s="33" t="s">
        <v>10</v>
      </c>
      <c r="C184" s="33" t="s">
        <v>84</v>
      </c>
      <c r="D184" s="33" t="s">
        <v>467</v>
      </c>
      <c r="E184" s="33" t="s">
        <v>33</v>
      </c>
      <c r="F184" s="34">
        <f>F185</f>
        <v>941.8</v>
      </c>
      <c r="G184" s="34">
        <v>0</v>
      </c>
      <c r="H184" s="34">
        <v>0</v>
      </c>
    </row>
    <row r="185" spans="1:8" ht="30.75" customHeight="1" x14ac:dyDescent="0.25">
      <c r="A185" s="35" t="s">
        <v>34</v>
      </c>
      <c r="B185" s="33" t="s">
        <v>10</v>
      </c>
      <c r="C185" s="33" t="s">
        <v>84</v>
      </c>
      <c r="D185" s="33" t="s">
        <v>467</v>
      </c>
      <c r="E185" s="33" t="s">
        <v>35</v>
      </c>
      <c r="F185" s="34">
        <f>1096-154.1-0.1</f>
        <v>941.8</v>
      </c>
      <c r="G185" s="34">
        <v>0</v>
      </c>
      <c r="H185" s="34">
        <v>0</v>
      </c>
    </row>
    <row r="186" spans="1:8" ht="30.75" hidden="1" customHeight="1" x14ac:dyDescent="0.25">
      <c r="A186" s="35"/>
      <c r="B186" s="33"/>
      <c r="C186" s="33"/>
      <c r="D186" s="33"/>
      <c r="E186" s="33"/>
      <c r="F186" s="34"/>
      <c r="G186" s="34"/>
      <c r="H186" s="34"/>
    </row>
    <row r="187" spans="1:8" s="32" customFormat="1" ht="56.25" customHeight="1" x14ac:dyDescent="0.25">
      <c r="A187" s="35" t="s">
        <v>112</v>
      </c>
      <c r="B187" s="50" t="s">
        <v>10</v>
      </c>
      <c r="C187" s="50" t="s">
        <v>84</v>
      </c>
      <c r="D187" s="50" t="s">
        <v>113</v>
      </c>
      <c r="E187" s="50" t="s">
        <v>13</v>
      </c>
      <c r="F187" s="51">
        <f t="shared" ref="F187:H191" si="24">F188</f>
        <v>87.6</v>
      </c>
      <c r="G187" s="51">
        <f t="shared" si="24"/>
        <v>0</v>
      </c>
      <c r="H187" s="51">
        <f t="shared" si="24"/>
        <v>0</v>
      </c>
    </row>
    <row r="188" spans="1:8" ht="44.25" customHeight="1" x14ac:dyDescent="0.25">
      <c r="A188" s="35" t="s">
        <v>114</v>
      </c>
      <c r="B188" s="33" t="s">
        <v>10</v>
      </c>
      <c r="C188" s="33" t="s">
        <v>84</v>
      </c>
      <c r="D188" s="33" t="s">
        <v>115</v>
      </c>
      <c r="E188" s="33" t="s">
        <v>13</v>
      </c>
      <c r="F188" s="34">
        <f t="shared" si="24"/>
        <v>87.6</v>
      </c>
      <c r="G188" s="34">
        <f t="shared" si="24"/>
        <v>0</v>
      </c>
      <c r="H188" s="34">
        <f t="shared" si="24"/>
        <v>0</v>
      </c>
    </row>
    <row r="189" spans="1:8" ht="43.5" customHeight="1" x14ac:dyDescent="0.25">
      <c r="A189" s="35" t="s">
        <v>116</v>
      </c>
      <c r="B189" s="33" t="s">
        <v>10</v>
      </c>
      <c r="C189" s="33" t="s">
        <v>84</v>
      </c>
      <c r="D189" s="33" t="s">
        <v>117</v>
      </c>
      <c r="E189" s="33" t="s">
        <v>13</v>
      </c>
      <c r="F189" s="34">
        <f t="shared" si="24"/>
        <v>87.6</v>
      </c>
      <c r="G189" s="34">
        <f t="shared" si="24"/>
        <v>0</v>
      </c>
      <c r="H189" s="34">
        <f t="shared" si="24"/>
        <v>0</v>
      </c>
    </row>
    <row r="190" spans="1:8" ht="18.75" customHeight="1" x14ac:dyDescent="0.25">
      <c r="A190" s="35" t="s">
        <v>89</v>
      </c>
      <c r="B190" s="33" t="s">
        <v>10</v>
      </c>
      <c r="C190" s="33" t="s">
        <v>84</v>
      </c>
      <c r="D190" s="33" t="s">
        <v>118</v>
      </c>
      <c r="E190" s="33" t="s">
        <v>13</v>
      </c>
      <c r="F190" s="34">
        <f t="shared" si="24"/>
        <v>87.6</v>
      </c>
      <c r="G190" s="34">
        <f t="shared" si="24"/>
        <v>0</v>
      </c>
      <c r="H190" s="34">
        <f t="shared" si="24"/>
        <v>0</v>
      </c>
    </row>
    <row r="191" spans="1:8" ht="26.25" customHeight="1" x14ac:dyDescent="0.25">
      <c r="A191" s="35" t="s">
        <v>32</v>
      </c>
      <c r="B191" s="33" t="s">
        <v>10</v>
      </c>
      <c r="C191" s="33" t="s">
        <v>84</v>
      </c>
      <c r="D191" s="33" t="s">
        <v>118</v>
      </c>
      <c r="E191" s="33" t="s">
        <v>33</v>
      </c>
      <c r="F191" s="34">
        <f t="shared" si="24"/>
        <v>87.6</v>
      </c>
      <c r="G191" s="34">
        <f t="shared" si="24"/>
        <v>0</v>
      </c>
      <c r="H191" s="34">
        <f t="shared" si="24"/>
        <v>0</v>
      </c>
    </row>
    <row r="192" spans="1:8" ht="31.5" customHeight="1" x14ac:dyDescent="0.25">
      <c r="A192" s="35" t="s">
        <v>34</v>
      </c>
      <c r="B192" s="33" t="s">
        <v>10</v>
      </c>
      <c r="C192" s="33" t="s">
        <v>84</v>
      </c>
      <c r="D192" s="33" t="s">
        <v>118</v>
      </c>
      <c r="E192" s="33" t="s">
        <v>35</v>
      </c>
      <c r="F192" s="34">
        <v>87.6</v>
      </c>
      <c r="G192" s="34">
        <v>0</v>
      </c>
      <c r="H192" s="34">
        <v>0</v>
      </c>
    </row>
    <row r="193" spans="1:8" ht="28.5" customHeight="1" x14ac:dyDescent="0.25">
      <c r="A193" s="35" t="s">
        <v>532</v>
      </c>
      <c r="B193" s="33" t="s">
        <v>10</v>
      </c>
      <c r="C193" s="33" t="s">
        <v>84</v>
      </c>
      <c r="D193" s="33" t="s">
        <v>119</v>
      </c>
      <c r="E193" s="33" t="s">
        <v>13</v>
      </c>
      <c r="F193" s="34">
        <f>F194+F205+F201</f>
        <v>525.10000000000014</v>
      </c>
      <c r="G193" s="34">
        <f t="shared" ref="G193:H193" si="25">G194+G205+G201</f>
        <v>1098.9000000000001</v>
      </c>
      <c r="H193" s="34">
        <f t="shared" si="25"/>
        <v>0</v>
      </c>
    </row>
    <row r="194" spans="1:8" ht="39" hidden="1" x14ac:dyDescent="0.25">
      <c r="A194" s="35" t="s">
        <v>120</v>
      </c>
      <c r="B194" s="33" t="s">
        <v>10</v>
      </c>
      <c r="C194" s="33" t="s">
        <v>84</v>
      </c>
      <c r="D194" s="33" t="s">
        <v>121</v>
      </c>
      <c r="E194" s="33" t="s">
        <v>13</v>
      </c>
      <c r="F194" s="34">
        <f t="shared" ref="F194:H196" si="26">F195</f>
        <v>0</v>
      </c>
      <c r="G194" s="34">
        <f t="shared" si="26"/>
        <v>0</v>
      </c>
      <c r="H194" s="34">
        <f t="shared" si="26"/>
        <v>0</v>
      </c>
    </row>
    <row r="195" spans="1:8" ht="15" hidden="1" x14ac:dyDescent="0.25">
      <c r="A195" s="35" t="s">
        <v>89</v>
      </c>
      <c r="B195" s="33" t="s">
        <v>10</v>
      </c>
      <c r="C195" s="33" t="s">
        <v>84</v>
      </c>
      <c r="D195" s="33" t="s">
        <v>122</v>
      </c>
      <c r="E195" s="33" t="s">
        <v>13</v>
      </c>
      <c r="F195" s="34">
        <f t="shared" si="26"/>
        <v>0</v>
      </c>
      <c r="G195" s="34">
        <f t="shared" si="26"/>
        <v>0</v>
      </c>
      <c r="H195" s="34">
        <f t="shared" si="26"/>
        <v>0</v>
      </c>
    </row>
    <row r="196" spans="1:8" ht="26.25" hidden="1" x14ac:dyDescent="0.25">
      <c r="A196" s="35" t="s">
        <v>32</v>
      </c>
      <c r="B196" s="33" t="s">
        <v>10</v>
      </c>
      <c r="C196" s="33" t="s">
        <v>84</v>
      </c>
      <c r="D196" s="33" t="s">
        <v>122</v>
      </c>
      <c r="E196" s="33" t="s">
        <v>33</v>
      </c>
      <c r="F196" s="34">
        <f t="shared" si="26"/>
        <v>0</v>
      </c>
      <c r="G196" s="34">
        <f t="shared" si="26"/>
        <v>0</v>
      </c>
      <c r="H196" s="34">
        <f t="shared" si="26"/>
        <v>0</v>
      </c>
    </row>
    <row r="197" spans="1:8" ht="39" hidden="1" x14ac:dyDescent="0.25">
      <c r="A197" s="35" t="s">
        <v>34</v>
      </c>
      <c r="B197" s="33" t="s">
        <v>10</v>
      </c>
      <c r="C197" s="33" t="s">
        <v>84</v>
      </c>
      <c r="D197" s="33" t="s">
        <v>122</v>
      </c>
      <c r="E197" s="33" t="s">
        <v>35</v>
      </c>
      <c r="F197" s="34">
        <v>0</v>
      </c>
      <c r="G197" s="34">
        <v>0</v>
      </c>
      <c r="H197" s="34">
        <v>0</v>
      </c>
    </row>
    <row r="198" spans="1:8" ht="15" hidden="1" x14ac:dyDescent="0.25">
      <c r="A198" s="35" t="s">
        <v>75</v>
      </c>
      <c r="B198" s="33" t="s">
        <v>10</v>
      </c>
      <c r="C198" s="33" t="s">
        <v>84</v>
      </c>
      <c r="D198" s="33" t="s">
        <v>123</v>
      </c>
      <c r="E198" s="33" t="s">
        <v>13</v>
      </c>
      <c r="F198" s="34">
        <f t="shared" ref="F198:H199" si="27">F199</f>
        <v>0</v>
      </c>
      <c r="G198" s="34">
        <f t="shared" si="27"/>
        <v>0</v>
      </c>
      <c r="H198" s="34">
        <f t="shared" si="27"/>
        <v>0</v>
      </c>
    </row>
    <row r="199" spans="1:8" ht="15" hidden="1" x14ac:dyDescent="0.25">
      <c r="A199" s="35" t="s">
        <v>124</v>
      </c>
      <c r="B199" s="33" t="s">
        <v>10</v>
      </c>
      <c r="C199" s="33" t="s">
        <v>84</v>
      </c>
      <c r="D199" s="33" t="s">
        <v>125</v>
      </c>
      <c r="E199" s="33" t="s">
        <v>13</v>
      </c>
      <c r="F199" s="34">
        <f t="shared" si="27"/>
        <v>0</v>
      </c>
      <c r="G199" s="34">
        <f t="shared" si="27"/>
        <v>0</v>
      </c>
      <c r="H199" s="34">
        <f t="shared" si="27"/>
        <v>0</v>
      </c>
    </row>
    <row r="200" spans="1:8" ht="15" hidden="1" x14ac:dyDescent="0.25">
      <c r="A200" s="35" t="s">
        <v>126</v>
      </c>
      <c r="B200" s="33" t="s">
        <v>10</v>
      </c>
      <c r="C200" s="33" t="s">
        <v>84</v>
      </c>
      <c r="D200" s="33" t="s">
        <v>125</v>
      </c>
      <c r="E200" s="33" t="s">
        <v>127</v>
      </c>
      <c r="F200" s="34">
        <v>0</v>
      </c>
      <c r="G200" s="34">
        <v>0</v>
      </c>
      <c r="H200" s="34">
        <v>0</v>
      </c>
    </row>
    <row r="201" spans="1:8" ht="39" x14ac:dyDescent="0.25">
      <c r="A201" s="35" t="s">
        <v>120</v>
      </c>
      <c r="B201" s="33" t="s">
        <v>10</v>
      </c>
      <c r="C201" s="33" t="s">
        <v>84</v>
      </c>
      <c r="D201" s="33" t="s">
        <v>121</v>
      </c>
      <c r="E201" s="33" t="s">
        <v>13</v>
      </c>
      <c r="F201" s="34">
        <f>F202</f>
        <v>27.5</v>
      </c>
      <c r="G201" s="34">
        <f t="shared" ref="G201:H203" si="28">G202</f>
        <v>0</v>
      </c>
      <c r="H201" s="34">
        <f t="shared" si="28"/>
        <v>0</v>
      </c>
    </row>
    <row r="202" spans="1:8" ht="15" x14ac:dyDescent="0.25">
      <c r="A202" s="35" t="s">
        <v>89</v>
      </c>
      <c r="B202" s="33" t="s">
        <v>10</v>
      </c>
      <c r="C202" s="33" t="s">
        <v>84</v>
      </c>
      <c r="D202" s="33" t="s">
        <v>122</v>
      </c>
      <c r="E202" s="33" t="s">
        <v>13</v>
      </c>
      <c r="F202" s="34">
        <f>F203</f>
        <v>27.5</v>
      </c>
      <c r="G202" s="34">
        <f t="shared" si="28"/>
        <v>0</v>
      </c>
      <c r="H202" s="34">
        <f t="shared" si="28"/>
        <v>0</v>
      </c>
    </row>
    <row r="203" spans="1:8" ht="26.25" x14ac:dyDescent="0.25">
      <c r="A203" s="35" t="s">
        <v>32</v>
      </c>
      <c r="B203" s="33" t="s">
        <v>10</v>
      </c>
      <c r="C203" s="33" t="s">
        <v>84</v>
      </c>
      <c r="D203" s="33" t="s">
        <v>122</v>
      </c>
      <c r="E203" s="33" t="s">
        <v>33</v>
      </c>
      <c r="F203" s="34">
        <f>F204</f>
        <v>27.5</v>
      </c>
      <c r="G203" s="34">
        <f t="shared" si="28"/>
        <v>0</v>
      </c>
      <c r="H203" s="34">
        <f t="shared" si="28"/>
        <v>0</v>
      </c>
    </row>
    <row r="204" spans="1:8" ht="39" x14ac:dyDescent="0.25">
      <c r="A204" s="35" t="s">
        <v>34</v>
      </c>
      <c r="B204" s="33" t="s">
        <v>10</v>
      </c>
      <c r="C204" s="33" t="s">
        <v>84</v>
      </c>
      <c r="D204" s="33" t="s">
        <v>122</v>
      </c>
      <c r="E204" s="33" t="s">
        <v>35</v>
      </c>
      <c r="F204" s="34">
        <f>360-109-102.5-141+20</f>
        <v>27.5</v>
      </c>
      <c r="G204" s="34">
        <v>0</v>
      </c>
      <c r="H204" s="34">
        <v>0</v>
      </c>
    </row>
    <row r="205" spans="1:8" ht="31.5" customHeight="1" x14ac:dyDescent="0.25">
      <c r="A205" s="35" t="s">
        <v>128</v>
      </c>
      <c r="B205" s="33" t="s">
        <v>10</v>
      </c>
      <c r="C205" s="33" t="s">
        <v>84</v>
      </c>
      <c r="D205" s="33" t="s">
        <v>129</v>
      </c>
      <c r="E205" s="33" t="s">
        <v>13</v>
      </c>
      <c r="F205" s="34">
        <f t="shared" ref="F205:H207" si="29">F206</f>
        <v>497.60000000000019</v>
      </c>
      <c r="G205" s="34">
        <f t="shared" si="29"/>
        <v>1098.9000000000001</v>
      </c>
      <c r="H205" s="34">
        <f t="shared" si="29"/>
        <v>0</v>
      </c>
    </row>
    <row r="206" spans="1:8" ht="18.75" customHeight="1" x14ac:dyDescent="0.25">
      <c r="A206" s="35" t="s">
        <v>89</v>
      </c>
      <c r="B206" s="33" t="s">
        <v>10</v>
      </c>
      <c r="C206" s="33" t="s">
        <v>84</v>
      </c>
      <c r="D206" s="33" t="s">
        <v>130</v>
      </c>
      <c r="E206" s="33" t="s">
        <v>13</v>
      </c>
      <c r="F206" s="34">
        <f>F207+F217</f>
        <v>497.60000000000019</v>
      </c>
      <c r="G206" s="34">
        <f t="shared" si="29"/>
        <v>1098.9000000000001</v>
      </c>
      <c r="H206" s="34">
        <f t="shared" si="29"/>
        <v>0</v>
      </c>
    </row>
    <row r="207" spans="1:8" ht="26.25" x14ac:dyDescent="0.25">
      <c r="A207" s="35" t="s">
        <v>32</v>
      </c>
      <c r="B207" s="33" t="s">
        <v>10</v>
      </c>
      <c r="C207" s="33" t="s">
        <v>84</v>
      </c>
      <c r="D207" s="33" t="s">
        <v>130</v>
      </c>
      <c r="E207" s="33" t="s">
        <v>33</v>
      </c>
      <c r="F207" s="34">
        <f t="shared" si="29"/>
        <v>478.80000000000018</v>
      </c>
      <c r="G207" s="34">
        <f t="shared" si="29"/>
        <v>1098.9000000000001</v>
      </c>
      <c r="H207" s="34">
        <f t="shared" si="29"/>
        <v>0</v>
      </c>
    </row>
    <row r="208" spans="1:8" ht="29.25" customHeight="1" x14ac:dyDescent="0.25">
      <c r="A208" s="35" t="s">
        <v>34</v>
      </c>
      <c r="B208" s="33" t="s">
        <v>10</v>
      </c>
      <c r="C208" s="33" t="s">
        <v>84</v>
      </c>
      <c r="D208" s="33" t="s">
        <v>130</v>
      </c>
      <c r="E208" s="33" t="s">
        <v>35</v>
      </c>
      <c r="F208" s="34">
        <f>1098.9-500-56-100-13+2217.3-0.4-623.6-1544.4</f>
        <v>478.80000000000018</v>
      </c>
      <c r="G208" s="34">
        <v>1098.9000000000001</v>
      </c>
      <c r="H208" s="34">
        <v>0</v>
      </c>
    </row>
    <row r="209" spans="1:8" ht="51.75" hidden="1" x14ac:dyDescent="0.25">
      <c r="A209" s="35" t="s">
        <v>131</v>
      </c>
      <c r="B209" s="33" t="s">
        <v>10</v>
      </c>
      <c r="C209" s="33" t="s">
        <v>84</v>
      </c>
      <c r="D209" s="33" t="s">
        <v>132</v>
      </c>
      <c r="E209" s="33" t="s">
        <v>13</v>
      </c>
      <c r="F209" s="34">
        <f t="shared" ref="F209:H211" si="30">F210</f>
        <v>0</v>
      </c>
      <c r="G209" s="34">
        <f t="shared" si="30"/>
        <v>0</v>
      </c>
      <c r="H209" s="34">
        <f t="shared" si="30"/>
        <v>0</v>
      </c>
    </row>
    <row r="210" spans="1:8" ht="15" hidden="1" x14ac:dyDescent="0.25">
      <c r="A210" s="35" t="s">
        <v>89</v>
      </c>
      <c r="B210" s="33" t="s">
        <v>10</v>
      </c>
      <c r="C210" s="33" t="s">
        <v>84</v>
      </c>
      <c r="D210" s="33" t="s">
        <v>133</v>
      </c>
      <c r="E210" s="33" t="s">
        <v>13</v>
      </c>
      <c r="F210" s="34">
        <f t="shared" si="30"/>
        <v>0</v>
      </c>
      <c r="G210" s="34">
        <f t="shared" si="30"/>
        <v>0</v>
      </c>
      <c r="H210" s="34">
        <f t="shared" si="30"/>
        <v>0</v>
      </c>
    </row>
    <row r="211" spans="1:8" ht="39" hidden="1" x14ac:dyDescent="0.25">
      <c r="A211" s="35" t="s">
        <v>134</v>
      </c>
      <c r="B211" s="33" t="s">
        <v>10</v>
      </c>
      <c r="C211" s="33" t="s">
        <v>84</v>
      </c>
      <c r="D211" s="33" t="s">
        <v>133</v>
      </c>
      <c r="E211" s="33" t="s">
        <v>135</v>
      </c>
      <c r="F211" s="34">
        <f t="shared" si="30"/>
        <v>0</v>
      </c>
      <c r="G211" s="34">
        <f t="shared" si="30"/>
        <v>0</v>
      </c>
      <c r="H211" s="34">
        <f t="shared" si="30"/>
        <v>0</v>
      </c>
    </row>
    <row r="212" spans="1:8" ht="15" hidden="1" x14ac:dyDescent="0.25">
      <c r="A212" s="35" t="s">
        <v>136</v>
      </c>
      <c r="B212" s="33" t="s">
        <v>10</v>
      </c>
      <c r="C212" s="33" t="s">
        <v>84</v>
      </c>
      <c r="D212" s="33" t="s">
        <v>133</v>
      </c>
      <c r="E212" s="33" t="s">
        <v>137</v>
      </c>
      <c r="F212" s="34">
        <v>0</v>
      </c>
      <c r="G212" s="34">
        <v>0</v>
      </c>
      <c r="H212" s="34">
        <v>0</v>
      </c>
    </row>
    <row r="213" spans="1:8" ht="26.25" hidden="1" x14ac:dyDescent="0.25">
      <c r="A213" s="35" t="s">
        <v>138</v>
      </c>
      <c r="B213" s="33" t="s">
        <v>10</v>
      </c>
      <c r="C213" s="33" t="s">
        <v>84</v>
      </c>
      <c r="D213" s="33" t="s">
        <v>139</v>
      </c>
      <c r="E213" s="33" t="s">
        <v>13</v>
      </c>
      <c r="F213" s="34">
        <f t="shared" ref="F213:H215" si="31">F214</f>
        <v>0</v>
      </c>
      <c r="G213" s="34">
        <f t="shared" si="31"/>
        <v>0</v>
      </c>
      <c r="H213" s="34">
        <f t="shared" si="31"/>
        <v>0</v>
      </c>
    </row>
    <row r="214" spans="1:8" ht="15" hidden="1" x14ac:dyDescent="0.25">
      <c r="A214" s="35" t="s">
        <v>89</v>
      </c>
      <c r="B214" s="33" t="s">
        <v>10</v>
      </c>
      <c r="C214" s="33" t="s">
        <v>84</v>
      </c>
      <c r="D214" s="33" t="s">
        <v>140</v>
      </c>
      <c r="E214" s="33" t="s">
        <v>13</v>
      </c>
      <c r="F214" s="34">
        <f t="shared" si="31"/>
        <v>0</v>
      </c>
      <c r="G214" s="34">
        <f t="shared" si="31"/>
        <v>0</v>
      </c>
      <c r="H214" s="34">
        <f t="shared" si="31"/>
        <v>0</v>
      </c>
    </row>
    <row r="215" spans="1:8" ht="26.25" hidden="1" x14ac:dyDescent="0.25">
      <c r="A215" s="35" t="s">
        <v>32</v>
      </c>
      <c r="B215" s="33" t="s">
        <v>10</v>
      </c>
      <c r="C215" s="33" t="s">
        <v>84</v>
      </c>
      <c r="D215" s="33" t="s">
        <v>140</v>
      </c>
      <c r="E215" s="33" t="s">
        <v>33</v>
      </c>
      <c r="F215" s="34">
        <f t="shared" si="31"/>
        <v>0</v>
      </c>
      <c r="G215" s="34">
        <f t="shared" si="31"/>
        <v>0</v>
      </c>
      <c r="H215" s="34">
        <f t="shared" si="31"/>
        <v>0</v>
      </c>
    </row>
    <row r="216" spans="1:8" ht="39" hidden="1" x14ac:dyDescent="0.25">
      <c r="A216" s="35" t="s">
        <v>34</v>
      </c>
      <c r="B216" s="33" t="s">
        <v>10</v>
      </c>
      <c r="C216" s="33" t="s">
        <v>84</v>
      </c>
      <c r="D216" s="33" t="s">
        <v>140</v>
      </c>
      <c r="E216" s="33" t="s">
        <v>35</v>
      </c>
      <c r="F216" s="34"/>
      <c r="G216" s="34"/>
      <c r="H216" s="34"/>
    </row>
    <row r="217" spans="1:8" ht="15" x14ac:dyDescent="0.25">
      <c r="A217" s="35" t="s">
        <v>36</v>
      </c>
      <c r="B217" s="33" t="s">
        <v>10</v>
      </c>
      <c r="C217" s="33" t="s">
        <v>84</v>
      </c>
      <c r="D217" s="33" t="s">
        <v>130</v>
      </c>
      <c r="E217" s="33" t="s">
        <v>37</v>
      </c>
      <c r="F217" s="34">
        <f>F218</f>
        <v>18.799999999999997</v>
      </c>
      <c r="G217" s="34">
        <v>0</v>
      </c>
      <c r="H217" s="34">
        <v>0</v>
      </c>
    </row>
    <row r="218" spans="1:8" ht="15" x14ac:dyDescent="0.25">
      <c r="A218" s="35" t="s">
        <v>38</v>
      </c>
      <c r="B218" s="33" t="s">
        <v>10</v>
      </c>
      <c r="C218" s="33" t="s">
        <v>84</v>
      </c>
      <c r="D218" s="33" t="s">
        <v>130</v>
      </c>
      <c r="E218" s="33" t="s">
        <v>39</v>
      </c>
      <c r="F218" s="34">
        <f>83.6+4.2-20-49</f>
        <v>18.799999999999997</v>
      </c>
      <c r="G218" s="34">
        <v>0</v>
      </c>
      <c r="H218" s="34">
        <v>0</v>
      </c>
    </row>
    <row r="219" spans="1:8" ht="15" hidden="1" x14ac:dyDescent="0.25">
      <c r="A219" s="35"/>
      <c r="B219" s="33"/>
      <c r="C219" s="33"/>
      <c r="D219" s="33"/>
      <c r="E219" s="33"/>
      <c r="F219" s="34"/>
      <c r="G219" s="34"/>
      <c r="H219" s="34"/>
    </row>
    <row r="220" spans="1:8" ht="15" hidden="1" x14ac:dyDescent="0.25">
      <c r="A220" s="35"/>
      <c r="B220" s="33"/>
      <c r="C220" s="33"/>
      <c r="D220" s="33"/>
      <c r="E220" s="33"/>
      <c r="F220" s="34"/>
      <c r="G220" s="34"/>
      <c r="H220" s="34"/>
    </row>
    <row r="221" spans="1:8" ht="39" x14ac:dyDescent="0.25">
      <c r="A221" s="35" t="s">
        <v>526</v>
      </c>
      <c r="B221" s="33" t="s">
        <v>10</v>
      </c>
      <c r="C221" s="33" t="s">
        <v>84</v>
      </c>
      <c r="D221" s="33" t="s">
        <v>524</v>
      </c>
      <c r="E221" s="33" t="s">
        <v>13</v>
      </c>
      <c r="F221" s="34">
        <f t="shared" ref="F221:H223" si="32">F222</f>
        <v>0</v>
      </c>
      <c r="G221" s="34">
        <f t="shared" si="32"/>
        <v>0</v>
      </c>
      <c r="H221" s="34">
        <f>H222</f>
        <v>30</v>
      </c>
    </row>
    <row r="222" spans="1:8" ht="15" x14ac:dyDescent="0.25">
      <c r="A222" s="35" t="s">
        <v>89</v>
      </c>
      <c r="B222" s="33" t="s">
        <v>10</v>
      </c>
      <c r="C222" s="33" t="s">
        <v>84</v>
      </c>
      <c r="D222" s="33" t="s">
        <v>525</v>
      </c>
      <c r="E222" s="33" t="s">
        <v>13</v>
      </c>
      <c r="F222" s="34">
        <f t="shared" si="32"/>
        <v>0</v>
      </c>
      <c r="G222" s="34">
        <f t="shared" si="32"/>
        <v>0</v>
      </c>
      <c r="H222" s="34">
        <f t="shared" si="32"/>
        <v>30</v>
      </c>
    </row>
    <row r="223" spans="1:8" ht="15" x14ac:dyDescent="0.25">
      <c r="A223" s="35" t="s">
        <v>36</v>
      </c>
      <c r="B223" s="33" t="s">
        <v>10</v>
      </c>
      <c r="C223" s="33" t="s">
        <v>84</v>
      </c>
      <c r="D223" s="33" t="s">
        <v>525</v>
      </c>
      <c r="E223" s="33" t="s">
        <v>37</v>
      </c>
      <c r="F223" s="34">
        <f t="shared" si="32"/>
        <v>0</v>
      </c>
      <c r="G223" s="34">
        <f t="shared" si="32"/>
        <v>0</v>
      </c>
      <c r="H223" s="34">
        <f t="shared" si="32"/>
        <v>30</v>
      </c>
    </row>
    <row r="224" spans="1:8" ht="15" x14ac:dyDescent="0.25">
      <c r="A224" s="35" t="s">
        <v>38</v>
      </c>
      <c r="B224" s="33" t="s">
        <v>10</v>
      </c>
      <c r="C224" s="33" t="s">
        <v>84</v>
      </c>
      <c r="D224" s="33" t="s">
        <v>525</v>
      </c>
      <c r="E224" s="33" t="s">
        <v>39</v>
      </c>
      <c r="F224" s="34">
        <f>83.6+4.2-83.6-4.2</f>
        <v>0</v>
      </c>
      <c r="G224" s="34">
        <v>0</v>
      </c>
      <c r="H224" s="34">
        <v>30</v>
      </c>
    </row>
    <row r="225" spans="1:8" ht="51.75" x14ac:dyDescent="0.25">
      <c r="A225" s="35" t="s">
        <v>531</v>
      </c>
      <c r="B225" s="33" t="s">
        <v>10</v>
      </c>
      <c r="C225" s="33" t="s">
        <v>84</v>
      </c>
      <c r="D225" s="33" t="s">
        <v>528</v>
      </c>
      <c r="E225" s="33" t="s">
        <v>13</v>
      </c>
      <c r="F225" s="34">
        <f t="shared" ref="F225:H227" si="33">F226</f>
        <v>0</v>
      </c>
      <c r="G225" s="34">
        <f t="shared" si="33"/>
        <v>87.6</v>
      </c>
      <c r="H225" s="34">
        <f t="shared" si="33"/>
        <v>87.6</v>
      </c>
    </row>
    <row r="226" spans="1:8" ht="15" x14ac:dyDescent="0.25">
      <c r="A226" s="35" t="s">
        <v>89</v>
      </c>
      <c r="B226" s="33" t="s">
        <v>10</v>
      </c>
      <c r="C226" s="33" t="s">
        <v>84</v>
      </c>
      <c r="D226" s="33" t="s">
        <v>529</v>
      </c>
      <c r="E226" s="33" t="s">
        <v>13</v>
      </c>
      <c r="F226" s="34">
        <f t="shared" si="33"/>
        <v>0</v>
      </c>
      <c r="G226" s="34">
        <f t="shared" si="33"/>
        <v>87.6</v>
      </c>
      <c r="H226" s="34">
        <f t="shared" si="33"/>
        <v>87.6</v>
      </c>
    </row>
    <row r="227" spans="1:8" ht="26.25" x14ac:dyDescent="0.25">
      <c r="A227" s="35" t="s">
        <v>32</v>
      </c>
      <c r="B227" s="33" t="s">
        <v>10</v>
      </c>
      <c r="C227" s="33" t="s">
        <v>84</v>
      </c>
      <c r="D227" s="33" t="s">
        <v>529</v>
      </c>
      <c r="E227" s="33" t="s">
        <v>33</v>
      </c>
      <c r="F227" s="34">
        <f t="shared" si="33"/>
        <v>0</v>
      </c>
      <c r="G227" s="34">
        <f t="shared" si="33"/>
        <v>87.6</v>
      </c>
      <c r="H227" s="34">
        <f t="shared" si="33"/>
        <v>87.6</v>
      </c>
    </row>
    <row r="228" spans="1:8" ht="27.75" customHeight="1" x14ac:dyDescent="0.25">
      <c r="A228" s="35" t="s">
        <v>34</v>
      </c>
      <c r="B228" s="33" t="s">
        <v>10</v>
      </c>
      <c r="C228" s="33" t="s">
        <v>84</v>
      </c>
      <c r="D228" s="33" t="s">
        <v>529</v>
      </c>
      <c r="E228" s="33" t="s">
        <v>35</v>
      </c>
      <c r="F228" s="34">
        <v>0</v>
      </c>
      <c r="G228" s="34">
        <v>87.6</v>
      </c>
      <c r="H228" s="34">
        <v>87.6</v>
      </c>
    </row>
    <row r="229" spans="1:8" ht="39" x14ac:dyDescent="0.25">
      <c r="A229" s="35" t="s">
        <v>628</v>
      </c>
      <c r="B229" s="33" t="s">
        <v>10</v>
      </c>
      <c r="C229" s="33" t="s">
        <v>84</v>
      </c>
      <c r="D229" s="33" t="s">
        <v>141</v>
      </c>
      <c r="E229" s="33" t="s">
        <v>13</v>
      </c>
      <c r="F229" s="34">
        <f>F230+F233+F236+F242+F239</f>
        <v>7529.7000000000007</v>
      </c>
      <c r="G229" s="34">
        <f t="shared" ref="G229:H229" si="34">G230+G233+G236+G242</f>
        <v>4564.8</v>
      </c>
      <c r="H229" s="34">
        <f t="shared" si="34"/>
        <v>3373</v>
      </c>
    </row>
    <row r="230" spans="1:8" ht="54" customHeight="1" x14ac:dyDescent="0.25">
      <c r="A230" s="35" t="s">
        <v>142</v>
      </c>
      <c r="B230" s="33" t="s">
        <v>10</v>
      </c>
      <c r="C230" s="33" t="s">
        <v>84</v>
      </c>
      <c r="D230" s="33" t="s">
        <v>143</v>
      </c>
      <c r="E230" s="33" t="s">
        <v>13</v>
      </c>
      <c r="F230" s="34">
        <f t="shared" ref="F230:H231" si="35">F231</f>
        <v>247</v>
      </c>
      <c r="G230" s="34">
        <f t="shared" si="35"/>
        <v>496</v>
      </c>
      <c r="H230" s="34">
        <f t="shared" si="35"/>
        <v>300</v>
      </c>
    </row>
    <row r="231" spans="1:8" ht="15" x14ac:dyDescent="0.25">
      <c r="A231" s="35" t="s">
        <v>36</v>
      </c>
      <c r="B231" s="33" t="s">
        <v>10</v>
      </c>
      <c r="C231" s="33" t="s">
        <v>84</v>
      </c>
      <c r="D231" s="33" t="s">
        <v>143</v>
      </c>
      <c r="E231" s="33" t="s">
        <v>37</v>
      </c>
      <c r="F231" s="34">
        <f t="shared" si="35"/>
        <v>247</v>
      </c>
      <c r="G231" s="34">
        <f t="shared" si="35"/>
        <v>496</v>
      </c>
      <c r="H231" s="34">
        <f t="shared" si="35"/>
        <v>300</v>
      </c>
    </row>
    <row r="232" spans="1:8" ht="15" x14ac:dyDescent="0.25">
      <c r="A232" s="35" t="s">
        <v>38</v>
      </c>
      <c r="B232" s="33" t="s">
        <v>10</v>
      </c>
      <c r="C232" s="33" t="s">
        <v>84</v>
      </c>
      <c r="D232" s="33" t="s">
        <v>143</v>
      </c>
      <c r="E232" s="33" t="s">
        <v>39</v>
      </c>
      <c r="F232" s="34">
        <f>357.2-4.5-105.7</f>
        <v>247</v>
      </c>
      <c r="G232" s="34">
        <v>496</v>
      </c>
      <c r="H232" s="34">
        <v>300</v>
      </c>
    </row>
    <row r="233" spans="1:8" ht="33" customHeight="1" x14ac:dyDescent="0.25">
      <c r="A233" s="35" t="s">
        <v>144</v>
      </c>
      <c r="B233" s="33" t="s">
        <v>10</v>
      </c>
      <c r="C233" s="33" t="s">
        <v>84</v>
      </c>
      <c r="D233" s="33" t="s">
        <v>145</v>
      </c>
      <c r="E233" s="33" t="s">
        <v>13</v>
      </c>
      <c r="F233" s="34">
        <f>F234+F245</f>
        <v>7282.7000000000007</v>
      </c>
      <c r="G233" s="34">
        <f>G234+G245</f>
        <v>4068.8</v>
      </c>
      <c r="H233" s="34">
        <f>H234+H245</f>
        <v>3073</v>
      </c>
    </row>
    <row r="234" spans="1:8" ht="70.5" customHeight="1" x14ac:dyDescent="0.25">
      <c r="A234" s="35" t="s">
        <v>22</v>
      </c>
      <c r="B234" s="33" t="s">
        <v>10</v>
      </c>
      <c r="C234" s="33" t="s">
        <v>84</v>
      </c>
      <c r="D234" s="33" t="s">
        <v>145</v>
      </c>
      <c r="E234" s="33" t="s">
        <v>23</v>
      </c>
      <c r="F234" s="34">
        <f>F235</f>
        <v>4300.1000000000004</v>
      </c>
      <c r="G234" s="34">
        <f>G235</f>
        <v>2600</v>
      </c>
      <c r="H234" s="34">
        <f>H235</f>
        <v>2600</v>
      </c>
    </row>
    <row r="235" spans="1:8" ht="18" customHeight="1" x14ac:dyDescent="0.25">
      <c r="A235" s="35" t="s">
        <v>146</v>
      </c>
      <c r="B235" s="33" t="s">
        <v>10</v>
      </c>
      <c r="C235" s="33" t="s">
        <v>84</v>
      </c>
      <c r="D235" s="33" t="s">
        <v>145</v>
      </c>
      <c r="E235" s="33" t="s">
        <v>147</v>
      </c>
      <c r="F235" s="34">
        <f>2545.4+8.3+2.5+1343.1+400.8</f>
        <v>4300.1000000000004</v>
      </c>
      <c r="G235" s="34">
        <v>2600</v>
      </c>
      <c r="H235" s="34">
        <v>2600</v>
      </c>
    </row>
    <row r="236" spans="1:8" ht="36" hidden="1" customHeight="1" x14ac:dyDescent="0.25">
      <c r="A236" s="35" t="s">
        <v>470</v>
      </c>
      <c r="B236" s="33" t="s">
        <v>10</v>
      </c>
      <c r="C236" s="33" t="s">
        <v>84</v>
      </c>
      <c r="D236" s="33" t="s">
        <v>471</v>
      </c>
      <c r="E236" s="33" t="s">
        <v>13</v>
      </c>
      <c r="F236" s="34">
        <f>F237</f>
        <v>0</v>
      </c>
      <c r="G236" s="34">
        <f t="shared" ref="G236:H237" si="36">G237</f>
        <v>0</v>
      </c>
      <c r="H236" s="34">
        <f t="shared" si="36"/>
        <v>0</v>
      </c>
    </row>
    <row r="237" spans="1:8" ht="66" hidden="1" customHeight="1" x14ac:dyDescent="0.25">
      <c r="A237" s="35" t="s">
        <v>22</v>
      </c>
      <c r="B237" s="33" t="s">
        <v>10</v>
      </c>
      <c r="C237" s="33" t="s">
        <v>84</v>
      </c>
      <c r="D237" s="33" t="s">
        <v>471</v>
      </c>
      <c r="E237" s="33" t="s">
        <v>23</v>
      </c>
      <c r="F237" s="34">
        <f>F238</f>
        <v>0</v>
      </c>
      <c r="G237" s="34">
        <f t="shared" si="36"/>
        <v>0</v>
      </c>
      <c r="H237" s="34">
        <f t="shared" si="36"/>
        <v>0</v>
      </c>
    </row>
    <row r="238" spans="1:8" ht="18" hidden="1" customHeight="1" x14ac:dyDescent="0.25">
      <c r="A238" s="35" t="s">
        <v>146</v>
      </c>
      <c r="B238" s="33" t="s">
        <v>10</v>
      </c>
      <c r="C238" s="33" t="s">
        <v>84</v>
      </c>
      <c r="D238" s="33" t="s">
        <v>471</v>
      </c>
      <c r="E238" s="33" t="s">
        <v>147</v>
      </c>
      <c r="F238" s="34">
        <f>204.5-157.1-47.4</f>
        <v>0</v>
      </c>
      <c r="G238" s="34">
        <v>0</v>
      </c>
      <c r="H238" s="34">
        <v>0</v>
      </c>
    </row>
    <row r="239" spans="1:8" ht="43.5" hidden="1" customHeight="1" x14ac:dyDescent="0.25">
      <c r="A239" s="35" t="s">
        <v>468</v>
      </c>
      <c r="B239" s="33" t="s">
        <v>10</v>
      </c>
      <c r="C239" s="33" t="s">
        <v>84</v>
      </c>
      <c r="D239" s="33" t="s">
        <v>472</v>
      </c>
      <c r="E239" s="33" t="s">
        <v>13</v>
      </c>
      <c r="F239" s="34">
        <f>F240</f>
        <v>0</v>
      </c>
      <c r="G239" s="34">
        <v>0</v>
      </c>
      <c r="H239" s="34">
        <v>0</v>
      </c>
    </row>
    <row r="240" spans="1:8" ht="18" hidden="1" customHeight="1" x14ac:dyDescent="0.25">
      <c r="A240" s="35" t="s">
        <v>36</v>
      </c>
      <c r="B240" s="33" t="s">
        <v>10</v>
      </c>
      <c r="C240" s="33" t="s">
        <v>84</v>
      </c>
      <c r="D240" s="33" t="s">
        <v>472</v>
      </c>
      <c r="E240" s="33" t="s">
        <v>37</v>
      </c>
      <c r="F240" s="34">
        <f>F241</f>
        <v>0</v>
      </c>
      <c r="G240" s="34">
        <v>0</v>
      </c>
      <c r="H240" s="34">
        <v>0</v>
      </c>
    </row>
    <row r="241" spans="1:8" ht="18" hidden="1" customHeight="1" x14ac:dyDescent="0.25">
      <c r="A241" s="35" t="s">
        <v>38</v>
      </c>
      <c r="B241" s="33" t="s">
        <v>10</v>
      </c>
      <c r="C241" s="33" t="s">
        <v>84</v>
      </c>
      <c r="D241" s="33" t="s">
        <v>472</v>
      </c>
      <c r="E241" s="33" t="s">
        <v>39</v>
      </c>
      <c r="F241" s="34"/>
      <c r="G241" s="34"/>
      <c r="H241" s="34"/>
    </row>
    <row r="242" spans="1:8" ht="42.75" hidden="1" customHeight="1" x14ac:dyDescent="0.25">
      <c r="A242" s="35" t="s">
        <v>473</v>
      </c>
      <c r="B242" s="33" t="s">
        <v>10</v>
      </c>
      <c r="C242" s="33" t="s">
        <v>84</v>
      </c>
      <c r="D242" s="33" t="s">
        <v>474</v>
      </c>
      <c r="E242" s="33" t="s">
        <v>13</v>
      </c>
      <c r="F242" s="34">
        <f>F243</f>
        <v>0</v>
      </c>
      <c r="G242" s="34">
        <f t="shared" ref="G242:H243" si="37">G243</f>
        <v>0</v>
      </c>
      <c r="H242" s="34">
        <f t="shared" si="37"/>
        <v>0</v>
      </c>
    </row>
    <row r="243" spans="1:8" ht="72" hidden="1" customHeight="1" x14ac:dyDescent="0.25">
      <c r="A243" s="35" t="s">
        <v>22</v>
      </c>
      <c r="B243" s="33" t="s">
        <v>10</v>
      </c>
      <c r="C243" s="33" t="s">
        <v>84</v>
      </c>
      <c r="D243" s="33" t="s">
        <v>474</v>
      </c>
      <c r="E243" s="33" t="s">
        <v>23</v>
      </c>
      <c r="F243" s="34">
        <f>F244</f>
        <v>0</v>
      </c>
      <c r="G243" s="34">
        <f t="shared" si="37"/>
        <v>0</v>
      </c>
      <c r="H243" s="34">
        <f t="shared" si="37"/>
        <v>0</v>
      </c>
    </row>
    <row r="244" spans="1:8" ht="18" hidden="1" customHeight="1" x14ac:dyDescent="0.25">
      <c r="A244" s="35" t="s">
        <v>146</v>
      </c>
      <c r="B244" s="33" t="s">
        <v>10</v>
      </c>
      <c r="C244" s="33" t="s">
        <v>84</v>
      </c>
      <c r="D244" s="33" t="s">
        <v>474</v>
      </c>
      <c r="E244" s="33" t="s">
        <v>147</v>
      </c>
      <c r="F244" s="34">
        <f>10.8-8.3-2.5</f>
        <v>0</v>
      </c>
      <c r="G244" s="34">
        <v>0</v>
      </c>
      <c r="H244" s="34">
        <v>0</v>
      </c>
    </row>
    <row r="245" spans="1:8" ht="26.25" x14ac:dyDescent="0.25">
      <c r="A245" s="35" t="s">
        <v>32</v>
      </c>
      <c r="B245" s="33" t="s">
        <v>10</v>
      </c>
      <c r="C245" s="33" t="s">
        <v>84</v>
      </c>
      <c r="D245" s="33" t="s">
        <v>145</v>
      </c>
      <c r="E245" s="33" t="s">
        <v>33</v>
      </c>
      <c r="F245" s="34">
        <f>F246</f>
        <v>2982.6</v>
      </c>
      <c r="G245" s="34">
        <f>G246</f>
        <v>1468.8</v>
      </c>
      <c r="H245" s="34">
        <f>H246</f>
        <v>473</v>
      </c>
    </row>
    <row r="246" spans="1:8" ht="39" x14ac:dyDescent="0.25">
      <c r="A246" s="35" t="s">
        <v>34</v>
      </c>
      <c r="B246" s="33" t="s">
        <v>10</v>
      </c>
      <c r="C246" s="33" t="s">
        <v>84</v>
      </c>
      <c r="D246" s="33" t="s">
        <v>145</v>
      </c>
      <c r="E246" s="33" t="s">
        <v>35</v>
      </c>
      <c r="F246" s="34">
        <f>2525.9+46.7+191.1+40-207-82.2+46.9+421.2</f>
        <v>2982.6</v>
      </c>
      <c r="G246" s="34">
        <f>1757.3-288.5</f>
        <v>1468.8</v>
      </c>
      <c r="H246" s="34">
        <f>700-227</f>
        <v>473</v>
      </c>
    </row>
    <row r="247" spans="1:8" ht="15" x14ac:dyDescent="0.25">
      <c r="A247" s="35" t="s">
        <v>148</v>
      </c>
      <c r="B247" s="33" t="s">
        <v>15</v>
      </c>
      <c r="C247" s="33" t="s">
        <v>11</v>
      </c>
      <c r="D247" s="33" t="s">
        <v>12</v>
      </c>
      <c r="E247" s="33" t="s">
        <v>13</v>
      </c>
      <c r="F247" s="34">
        <f t="shared" ref="F247:H252" si="38">F248</f>
        <v>82.899999999999991</v>
      </c>
      <c r="G247" s="34">
        <f t="shared" si="38"/>
        <v>82.9</v>
      </c>
      <c r="H247" s="34">
        <f t="shared" si="38"/>
        <v>82.9</v>
      </c>
    </row>
    <row r="248" spans="1:8" ht="20.25" customHeight="1" x14ac:dyDescent="0.25">
      <c r="A248" s="35" t="s">
        <v>149</v>
      </c>
      <c r="B248" s="33" t="s">
        <v>15</v>
      </c>
      <c r="C248" s="33" t="s">
        <v>150</v>
      </c>
      <c r="D248" s="33" t="s">
        <v>12</v>
      </c>
      <c r="E248" s="33" t="s">
        <v>13</v>
      </c>
      <c r="F248" s="34">
        <f t="shared" si="38"/>
        <v>82.899999999999991</v>
      </c>
      <c r="G248" s="34">
        <f t="shared" si="38"/>
        <v>82.9</v>
      </c>
      <c r="H248" s="34">
        <f t="shared" si="38"/>
        <v>82.9</v>
      </c>
    </row>
    <row r="249" spans="1:8" ht="30.75" customHeight="1" x14ac:dyDescent="0.25">
      <c r="A249" s="35" t="s">
        <v>16</v>
      </c>
      <c r="B249" s="33" t="s">
        <v>15</v>
      </c>
      <c r="C249" s="33" t="s">
        <v>150</v>
      </c>
      <c r="D249" s="33" t="s">
        <v>17</v>
      </c>
      <c r="E249" s="33" t="s">
        <v>13</v>
      </c>
      <c r="F249" s="34">
        <f t="shared" si="38"/>
        <v>82.899999999999991</v>
      </c>
      <c r="G249" s="34">
        <f t="shared" si="38"/>
        <v>82.9</v>
      </c>
      <c r="H249" s="34">
        <f t="shared" si="38"/>
        <v>82.9</v>
      </c>
    </row>
    <row r="250" spans="1:8" ht="30" customHeight="1" x14ac:dyDescent="0.25">
      <c r="A250" s="35" t="s">
        <v>18</v>
      </c>
      <c r="B250" s="33" t="s">
        <v>15</v>
      </c>
      <c r="C250" s="33" t="s">
        <v>150</v>
      </c>
      <c r="D250" s="33" t="s">
        <v>19</v>
      </c>
      <c r="E250" s="33" t="s">
        <v>13</v>
      </c>
      <c r="F250" s="34">
        <f t="shared" si="38"/>
        <v>82.899999999999991</v>
      </c>
      <c r="G250" s="34">
        <f t="shared" si="38"/>
        <v>82.9</v>
      </c>
      <c r="H250" s="34">
        <f t="shared" si="38"/>
        <v>82.9</v>
      </c>
    </row>
    <row r="251" spans="1:8" ht="30.75" customHeight="1" x14ac:dyDescent="0.25">
      <c r="A251" s="35" t="s">
        <v>151</v>
      </c>
      <c r="B251" s="33" t="s">
        <v>15</v>
      </c>
      <c r="C251" s="33" t="s">
        <v>150</v>
      </c>
      <c r="D251" s="33" t="s">
        <v>152</v>
      </c>
      <c r="E251" s="33" t="s">
        <v>13</v>
      </c>
      <c r="F251" s="34">
        <f>F252+F254</f>
        <v>82.899999999999991</v>
      </c>
      <c r="G251" s="34">
        <f t="shared" ref="G251:H251" si="39">G252+G254</f>
        <v>82.9</v>
      </c>
      <c r="H251" s="34">
        <f t="shared" si="39"/>
        <v>82.9</v>
      </c>
    </row>
    <row r="252" spans="1:8" ht="68.25" customHeight="1" x14ac:dyDescent="0.25">
      <c r="A252" s="35" t="s">
        <v>22</v>
      </c>
      <c r="B252" s="33" t="s">
        <v>15</v>
      </c>
      <c r="C252" s="33" t="s">
        <v>150</v>
      </c>
      <c r="D252" s="33" t="s">
        <v>152</v>
      </c>
      <c r="E252" s="33" t="s">
        <v>23</v>
      </c>
      <c r="F252" s="34">
        <f t="shared" si="38"/>
        <v>76.599999999999994</v>
      </c>
      <c r="G252" s="34">
        <f t="shared" si="38"/>
        <v>79.5</v>
      </c>
      <c r="H252" s="34">
        <f t="shared" si="38"/>
        <v>82.2</v>
      </c>
    </row>
    <row r="253" spans="1:8" ht="30.75" customHeight="1" x14ac:dyDescent="0.25">
      <c r="A253" s="35" t="s">
        <v>24</v>
      </c>
      <c r="B253" s="33" t="s">
        <v>15</v>
      </c>
      <c r="C253" s="33" t="s">
        <v>150</v>
      </c>
      <c r="D253" s="33" t="s">
        <v>152</v>
      </c>
      <c r="E253" s="33" t="s">
        <v>25</v>
      </c>
      <c r="F253" s="34">
        <f>76.3+0.3</f>
        <v>76.599999999999994</v>
      </c>
      <c r="G253" s="34">
        <f>79.2+0.3</f>
        <v>79.5</v>
      </c>
      <c r="H253" s="34">
        <f>81.9+0.3</f>
        <v>82.2</v>
      </c>
    </row>
    <row r="254" spans="1:8" ht="30.75" customHeight="1" x14ac:dyDescent="0.25">
      <c r="A254" s="35" t="s">
        <v>32</v>
      </c>
      <c r="B254" s="33" t="s">
        <v>15</v>
      </c>
      <c r="C254" s="33" t="s">
        <v>150</v>
      </c>
      <c r="D254" s="33" t="s">
        <v>152</v>
      </c>
      <c r="E254" s="33" t="s">
        <v>33</v>
      </c>
      <c r="F254" s="34">
        <f>F255</f>
        <v>6.3</v>
      </c>
      <c r="G254" s="34">
        <f t="shared" ref="G254:H254" si="40">G255</f>
        <v>3.4</v>
      </c>
      <c r="H254" s="34">
        <f t="shared" si="40"/>
        <v>0.7</v>
      </c>
    </row>
    <row r="255" spans="1:8" ht="30.75" customHeight="1" x14ac:dyDescent="0.25">
      <c r="A255" s="35" t="s">
        <v>34</v>
      </c>
      <c r="B255" s="33" t="s">
        <v>15</v>
      </c>
      <c r="C255" s="33" t="s">
        <v>150</v>
      </c>
      <c r="D255" s="33" t="s">
        <v>152</v>
      </c>
      <c r="E255" s="33" t="s">
        <v>35</v>
      </c>
      <c r="F255" s="34">
        <v>6.3</v>
      </c>
      <c r="G255" s="34">
        <v>3.4</v>
      </c>
      <c r="H255" s="34">
        <v>0.7</v>
      </c>
    </row>
    <row r="256" spans="1:8" ht="26.25" x14ac:dyDescent="0.25">
      <c r="A256" s="35" t="s">
        <v>153</v>
      </c>
      <c r="B256" s="33" t="s">
        <v>150</v>
      </c>
      <c r="C256" s="33" t="s">
        <v>11</v>
      </c>
      <c r="D256" s="33" t="s">
        <v>12</v>
      </c>
      <c r="E256" s="33" t="s">
        <v>13</v>
      </c>
      <c r="F256" s="34">
        <f t="shared" ref="F256:H256" si="41">F257</f>
        <v>4363.3</v>
      </c>
      <c r="G256" s="34">
        <f>G257</f>
        <v>2262.5</v>
      </c>
      <c r="H256" s="34">
        <f t="shared" si="41"/>
        <v>2251.5</v>
      </c>
    </row>
    <row r="257" spans="1:8" ht="39" x14ac:dyDescent="0.25">
      <c r="A257" s="96" t="s">
        <v>449</v>
      </c>
      <c r="B257" s="33" t="s">
        <v>150</v>
      </c>
      <c r="C257" s="33" t="s">
        <v>154</v>
      </c>
      <c r="D257" s="33" t="s">
        <v>12</v>
      </c>
      <c r="E257" s="33" t="s">
        <v>13</v>
      </c>
      <c r="F257" s="34">
        <f>F263+F316+F258</f>
        <v>4363.3</v>
      </c>
      <c r="G257" s="34">
        <f>G263+G316</f>
        <v>2262.5</v>
      </c>
      <c r="H257" s="34">
        <f>H263+H316</f>
        <v>2251.5</v>
      </c>
    </row>
    <row r="258" spans="1:8" ht="39" x14ac:dyDescent="0.25">
      <c r="A258" s="35" t="s">
        <v>574</v>
      </c>
      <c r="B258" s="33" t="s">
        <v>150</v>
      </c>
      <c r="C258" s="33" t="s">
        <v>154</v>
      </c>
      <c r="D258" s="33" t="s">
        <v>86</v>
      </c>
      <c r="E258" s="33" t="s">
        <v>13</v>
      </c>
      <c r="F258" s="34">
        <f>F259</f>
        <v>99</v>
      </c>
      <c r="G258" s="34">
        <v>0</v>
      </c>
      <c r="H258" s="34">
        <v>0</v>
      </c>
    </row>
    <row r="259" spans="1:8" ht="53.25" customHeight="1" x14ac:dyDescent="0.25">
      <c r="A259" s="35" t="s">
        <v>613</v>
      </c>
      <c r="B259" s="33" t="s">
        <v>150</v>
      </c>
      <c r="C259" s="33" t="s">
        <v>154</v>
      </c>
      <c r="D259" s="33" t="s">
        <v>88</v>
      </c>
      <c r="E259" s="33" t="s">
        <v>13</v>
      </c>
      <c r="F259" s="34">
        <f>F260</f>
        <v>99</v>
      </c>
      <c r="G259" s="34">
        <v>0</v>
      </c>
      <c r="H259" s="34">
        <v>0</v>
      </c>
    </row>
    <row r="260" spans="1:8" ht="15" x14ac:dyDescent="0.25">
      <c r="A260" s="35" t="s">
        <v>89</v>
      </c>
      <c r="B260" s="33" t="s">
        <v>150</v>
      </c>
      <c r="C260" s="33" t="s">
        <v>154</v>
      </c>
      <c r="D260" s="33" t="s">
        <v>90</v>
      </c>
      <c r="E260" s="33" t="s">
        <v>13</v>
      </c>
      <c r="F260" s="34">
        <f>F261</f>
        <v>99</v>
      </c>
      <c r="G260" s="34">
        <v>0</v>
      </c>
      <c r="H260" s="34">
        <v>0</v>
      </c>
    </row>
    <row r="261" spans="1:8" ht="26.25" x14ac:dyDescent="0.25">
      <c r="A261" s="35" t="s">
        <v>32</v>
      </c>
      <c r="B261" s="33" t="s">
        <v>150</v>
      </c>
      <c r="C261" s="33" t="s">
        <v>154</v>
      </c>
      <c r="D261" s="33" t="s">
        <v>90</v>
      </c>
      <c r="E261" s="33" t="s">
        <v>33</v>
      </c>
      <c r="F261" s="34">
        <f>F262</f>
        <v>99</v>
      </c>
      <c r="G261" s="34">
        <v>0</v>
      </c>
      <c r="H261" s="34">
        <v>0</v>
      </c>
    </row>
    <row r="262" spans="1:8" ht="39" x14ac:dyDescent="0.25">
      <c r="A262" s="35" t="s">
        <v>34</v>
      </c>
      <c r="B262" s="33" t="s">
        <v>150</v>
      </c>
      <c r="C262" s="33" t="s">
        <v>154</v>
      </c>
      <c r="D262" s="33" t="s">
        <v>90</v>
      </c>
      <c r="E262" s="33" t="s">
        <v>35</v>
      </c>
      <c r="F262" s="34">
        <v>99</v>
      </c>
      <c r="G262" s="34">
        <v>0</v>
      </c>
      <c r="H262" s="34">
        <v>0</v>
      </c>
    </row>
    <row r="263" spans="1:8" ht="51.75" x14ac:dyDescent="0.25">
      <c r="A263" s="35" t="s">
        <v>112</v>
      </c>
      <c r="B263" s="33" t="s">
        <v>150</v>
      </c>
      <c r="C263" s="33" t="s">
        <v>154</v>
      </c>
      <c r="D263" s="33" t="s">
        <v>113</v>
      </c>
      <c r="E263" s="33" t="s">
        <v>13</v>
      </c>
      <c r="F263" s="34">
        <f>F264+F298+F307</f>
        <v>4264.3</v>
      </c>
      <c r="G263" s="34">
        <f t="shared" ref="G263:H263" si="42">G264+G298+G307</f>
        <v>0</v>
      </c>
      <c r="H263" s="34">
        <f t="shared" si="42"/>
        <v>0</v>
      </c>
    </row>
    <row r="264" spans="1:8" ht="39" x14ac:dyDescent="0.25">
      <c r="A264" s="35" t="s">
        <v>155</v>
      </c>
      <c r="B264" s="33" t="s">
        <v>150</v>
      </c>
      <c r="C264" s="33" t="s">
        <v>154</v>
      </c>
      <c r="D264" s="33" t="s">
        <v>156</v>
      </c>
      <c r="E264" s="33" t="s">
        <v>13</v>
      </c>
      <c r="F264" s="34">
        <f>F265+F288+F284</f>
        <v>3547.3</v>
      </c>
      <c r="G264" s="34">
        <f>G265+G288+G284</f>
        <v>0</v>
      </c>
      <c r="H264" s="34">
        <f>H265+H288+H284</f>
        <v>0</v>
      </c>
    </row>
    <row r="265" spans="1:8" ht="83.25" customHeight="1" x14ac:dyDescent="0.25">
      <c r="A265" s="35" t="s">
        <v>157</v>
      </c>
      <c r="B265" s="33" t="s">
        <v>150</v>
      </c>
      <c r="C265" s="33" t="s">
        <v>154</v>
      </c>
      <c r="D265" s="33" t="s">
        <v>158</v>
      </c>
      <c r="E265" s="33" t="s">
        <v>13</v>
      </c>
      <c r="F265" s="34">
        <f>F266+F269+F272+F275</f>
        <v>3448.4</v>
      </c>
      <c r="G265" s="34">
        <f t="shared" ref="G265:H265" si="43">G266+G269+G272+G275</f>
        <v>0</v>
      </c>
      <c r="H265" s="34">
        <f t="shared" si="43"/>
        <v>0</v>
      </c>
    </row>
    <row r="266" spans="1:8" ht="51.75" x14ac:dyDescent="0.25">
      <c r="A266" s="35" t="s">
        <v>142</v>
      </c>
      <c r="B266" s="33" t="s">
        <v>150</v>
      </c>
      <c r="C266" s="33" t="s">
        <v>154</v>
      </c>
      <c r="D266" s="33" t="s">
        <v>159</v>
      </c>
      <c r="E266" s="33" t="s">
        <v>13</v>
      </c>
      <c r="F266" s="34">
        <f t="shared" ref="F266:H267" si="44">F267</f>
        <v>4</v>
      </c>
      <c r="G266" s="34">
        <f t="shared" si="44"/>
        <v>0</v>
      </c>
      <c r="H266" s="34">
        <f t="shared" si="44"/>
        <v>0</v>
      </c>
    </row>
    <row r="267" spans="1:8" ht="15" x14ac:dyDescent="0.25">
      <c r="A267" s="35" t="s">
        <v>36</v>
      </c>
      <c r="B267" s="33" t="s">
        <v>150</v>
      </c>
      <c r="C267" s="33" t="s">
        <v>154</v>
      </c>
      <c r="D267" s="33" t="s">
        <v>159</v>
      </c>
      <c r="E267" s="33" t="s">
        <v>37</v>
      </c>
      <c r="F267" s="34">
        <f t="shared" si="44"/>
        <v>4</v>
      </c>
      <c r="G267" s="34">
        <f t="shared" si="44"/>
        <v>0</v>
      </c>
      <c r="H267" s="34">
        <f t="shared" si="44"/>
        <v>0</v>
      </c>
    </row>
    <row r="268" spans="1:8" ht="15" x14ac:dyDescent="0.25">
      <c r="A268" s="35" t="s">
        <v>38</v>
      </c>
      <c r="B268" s="33" t="s">
        <v>150</v>
      </c>
      <c r="C268" s="33" t="s">
        <v>154</v>
      </c>
      <c r="D268" s="33" t="s">
        <v>159</v>
      </c>
      <c r="E268" s="33" t="s">
        <v>39</v>
      </c>
      <c r="F268" s="34">
        <v>4</v>
      </c>
      <c r="G268" s="34">
        <v>0</v>
      </c>
      <c r="H268" s="34">
        <v>0</v>
      </c>
    </row>
    <row r="269" spans="1:8" ht="29.25" customHeight="1" x14ac:dyDescent="0.25">
      <c r="A269" s="35" t="s">
        <v>144</v>
      </c>
      <c r="B269" s="33" t="s">
        <v>150</v>
      </c>
      <c r="C269" s="33" t="s">
        <v>154</v>
      </c>
      <c r="D269" s="33" t="s">
        <v>160</v>
      </c>
      <c r="E269" s="33" t="s">
        <v>13</v>
      </c>
      <c r="F269" s="34">
        <f>F270+F278</f>
        <v>2663.8</v>
      </c>
      <c r="G269" s="34">
        <f>G270+G278</f>
        <v>0</v>
      </c>
      <c r="H269" s="34">
        <f>H270+H278</f>
        <v>0</v>
      </c>
    </row>
    <row r="270" spans="1:8" ht="64.5" x14ac:dyDescent="0.25">
      <c r="A270" s="35" t="s">
        <v>22</v>
      </c>
      <c r="B270" s="33" t="s">
        <v>150</v>
      </c>
      <c r="C270" s="33" t="s">
        <v>154</v>
      </c>
      <c r="D270" s="33" t="s">
        <v>160</v>
      </c>
      <c r="E270" s="33" t="s">
        <v>23</v>
      </c>
      <c r="F270" s="34">
        <f>F271</f>
        <v>2358.9</v>
      </c>
      <c r="G270" s="34">
        <f>G271</f>
        <v>0</v>
      </c>
      <c r="H270" s="34">
        <f>H271</f>
        <v>0</v>
      </c>
    </row>
    <row r="271" spans="1:8" ht="18.75" customHeight="1" x14ac:dyDescent="0.25">
      <c r="A271" s="35" t="s">
        <v>146</v>
      </c>
      <c r="B271" s="33" t="s">
        <v>150</v>
      </c>
      <c r="C271" s="33" t="s">
        <v>154</v>
      </c>
      <c r="D271" s="33" t="s">
        <v>160</v>
      </c>
      <c r="E271" s="33" t="s">
        <v>147</v>
      </c>
      <c r="F271" s="34">
        <f>2180-99.9+31.5+9.5+39.8-2+153.6+46.4</f>
        <v>2358.9</v>
      </c>
      <c r="G271" s="34"/>
      <c r="H271" s="34"/>
    </row>
    <row r="272" spans="1:8" ht="29.25" customHeight="1" x14ac:dyDescent="0.25">
      <c r="A272" s="35" t="s">
        <v>470</v>
      </c>
      <c r="B272" s="33" t="s">
        <v>150</v>
      </c>
      <c r="C272" s="33" t="s">
        <v>154</v>
      </c>
      <c r="D272" s="33" t="s">
        <v>475</v>
      </c>
      <c r="E272" s="33" t="s">
        <v>13</v>
      </c>
      <c r="F272" s="34">
        <f>F273</f>
        <v>702.6</v>
      </c>
      <c r="G272" s="34">
        <f t="shared" ref="G272:H273" si="45">G273</f>
        <v>0</v>
      </c>
      <c r="H272" s="34">
        <f t="shared" si="45"/>
        <v>0</v>
      </c>
    </row>
    <row r="273" spans="1:8" ht="68.25" customHeight="1" x14ac:dyDescent="0.25">
      <c r="A273" s="35" t="s">
        <v>22</v>
      </c>
      <c r="B273" s="33" t="s">
        <v>150</v>
      </c>
      <c r="C273" s="33" t="s">
        <v>154</v>
      </c>
      <c r="D273" s="33" t="s">
        <v>475</v>
      </c>
      <c r="E273" s="33" t="s">
        <v>23</v>
      </c>
      <c r="F273" s="34">
        <f>F274</f>
        <v>702.6</v>
      </c>
      <c r="G273" s="34">
        <f t="shared" si="45"/>
        <v>0</v>
      </c>
      <c r="H273" s="34">
        <f t="shared" si="45"/>
        <v>0</v>
      </c>
    </row>
    <row r="274" spans="1:8" ht="18.75" customHeight="1" x14ac:dyDescent="0.25">
      <c r="A274" s="35" t="s">
        <v>146</v>
      </c>
      <c r="B274" s="33" t="s">
        <v>150</v>
      </c>
      <c r="C274" s="33" t="s">
        <v>154</v>
      </c>
      <c r="D274" s="33" t="s">
        <v>475</v>
      </c>
      <c r="E274" s="33" t="s">
        <v>147</v>
      </c>
      <c r="F274" s="34">
        <f>340.1+213.9+64.6+64.5+19.5</f>
        <v>702.6</v>
      </c>
      <c r="G274" s="34">
        <v>0</v>
      </c>
      <c r="H274" s="34">
        <v>0</v>
      </c>
    </row>
    <row r="275" spans="1:8" ht="40.5" customHeight="1" x14ac:dyDescent="0.25">
      <c r="A275" s="35" t="s">
        <v>473</v>
      </c>
      <c r="B275" s="33" t="s">
        <v>150</v>
      </c>
      <c r="C275" s="33" t="s">
        <v>154</v>
      </c>
      <c r="D275" s="33" t="s">
        <v>476</v>
      </c>
      <c r="E275" s="33" t="s">
        <v>13</v>
      </c>
      <c r="F275" s="34">
        <f>F276</f>
        <v>78.000000000000014</v>
      </c>
      <c r="G275" s="34">
        <f t="shared" ref="G275:H275" si="46">G276</f>
        <v>0</v>
      </c>
      <c r="H275" s="34">
        <f t="shared" si="46"/>
        <v>0</v>
      </c>
    </row>
    <row r="276" spans="1:8" ht="68.25" customHeight="1" x14ac:dyDescent="0.25">
      <c r="A276" s="35" t="s">
        <v>22</v>
      </c>
      <c r="B276" s="33" t="s">
        <v>150</v>
      </c>
      <c r="C276" s="33" t="s">
        <v>154</v>
      </c>
      <c r="D276" s="33" t="s">
        <v>476</v>
      </c>
      <c r="E276" s="33" t="s">
        <v>23</v>
      </c>
      <c r="F276" s="34">
        <f>F277</f>
        <v>78.000000000000014</v>
      </c>
      <c r="G276" s="34">
        <f>G277</f>
        <v>0</v>
      </c>
      <c r="H276" s="34">
        <f>H277</f>
        <v>0</v>
      </c>
    </row>
    <row r="277" spans="1:8" ht="18.75" customHeight="1" x14ac:dyDescent="0.25">
      <c r="A277" s="35" t="s">
        <v>146</v>
      </c>
      <c r="B277" s="33" t="s">
        <v>150</v>
      </c>
      <c r="C277" s="33" t="s">
        <v>154</v>
      </c>
      <c r="D277" s="33" t="s">
        <v>476</v>
      </c>
      <c r="E277" s="33" t="s">
        <v>147</v>
      </c>
      <c r="F277" s="34">
        <f>17.9+99.9-39.8+46.2-46.2</f>
        <v>78.000000000000014</v>
      </c>
      <c r="G277" s="34">
        <v>0</v>
      </c>
      <c r="H277" s="34">
        <v>0</v>
      </c>
    </row>
    <row r="278" spans="1:8" ht="26.25" x14ac:dyDescent="0.25">
      <c r="A278" s="35" t="s">
        <v>32</v>
      </c>
      <c r="B278" s="33" t="s">
        <v>150</v>
      </c>
      <c r="C278" s="33" t="s">
        <v>154</v>
      </c>
      <c r="D278" s="33" t="s">
        <v>160</v>
      </c>
      <c r="E278" s="33" t="s">
        <v>33</v>
      </c>
      <c r="F278" s="34">
        <f>F279</f>
        <v>304.89999999999998</v>
      </c>
      <c r="G278" s="34">
        <f>G279</f>
        <v>0</v>
      </c>
      <c r="H278" s="34">
        <f>H279</f>
        <v>0</v>
      </c>
    </row>
    <row r="279" spans="1:8" ht="29.25" customHeight="1" x14ac:dyDescent="0.25">
      <c r="A279" s="35" t="s">
        <v>161</v>
      </c>
      <c r="B279" s="33" t="s">
        <v>150</v>
      </c>
      <c r="C279" s="33" t="s">
        <v>154</v>
      </c>
      <c r="D279" s="33" t="s">
        <v>160</v>
      </c>
      <c r="E279" s="33" t="s">
        <v>35</v>
      </c>
      <c r="F279" s="34">
        <f>194.1+110.8</f>
        <v>304.89999999999998</v>
      </c>
      <c r="G279" s="34">
        <v>0</v>
      </c>
      <c r="H279" s="34">
        <v>0</v>
      </c>
    </row>
    <row r="280" spans="1:8" ht="26.25" hidden="1" x14ac:dyDescent="0.25">
      <c r="A280" s="35" t="s">
        <v>162</v>
      </c>
      <c r="B280" s="33" t="s">
        <v>150</v>
      </c>
      <c r="C280" s="33" t="s">
        <v>154</v>
      </c>
      <c r="D280" s="33" t="s">
        <v>163</v>
      </c>
      <c r="E280" s="33" t="s">
        <v>13</v>
      </c>
      <c r="F280" s="34">
        <f t="shared" ref="F280:H282" si="47">F281</f>
        <v>0</v>
      </c>
      <c r="G280" s="34">
        <f t="shared" si="47"/>
        <v>0</v>
      </c>
      <c r="H280" s="34">
        <f t="shared" si="47"/>
        <v>0</v>
      </c>
    </row>
    <row r="281" spans="1:8" ht="15" hidden="1" x14ac:dyDescent="0.25">
      <c r="A281" s="35" t="s">
        <v>89</v>
      </c>
      <c r="B281" s="33" t="s">
        <v>150</v>
      </c>
      <c r="C281" s="33" t="s">
        <v>154</v>
      </c>
      <c r="D281" s="33" t="s">
        <v>164</v>
      </c>
      <c r="E281" s="33" t="s">
        <v>13</v>
      </c>
      <c r="F281" s="34">
        <f t="shared" si="47"/>
        <v>0</v>
      </c>
      <c r="G281" s="34">
        <f t="shared" si="47"/>
        <v>0</v>
      </c>
      <c r="H281" s="34">
        <f t="shared" si="47"/>
        <v>0</v>
      </c>
    </row>
    <row r="282" spans="1:8" ht="26.25" hidden="1" x14ac:dyDescent="0.25">
      <c r="A282" s="35" t="s">
        <v>32</v>
      </c>
      <c r="B282" s="33" t="s">
        <v>150</v>
      </c>
      <c r="C282" s="33" t="s">
        <v>154</v>
      </c>
      <c r="D282" s="33" t="s">
        <v>164</v>
      </c>
      <c r="E282" s="33" t="s">
        <v>33</v>
      </c>
      <c r="F282" s="34">
        <f t="shared" si="47"/>
        <v>0</v>
      </c>
      <c r="G282" s="34">
        <f t="shared" si="47"/>
        <v>0</v>
      </c>
      <c r="H282" s="34">
        <f t="shared" si="47"/>
        <v>0</v>
      </c>
    </row>
    <row r="283" spans="1:8" ht="39" hidden="1" x14ac:dyDescent="0.25">
      <c r="A283" s="35" t="s">
        <v>34</v>
      </c>
      <c r="B283" s="33" t="s">
        <v>150</v>
      </c>
      <c r="C283" s="33" t="s">
        <v>154</v>
      </c>
      <c r="D283" s="33" t="s">
        <v>164</v>
      </c>
      <c r="E283" s="33" t="s">
        <v>35</v>
      </c>
      <c r="F283" s="34"/>
      <c r="G283" s="34"/>
      <c r="H283" s="34"/>
    </row>
    <row r="284" spans="1:8" ht="26.25" x14ac:dyDescent="0.25">
      <c r="A284" s="35" t="s">
        <v>162</v>
      </c>
      <c r="B284" s="33" t="s">
        <v>150</v>
      </c>
      <c r="C284" s="33" t="s">
        <v>154</v>
      </c>
      <c r="D284" s="33" t="s">
        <v>163</v>
      </c>
      <c r="E284" s="33" t="s">
        <v>13</v>
      </c>
      <c r="F284" s="34">
        <f t="shared" ref="F284:H286" si="48">F285</f>
        <v>98.9</v>
      </c>
      <c r="G284" s="34">
        <f t="shared" si="48"/>
        <v>0</v>
      </c>
      <c r="H284" s="34">
        <f t="shared" si="48"/>
        <v>0</v>
      </c>
    </row>
    <row r="285" spans="1:8" ht="15" x14ac:dyDescent="0.25">
      <c r="A285" s="35" t="s">
        <v>89</v>
      </c>
      <c r="B285" s="33" t="s">
        <v>150</v>
      </c>
      <c r="C285" s="33" t="s">
        <v>154</v>
      </c>
      <c r="D285" s="33" t="s">
        <v>164</v>
      </c>
      <c r="E285" s="33" t="s">
        <v>13</v>
      </c>
      <c r="F285" s="34">
        <f t="shared" si="48"/>
        <v>98.9</v>
      </c>
      <c r="G285" s="34">
        <f t="shared" si="48"/>
        <v>0</v>
      </c>
      <c r="H285" s="34">
        <f t="shared" si="48"/>
        <v>0</v>
      </c>
    </row>
    <row r="286" spans="1:8" ht="26.25" x14ac:dyDescent="0.25">
      <c r="A286" s="35" t="s">
        <v>32</v>
      </c>
      <c r="B286" s="33" t="s">
        <v>150</v>
      </c>
      <c r="C286" s="33" t="s">
        <v>154</v>
      </c>
      <c r="D286" s="33" t="s">
        <v>164</v>
      </c>
      <c r="E286" s="33" t="s">
        <v>33</v>
      </c>
      <c r="F286" s="34">
        <f t="shared" si="48"/>
        <v>98.9</v>
      </c>
      <c r="G286" s="34">
        <f t="shared" si="48"/>
        <v>0</v>
      </c>
      <c r="H286" s="34">
        <f t="shared" si="48"/>
        <v>0</v>
      </c>
    </row>
    <row r="287" spans="1:8" ht="29.25" customHeight="1" x14ac:dyDescent="0.25">
      <c r="A287" s="35" t="s">
        <v>34</v>
      </c>
      <c r="B287" s="33" t="s">
        <v>150</v>
      </c>
      <c r="C287" s="33" t="s">
        <v>154</v>
      </c>
      <c r="D287" s="33" t="s">
        <v>164</v>
      </c>
      <c r="E287" s="33" t="s">
        <v>35</v>
      </c>
      <c r="F287" s="34">
        <f>49+50-0.1</f>
        <v>98.9</v>
      </c>
      <c r="G287" s="34">
        <v>0</v>
      </c>
      <c r="H287" s="34">
        <v>0</v>
      </c>
    </row>
    <row r="288" spans="1:8" ht="51.75" hidden="1" x14ac:dyDescent="0.25">
      <c r="A288" s="35" t="s">
        <v>165</v>
      </c>
      <c r="B288" s="33" t="s">
        <v>150</v>
      </c>
      <c r="C288" s="33" t="s">
        <v>154</v>
      </c>
      <c r="D288" s="33" t="s">
        <v>166</v>
      </c>
      <c r="E288" s="33" t="s">
        <v>13</v>
      </c>
      <c r="F288" s="34">
        <f t="shared" ref="F288:H289" si="49">F289</f>
        <v>0</v>
      </c>
      <c r="G288" s="34">
        <f t="shared" si="49"/>
        <v>0</v>
      </c>
      <c r="H288" s="34">
        <f t="shared" si="49"/>
        <v>0</v>
      </c>
    </row>
    <row r="289" spans="1:8" ht="26.25" hidden="1" x14ac:dyDescent="0.25">
      <c r="A289" s="35" t="s">
        <v>32</v>
      </c>
      <c r="B289" s="33" t="s">
        <v>150</v>
      </c>
      <c r="C289" s="33" t="s">
        <v>154</v>
      </c>
      <c r="D289" s="33" t="s">
        <v>167</v>
      </c>
      <c r="E289" s="33" t="s">
        <v>33</v>
      </c>
      <c r="F289" s="34">
        <f t="shared" si="49"/>
        <v>0</v>
      </c>
      <c r="G289" s="34">
        <f t="shared" si="49"/>
        <v>0</v>
      </c>
      <c r="H289" s="34">
        <f t="shared" si="49"/>
        <v>0</v>
      </c>
    </row>
    <row r="290" spans="1:8" ht="39" hidden="1" x14ac:dyDescent="0.25">
      <c r="A290" s="35" t="s">
        <v>34</v>
      </c>
      <c r="B290" s="33" t="s">
        <v>150</v>
      </c>
      <c r="C290" s="33" t="s">
        <v>154</v>
      </c>
      <c r="D290" s="33" t="s">
        <v>167</v>
      </c>
      <c r="E290" s="33" t="s">
        <v>35</v>
      </c>
      <c r="F290" s="34">
        <v>0</v>
      </c>
      <c r="G290" s="34">
        <v>0</v>
      </c>
      <c r="H290" s="34">
        <v>0</v>
      </c>
    </row>
    <row r="291" spans="1:8" ht="77.25" hidden="1" x14ac:dyDescent="0.25">
      <c r="A291" s="35" t="s">
        <v>168</v>
      </c>
      <c r="B291" s="33" t="s">
        <v>150</v>
      </c>
      <c r="C291" s="33" t="s">
        <v>154</v>
      </c>
      <c r="D291" s="33" t="s">
        <v>169</v>
      </c>
      <c r="E291" s="33" t="s">
        <v>13</v>
      </c>
      <c r="F291" s="34">
        <f>F292+F295</f>
        <v>0</v>
      </c>
      <c r="G291" s="34">
        <f>G292+G295</f>
        <v>0</v>
      </c>
      <c r="H291" s="34">
        <f>H292+H295</f>
        <v>0</v>
      </c>
    </row>
    <row r="292" spans="1:8" ht="15" hidden="1" x14ac:dyDescent="0.25">
      <c r="A292" s="35" t="s">
        <v>89</v>
      </c>
      <c r="B292" s="33" t="s">
        <v>150</v>
      </c>
      <c r="C292" s="33" t="s">
        <v>154</v>
      </c>
      <c r="D292" s="33" t="s">
        <v>170</v>
      </c>
      <c r="E292" s="33" t="s">
        <v>13</v>
      </c>
      <c r="F292" s="34">
        <f t="shared" ref="F292:H293" si="50">F293</f>
        <v>0</v>
      </c>
      <c r="G292" s="34">
        <f t="shared" si="50"/>
        <v>0</v>
      </c>
      <c r="H292" s="34">
        <f t="shared" si="50"/>
        <v>0</v>
      </c>
    </row>
    <row r="293" spans="1:8" ht="26.25" hidden="1" x14ac:dyDescent="0.25">
      <c r="A293" s="35" t="s">
        <v>32</v>
      </c>
      <c r="B293" s="33" t="s">
        <v>150</v>
      </c>
      <c r="C293" s="33" t="s">
        <v>154</v>
      </c>
      <c r="D293" s="33" t="s">
        <v>170</v>
      </c>
      <c r="E293" s="33" t="s">
        <v>33</v>
      </c>
      <c r="F293" s="34">
        <f t="shared" si="50"/>
        <v>0</v>
      </c>
      <c r="G293" s="34">
        <f t="shared" si="50"/>
        <v>0</v>
      </c>
      <c r="H293" s="34">
        <f t="shared" si="50"/>
        <v>0</v>
      </c>
    </row>
    <row r="294" spans="1:8" ht="39" hidden="1" x14ac:dyDescent="0.25">
      <c r="A294" s="35" t="s">
        <v>34</v>
      </c>
      <c r="B294" s="33" t="s">
        <v>150</v>
      </c>
      <c r="C294" s="33" t="s">
        <v>154</v>
      </c>
      <c r="D294" s="33" t="s">
        <v>170</v>
      </c>
      <c r="E294" s="33" t="s">
        <v>35</v>
      </c>
      <c r="F294" s="34"/>
      <c r="G294" s="34"/>
      <c r="H294" s="34"/>
    </row>
    <row r="295" spans="1:8" ht="29.25" hidden="1" customHeight="1" x14ac:dyDescent="0.25">
      <c r="A295" s="35" t="s">
        <v>171</v>
      </c>
      <c r="B295" s="33" t="s">
        <v>150</v>
      </c>
      <c r="C295" s="33" t="s">
        <v>154</v>
      </c>
      <c r="D295" s="33" t="s">
        <v>172</v>
      </c>
      <c r="E295" s="33" t="s">
        <v>13</v>
      </c>
      <c r="F295" s="34">
        <f t="shared" ref="F295:H296" si="51">F296</f>
        <v>0</v>
      </c>
      <c r="G295" s="34">
        <f t="shared" si="51"/>
        <v>0</v>
      </c>
      <c r="H295" s="34">
        <f t="shared" si="51"/>
        <v>0</v>
      </c>
    </row>
    <row r="296" spans="1:8" s="8" customFormat="1" ht="29.25" hidden="1" customHeight="1" x14ac:dyDescent="0.25">
      <c r="A296" s="35" t="s">
        <v>32</v>
      </c>
      <c r="B296" s="33" t="s">
        <v>150</v>
      </c>
      <c r="C296" s="33" t="s">
        <v>154</v>
      </c>
      <c r="D296" s="33" t="s">
        <v>172</v>
      </c>
      <c r="E296" s="33" t="s">
        <v>33</v>
      </c>
      <c r="F296" s="34">
        <f t="shared" si="51"/>
        <v>0</v>
      </c>
      <c r="G296" s="34">
        <f t="shared" si="51"/>
        <v>0</v>
      </c>
      <c r="H296" s="34">
        <f t="shared" si="51"/>
        <v>0</v>
      </c>
    </row>
    <row r="297" spans="1:8" s="8" customFormat="1" ht="39" hidden="1" x14ac:dyDescent="0.25">
      <c r="A297" s="35" t="s">
        <v>34</v>
      </c>
      <c r="B297" s="33" t="s">
        <v>150</v>
      </c>
      <c r="C297" s="33" t="s">
        <v>154</v>
      </c>
      <c r="D297" s="33" t="s">
        <v>172</v>
      </c>
      <c r="E297" s="33" t="s">
        <v>35</v>
      </c>
      <c r="F297" s="34">
        <f>5000-5000</f>
        <v>0</v>
      </c>
      <c r="G297" s="34">
        <f>5000-5000</f>
        <v>0</v>
      </c>
      <c r="H297" s="34">
        <f>5000-5000</f>
        <v>0</v>
      </c>
    </row>
    <row r="298" spans="1:8" s="8" customFormat="1" ht="39" hidden="1" x14ac:dyDescent="0.25">
      <c r="A298" s="35" t="s">
        <v>114</v>
      </c>
      <c r="B298" s="33" t="s">
        <v>150</v>
      </c>
      <c r="C298" s="33" t="s">
        <v>154</v>
      </c>
      <c r="D298" s="33" t="s">
        <v>115</v>
      </c>
      <c r="E298" s="33" t="s">
        <v>13</v>
      </c>
      <c r="F298" s="34">
        <f>F299+F303</f>
        <v>0</v>
      </c>
      <c r="G298" s="34">
        <f>G299+G303</f>
        <v>0</v>
      </c>
      <c r="H298" s="34">
        <f>H299+H303</f>
        <v>0</v>
      </c>
    </row>
    <row r="299" spans="1:8" s="8" customFormat="1" ht="53.25" hidden="1" customHeight="1" x14ac:dyDescent="0.25">
      <c r="A299" s="35" t="s">
        <v>173</v>
      </c>
      <c r="B299" s="33" t="s">
        <v>150</v>
      </c>
      <c r="C299" s="33" t="s">
        <v>154</v>
      </c>
      <c r="D299" s="33" t="s">
        <v>174</v>
      </c>
      <c r="E299" s="33" t="s">
        <v>13</v>
      </c>
      <c r="F299" s="34">
        <f t="shared" ref="F299:H301" si="52">F300</f>
        <v>0</v>
      </c>
      <c r="G299" s="34">
        <f t="shared" si="52"/>
        <v>0</v>
      </c>
      <c r="H299" s="34">
        <f t="shared" si="52"/>
        <v>0</v>
      </c>
    </row>
    <row r="300" spans="1:8" s="8" customFormat="1" ht="15" hidden="1" x14ac:dyDescent="0.25">
      <c r="A300" s="35" t="s">
        <v>89</v>
      </c>
      <c r="B300" s="33" t="s">
        <v>150</v>
      </c>
      <c r="C300" s="33" t="s">
        <v>154</v>
      </c>
      <c r="D300" s="33" t="s">
        <v>175</v>
      </c>
      <c r="E300" s="33" t="s">
        <v>13</v>
      </c>
      <c r="F300" s="34">
        <f t="shared" si="52"/>
        <v>0</v>
      </c>
      <c r="G300" s="34">
        <f t="shared" si="52"/>
        <v>0</v>
      </c>
      <c r="H300" s="34">
        <f t="shared" si="52"/>
        <v>0</v>
      </c>
    </row>
    <row r="301" spans="1:8" s="8" customFormat="1" ht="26.25" hidden="1" x14ac:dyDescent="0.25">
      <c r="A301" s="35" t="s">
        <v>32</v>
      </c>
      <c r="B301" s="33" t="s">
        <v>150</v>
      </c>
      <c r="C301" s="33" t="s">
        <v>154</v>
      </c>
      <c r="D301" s="33" t="s">
        <v>175</v>
      </c>
      <c r="E301" s="33" t="s">
        <v>33</v>
      </c>
      <c r="F301" s="34">
        <f t="shared" si="52"/>
        <v>0</v>
      </c>
      <c r="G301" s="34">
        <f t="shared" si="52"/>
        <v>0</v>
      </c>
      <c r="H301" s="34">
        <f t="shared" si="52"/>
        <v>0</v>
      </c>
    </row>
    <row r="302" spans="1:8" s="8" customFormat="1" ht="39" hidden="1" x14ac:dyDescent="0.25">
      <c r="A302" s="35" t="s">
        <v>34</v>
      </c>
      <c r="B302" s="33" t="s">
        <v>150</v>
      </c>
      <c r="C302" s="33" t="s">
        <v>154</v>
      </c>
      <c r="D302" s="33" t="s">
        <v>175</v>
      </c>
      <c r="E302" s="33" t="s">
        <v>35</v>
      </c>
      <c r="F302" s="34">
        <v>0</v>
      </c>
      <c r="G302" s="34">
        <v>0</v>
      </c>
      <c r="H302" s="34">
        <v>0</v>
      </c>
    </row>
    <row r="303" spans="1:8" s="8" customFormat="1" ht="46.5" hidden="1" customHeight="1" x14ac:dyDescent="0.25">
      <c r="A303" s="35" t="s">
        <v>176</v>
      </c>
      <c r="B303" s="33" t="s">
        <v>150</v>
      </c>
      <c r="C303" s="33" t="s">
        <v>154</v>
      </c>
      <c r="D303" s="33" t="s">
        <v>177</v>
      </c>
      <c r="E303" s="33" t="s">
        <v>13</v>
      </c>
      <c r="F303" s="34">
        <f t="shared" ref="F303:H305" si="53">F304</f>
        <v>0</v>
      </c>
      <c r="G303" s="34">
        <f t="shared" si="53"/>
        <v>0</v>
      </c>
      <c r="H303" s="34">
        <f t="shared" si="53"/>
        <v>0</v>
      </c>
    </row>
    <row r="304" spans="1:8" s="8" customFormat="1" ht="15" hidden="1" x14ac:dyDescent="0.25">
      <c r="A304" s="35" t="s">
        <v>89</v>
      </c>
      <c r="B304" s="33" t="s">
        <v>150</v>
      </c>
      <c r="C304" s="33" t="s">
        <v>154</v>
      </c>
      <c r="D304" s="33" t="s">
        <v>178</v>
      </c>
      <c r="E304" s="33" t="s">
        <v>13</v>
      </c>
      <c r="F304" s="34">
        <f t="shared" si="53"/>
        <v>0</v>
      </c>
      <c r="G304" s="34">
        <f t="shared" si="53"/>
        <v>0</v>
      </c>
      <c r="H304" s="34">
        <f t="shared" si="53"/>
        <v>0</v>
      </c>
    </row>
    <row r="305" spans="1:8" s="8" customFormat="1" ht="26.25" hidden="1" x14ac:dyDescent="0.25">
      <c r="A305" s="35" t="s">
        <v>32</v>
      </c>
      <c r="B305" s="33" t="s">
        <v>150</v>
      </c>
      <c r="C305" s="33" t="s">
        <v>154</v>
      </c>
      <c r="D305" s="33" t="s">
        <v>178</v>
      </c>
      <c r="E305" s="33" t="s">
        <v>33</v>
      </c>
      <c r="F305" s="34">
        <f t="shared" si="53"/>
        <v>0</v>
      </c>
      <c r="G305" s="34">
        <f t="shared" si="53"/>
        <v>0</v>
      </c>
      <c r="H305" s="34">
        <f t="shared" si="53"/>
        <v>0</v>
      </c>
    </row>
    <row r="306" spans="1:8" s="8" customFormat="1" ht="39" hidden="1" x14ac:dyDescent="0.25">
      <c r="A306" s="35" t="s">
        <v>34</v>
      </c>
      <c r="B306" s="33" t="s">
        <v>150</v>
      </c>
      <c r="C306" s="33" t="s">
        <v>154</v>
      </c>
      <c r="D306" s="33" t="s">
        <v>178</v>
      </c>
      <c r="E306" s="33" t="s">
        <v>35</v>
      </c>
      <c r="F306" s="34">
        <v>0</v>
      </c>
      <c r="G306" s="34">
        <v>0</v>
      </c>
      <c r="H306" s="34">
        <v>0</v>
      </c>
    </row>
    <row r="307" spans="1:8" s="8" customFormat="1" ht="46.5" customHeight="1" x14ac:dyDescent="0.25">
      <c r="A307" s="35" t="s">
        <v>114</v>
      </c>
      <c r="B307" s="33" t="s">
        <v>150</v>
      </c>
      <c r="C307" s="33" t="s">
        <v>154</v>
      </c>
      <c r="D307" s="33" t="s">
        <v>115</v>
      </c>
      <c r="E307" s="33" t="s">
        <v>13</v>
      </c>
      <c r="F307" s="34">
        <f>F308+F312</f>
        <v>717</v>
      </c>
      <c r="G307" s="34">
        <f t="shared" ref="G307:H307" si="54">G308+G312</f>
        <v>0</v>
      </c>
      <c r="H307" s="34">
        <f t="shared" si="54"/>
        <v>0</v>
      </c>
    </row>
    <row r="308" spans="1:8" s="8" customFormat="1" ht="81.75" customHeight="1" x14ac:dyDescent="0.25">
      <c r="A308" s="35" t="s">
        <v>173</v>
      </c>
      <c r="B308" s="33" t="s">
        <v>150</v>
      </c>
      <c r="C308" s="33" t="s">
        <v>154</v>
      </c>
      <c r="D308" s="33" t="s">
        <v>174</v>
      </c>
      <c r="E308" s="33" t="s">
        <v>13</v>
      </c>
      <c r="F308" s="34">
        <f>F309</f>
        <v>669</v>
      </c>
      <c r="G308" s="34">
        <f t="shared" ref="G308:H310" si="55">G309</f>
        <v>0</v>
      </c>
      <c r="H308" s="34">
        <f t="shared" si="55"/>
        <v>0</v>
      </c>
    </row>
    <row r="309" spans="1:8" s="8" customFormat="1" ht="15" x14ac:dyDescent="0.25">
      <c r="A309" s="35" t="s">
        <v>89</v>
      </c>
      <c r="B309" s="33" t="s">
        <v>150</v>
      </c>
      <c r="C309" s="33" t="s">
        <v>154</v>
      </c>
      <c r="D309" s="33" t="s">
        <v>175</v>
      </c>
      <c r="E309" s="33" t="s">
        <v>13</v>
      </c>
      <c r="F309" s="34">
        <f>F310</f>
        <v>669</v>
      </c>
      <c r="G309" s="34">
        <f t="shared" si="55"/>
        <v>0</v>
      </c>
      <c r="H309" s="34">
        <f t="shared" si="55"/>
        <v>0</v>
      </c>
    </row>
    <row r="310" spans="1:8" s="8" customFormat="1" ht="26.25" x14ac:dyDescent="0.25">
      <c r="A310" s="35" t="s">
        <v>32</v>
      </c>
      <c r="B310" s="33" t="s">
        <v>150</v>
      </c>
      <c r="C310" s="33" t="s">
        <v>154</v>
      </c>
      <c r="D310" s="33" t="s">
        <v>175</v>
      </c>
      <c r="E310" s="33" t="s">
        <v>33</v>
      </c>
      <c r="F310" s="34">
        <f>F311</f>
        <v>669</v>
      </c>
      <c r="G310" s="34">
        <f t="shared" si="55"/>
        <v>0</v>
      </c>
      <c r="H310" s="34">
        <f t="shared" si="55"/>
        <v>0</v>
      </c>
    </row>
    <row r="311" spans="1:8" s="8" customFormat="1" ht="39" x14ac:dyDescent="0.25">
      <c r="A311" s="35" t="s">
        <v>34</v>
      </c>
      <c r="B311" s="33" t="s">
        <v>150</v>
      </c>
      <c r="C311" s="33" t="s">
        <v>154</v>
      </c>
      <c r="D311" s="33" t="s">
        <v>175</v>
      </c>
      <c r="E311" s="33" t="s">
        <v>35</v>
      </c>
      <c r="F311" s="34">
        <f>463+206</f>
        <v>669</v>
      </c>
      <c r="G311" s="34">
        <v>0</v>
      </c>
      <c r="H311" s="34">
        <v>0</v>
      </c>
    </row>
    <row r="312" spans="1:8" s="8" customFormat="1" ht="42" customHeight="1" x14ac:dyDescent="0.25">
      <c r="A312" s="35" t="s">
        <v>176</v>
      </c>
      <c r="B312" s="33" t="s">
        <v>150</v>
      </c>
      <c r="C312" s="33" t="s">
        <v>154</v>
      </c>
      <c r="D312" s="33" t="s">
        <v>177</v>
      </c>
      <c r="E312" s="33" t="s">
        <v>13</v>
      </c>
      <c r="F312" s="34">
        <f>F313</f>
        <v>48</v>
      </c>
      <c r="G312" s="34">
        <f t="shared" ref="G312:H314" si="56">G313</f>
        <v>0</v>
      </c>
      <c r="H312" s="34">
        <f t="shared" si="56"/>
        <v>0</v>
      </c>
    </row>
    <row r="313" spans="1:8" s="8" customFormat="1" ht="15" x14ac:dyDescent="0.25">
      <c r="A313" s="35" t="s">
        <v>89</v>
      </c>
      <c r="B313" s="33" t="s">
        <v>150</v>
      </c>
      <c r="C313" s="33" t="s">
        <v>154</v>
      </c>
      <c r="D313" s="33" t="s">
        <v>178</v>
      </c>
      <c r="E313" s="33" t="s">
        <v>13</v>
      </c>
      <c r="F313" s="34">
        <f>F314</f>
        <v>48</v>
      </c>
      <c r="G313" s="34">
        <f t="shared" si="56"/>
        <v>0</v>
      </c>
      <c r="H313" s="34">
        <f t="shared" si="56"/>
        <v>0</v>
      </c>
    </row>
    <row r="314" spans="1:8" s="8" customFormat="1" ht="26.25" x14ac:dyDescent="0.25">
      <c r="A314" s="35" t="s">
        <v>32</v>
      </c>
      <c r="B314" s="33" t="s">
        <v>150</v>
      </c>
      <c r="C314" s="33" t="s">
        <v>154</v>
      </c>
      <c r="D314" s="33" t="s">
        <v>178</v>
      </c>
      <c r="E314" s="33" t="s">
        <v>33</v>
      </c>
      <c r="F314" s="34">
        <f>F315</f>
        <v>48</v>
      </c>
      <c r="G314" s="34">
        <f t="shared" si="56"/>
        <v>0</v>
      </c>
      <c r="H314" s="34">
        <f t="shared" si="56"/>
        <v>0</v>
      </c>
    </row>
    <row r="315" spans="1:8" s="8" customFormat="1" ht="33" customHeight="1" x14ac:dyDescent="0.25">
      <c r="A315" s="35" t="s">
        <v>34</v>
      </c>
      <c r="B315" s="33" t="s">
        <v>150</v>
      </c>
      <c r="C315" s="33" t="s">
        <v>154</v>
      </c>
      <c r="D315" s="33" t="s">
        <v>178</v>
      </c>
      <c r="E315" s="33" t="s">
        <v>35</v>
      </c>
      <c r="F315" s="34">
        <f>49-1</f>
        <v>48</v>
      </c>
      <c r="G315" s="34">
        <v>0</v>
      </c>
      <c r="H315" s="34">
        <v>0</v>
      </c>
    </row>
    <row r="316" spans="1:8" s="8" customFormat="1" ht="51.75" x14ac:dyDescent="0.25">
      <c r="A316" s="35" t="s">
        <v>531</v>
      </c>
      <c r="B316" s="33" t="s">
        <v>150</v>
      </c>
      <c r="C316" s="33" t="s">
        <v>154</v>
      </c>
      <c r="D316" s="33" t="s">
        <v>528</v>
      </c>
      <c r="E316" s="33" t="s">
        <v>13</v>
      </c>
      <c r="F316" s="34">
        <f>F317</f>
        <v>0</v>
      </c>
      <c r="G316" s="34">
        <f>G317+G322+G325</f>
        <v>2262.5</v>
      </c>
      <c r="H316" s="34">
        <f>H317+H322+H325</f>
        <v>2251.5</v>
      </c>
    </row>
    <row r="317" spans="1:8" s="8" customFormat="1" ht="26.25" x14ac:dyDescent="0.25">
      <c r="A317" s="35" t="s">
        <v>144</v>
      </c>
      <c r="B317" s="33" t="s">
        <v>150</v>
      </c>
      <c r="C317" s="33" t="s">
        <v>154</v>
      </c>
      <c r="D317" s="33" t="s">
        <v>582</v>
      </c>
      <c r="E317" s="33" t="s">
        <v>13</v>
      </c>
      <c r="F317" s="34">
        <f>F318+F320+F323</f>
        <v>0</v>
      </c>
      <c r="G317" s="34">
        <f>G318+G320</f>
        <v>2209.5</v>
      </c>
      <c r="H317" s="34">
        <f>H318+H320</f>
        <v>2198.5</v>
      </c>
    </row>
    <row r="318" spans="1:8" s="8" customFormat="1" ht="64.5" x14ac:dyDescent="0.25">
      <c r="A318" s="35" t="s">
        <v>22</v>
      </c>
      <c r="B318" s="33" t="s">
        <v>150</v>
      </c>
      <c r="C318" s="33" t="s">
        <v>154</v>
      </c>
      <c r="D318" s="33" t="s">
        <v>582</v>
      </c>
      <c r="E318" s="33" t="s">
        <v>23</v>
      </c>
      <c r="F318" s="34">
        <f>F319</f>
        <v>0</v>
      </c>
      <c r="G318" s="34">
        <f>G319</f>
        <v>2198.5</v>
      </c>
      <c r="H318" s="34">
        <f>H319</f>
        <v>2198.5</v>
      </c>
    </row>
    <row r="319" spans="1:8" s="8" customFormat="1" ht="20.25" customHeight="1" x14ac:dyDescent="0.25">
      <c r="A319" s="35" t="s">
        <v>146</v>
      </c>
      <c r="B319" s="33" t="s">
        <v>150</v>
      </c>
      <c r="C319" s="33" t="s">
        <v>154</v>
      </c>
      <c r="D319" s="33" t="s">
        <v>582</v>
      </c>
      <c r="E319" s="33" t="s">
        <v>147</v>
      </c>
      <c r="F319" s="34">
        <v>0</v>
      </c>
      <c r="G319" s="34">
        <v>2198.5</v>
      </c>
      <c r="H319" s="34">
        <v>2198.5</v>
      </c>
    </row>
    <row r="320" spans="1:8" s="8" customFormat="1" ht="26.25" x14ac:dyDescent="0.25">
      <c r="A320" s="35" t="s">
        <v>32</v>
      </c>
      <c r="B320" s="33" t="s">
        <v>150</v>
      </c>
      <c r="C320" s="33" t="s">
        <v>154</v>
      </c>
      <c r="D320" s="33" t="s">
        <v>582</v>
      </c>
      <c r="E320" s="33" t="s">
        <v>33</v>
      </c>
      <c r="F320" s="34">
        <f>F321</f>
        <v>0</v>
      </c>
      <c r="G320" s="34">
        <f>G321</f>
        <v>11</v>
      </c>
      <c r="H320" s="34">
        <f>H321</f>
        <v>0</v>
      </c>
    </row>
    <row r="321" spans="1:8" s="8" customFormat="1" ht="32.25" customHeight="1" x14ac:dyDescent="0.25">
      <c r="A321" s="35" t="s">
        <v>34</v>
      </c>
      <c r="B321" s="33" t="s">
        <v>150</v>
      </c>
      <c r="C321" s="33" t="s">
        <v>154</v>
      </c>
      <c r="D321" s="33" t="s">
        <v>582</v>
      </c>
      <c r="E321" s="33" t="s">
        <v>35</v>
      </c>
      <c r="F321" s="34">
        <v>0</v>
      </c>
      <c r="G321" s="34">
        <v>11</v>
      </c>
      <c r="H321" s="34">
        <v>0</v>
      </c>
    </row>
    <row r="322" spans="1:8" s="8" customFormat="1" ht="51.75" x14ac:dyDescent="0.25">
      <c r="A322" s="35" t="s">
        <v>142</v>
      </c>
      <c r="B322" s="33" t="s">
        <v>150</v>
      </c>
      <c r="C322" s="33" t="s">
        <v>154</v>
      </c>
      <c r="D322" s="33" t="s">
        <v>583</v>
      </c>
      <c r="E322" s="33" t="s">
        <v>13</v>
      </c>
      <c r="F322" s="34">
        <v>0</v>
      </c>
      <c r="G322" s="34">
        <f>G323</f>
        <v>4</v>
      </c>
      <c r="H322" s="34">
        <f>H323</f>
        <v>4</v>
      </c>
    </row>
    <row r="323" spans="1:8" s="8" customFormat="1" ht="15" x14ac:dyDescent="0.25">
      <c r="A323" s="35" t="s">
        <v>36</v>
      </c>
      <c r="B323" s="33" t="s">
        <v>150</v>
      </c>
      <c r="C323" s="33" t="s">
        <v>154</v>
      </c>
      <c r="D323" s="33" t="s">
        <v>583</v>
      </c>
      <c r="E323" s="33" t="s">
        <v>37</v>
      </c>
      <c r="F323" s="34">
        <f>F324</f>
        <v>0</v>
      </c>
      <c r="G323" s="34">
        <f>G324</f>
        <v>4</v>
      </c>
      <c r="H323" s="34">
        <f>H324</f>
        <v>4</v>
      </c>
    </row>
    <row r="324" spans="1:8" s="8" customFormat="1" ht="15" x14ac:dyDescent="0.25">
      <c r="A324" s="35" t="s">
        <v>38</v>
      </c>
      <c r="B324" s="33" t="s">
        <v>150</v>
      </c>
      <c r="C324" s="33" t="s">
        <v>154</v>
      </c>
      <c r="D324" s="33" t="s">
        <v>583</v>
      </c>
      <c r="E324" s="33" t="s">
        <v>39</v>
      </c>
      <c r="F324" s="34">
        <v>0</v>
      </c>
      <c r="G324" s="34">
        <v>4</v>
      </c>
      <c r="H324" s="34">
        <v>4</v>
      </c>
    </row>
    <row r="325" spans="1:8" s="8" customFormat="1" ht="15" x14ac:dyDescent="0.25">
      <c r="A325" s="35" t="s">
        <v>89</v>
      </c>
      <c r="B325" s="33" t="s">
        <v>150</v>
      </c>
      <c r="C325" s="33" t="s">
        <v>154</v>
      </c>
      <c r="D325" s="33" t="s">
        <v>529</v>
      </c>
      <c r="E325" s="33" t="s">
        <v>13</v>
      </c>
      <c r="F325" s="34">
        <v>0</v>
      </c>
      <c r="G325" s="34">
        <f>G326</f>
        <v>49</v>
      </c>
      <c r="H325" s="34">
        <f>H326</f>
        <v>49</v>
      </c>
    </row>
    <row r="326" spans="1:8" s="8" customFormat="1" ht="26.25" x14ac:dyDescent="0.25">
      <c r="A326" s="35" t="s">
        <v>32</v>
      </c>
      <c r="B326" s="33" t="s">
        <v>150</v>
      </c>
      <c r="C326" s="33" t="s">
        <v>154</v>
      </c>
      <c r="D326" s="33" t="s">
        <v>529</v>
      </c>
      <c r="E326" s="33" t="s">
        <v>33</v>
      </c>
      <c r="F326" s="34">
        <v>0</v>
      </c>
      <c r="G326" s="34">
        <f>G327</f>
        <v>49</v>
      </c>
      <c r="H326" s="34">
        <f>H327</f>
        <v>49</v>
      </c>
    </row>
    <row r="327" spans="1:8" s="8" customFormat="1" ht="32.25" customHeight="1" x14ac:dyDescent="0.25">
      <c r="A327" s="35" t="s">
        <v>34</v>
      </c>
      <c r="B327" s="33" t="s">
        <v>150</v>
      </c>
      <c r="C327" s="33" t="s">
        <v>154</v>
      </c>
      <c r="D327" s="33" t="s">
        <v>529</v>
      </c>
      <c r="E327" s="33" t="s">
        <v>35</v>
      </c>
      <c r="F327" s="34">
        <v>0</v>
      </c>
      <c r="G327" s="34">
        <v>49</v>
      </c>
      <c r="H327" s="34">
        <v>49</v>
      </c>
    </row>
    <row r="328" spans="1:8" s="9" customFormat="1" ht="15" x14ac:dyDescent="0.25">
      <c r="A328" s="35" t="s">
        <v>179</v>
      </c>
      <c r="B328" s="33" t="s">
        <v>27</v>
      </c>
      <c r="C328" s="33" t="s">
        <v>11</v>
      </c>
      <c r="D328" s="33" t="s">
        <v>12</v>
      </c>
      <c r="E328" s="33" t="s">
        <v>13</v>
      </c>
      <c r="F328" s="34">
        <f>F329+F338+F383</f>
        <v>5792.5999999999995</v>
      </c>
      <c r="G328" s="34">
        <f>G329+G338+G383</f>
        <v>3384.2999999999997</v>
      </c>
      <c r="H328" s="34">
        <f>H329+H338+H383</f>
        <v>2166.7999999999997</v>
      </c>
    </row>
    <row r="329" spans="1:8" s="10" customFormat="1" ht="15" x14ac:dyDescent="0.25">
      <c r="A329" s="35" t="s">
        <v>180</v>
      </c>
      <c r="B329" s="33" t="s">
        <v>27</v>
      </c>
      <c r="C329" s="33" t="s">
        <v>56</v>
      </c>
      <c r="D329" s="33" t="s">
        <v>12</v>
      </c>
      <c r="E329" s="33" t="s">
        <v>13</v>
      </c>
      <c r="F329" s="34">
        <f t="shared" ref="F329:H330" si="57">F330</f>
        <v>48.7</v>
      </c>
      <c r="G329" s="34">
        <f t="shared" si="57"/>
        <v>48.7</v>
      </c>
      <c r="H329" s="34">
        <f t="shared" si="57"/>
        <v>48.7</v>
      </c>
    </row>
    <row r="330" spans="1:8" s="10" customFormat="1" ht="31.5" customHeight="1" x14ac:dyDescent="0.25">
      <c r="A330" s="35" t="s">
        <v>16</v>
      </c>
      <c r="B330" s="33" t="s">
        <v>27</v>
      </c>
      <c r="C330" s="33" t="s">
        <v>56</v>
      </c>
      <c r="D330" s="33" t="s">
        <v>17</v>
      </c>
      <c r="E330" s="33" t="s">
        <v>13</v>
      </c>
      <c r="F330" s="34">
        <f t="shared" si="57"/>
        <v>48.7</v>
      </c>
      <c r="G330" s="34">
        <f t="shared" si="57"/>
        <v>48.7</v>
      </c>
      <c r="H330" s="34">
        <f t="shared" si="57"/>
        <v>48.7</v>
      </c>
    </row>
    <row r="331" spans="1:8" s="10" customFormat="1" ht="28.5" customHeight="1" x14ac:dyDescent="0.25">
      <c r="A331" s="35" t="s">
        <v>18</v>
      </c>
      <c r="B331" s="33" t="s">
        <v>27</v>
      </c>
      <c r="C331" s="33" t="s">
        <v>56</v>
      </c>
      <c r="D331" s="33" t="s">
        <v>19</v>
      </c>
      <c r="E331" s="33" t="s">
        <v>13</v>
      </c>
      <c r="F331" s="34">
        <f>F335</f>
        <v>48.7</v>
      </c>
      <c r="G331" s="34">
        <f>G335</f>
        <v>48.7</v>
      </c>
      <c r="H331" s="34">
        <f>H335</f>
        <v>48.7</v>
      </c>
    </row>
    <row r="332" spans="1:8" s="10" customFormat="1" ht="30.75" hidden="1" customHeight="1" x14ac:dyDescent="0.25">
      <c r="A332" s="35" t="s">
        <v>181</v>
      </c>
      <c r="B332" s="33" t="s">
        <v>27</v>
      </c>
      <c r="C332" s="33" t="s">
        <v>56</v>
      </c>
      <c r="D332" s="33" t="s">
        <v>182</v>
      </c>
      <c r="E332" s="33" t="s">
        <v>13</v>
      </c>
      <c r="F332" s="34">
        <f t="shared" ref="F332:H333" si="58">F333</f>
        <v>0</v>
      </c>
      <c r="G332" s="34">
        <f t="shared" si="58"/>
        <v>0</v>
      </c>
      <c r="H332" s="34">
        <f t="shared" si="58"/>
        <v>0</v>
      </c>
    </row>
    <row r="333" spans="1:8" s="10" customFormat="1" ht="26.25" hidden="1" x14ac:dyDescent="0.25">
      <c r="A333" s="35" t="s">
        <v>32</v>
      </c>
      <c r="B333" s="33" t="s">
        <v>27</v>
      </c>
      <c r="C333" s="33" t="s">
        <v>56</v>
      </c>
      <c r="D333" s="33" t="s">
        <v>182</v>
      </c>
      <c r="E333" s="33" t="s">
        <v>33</v>
      </c>
      <c r="F333" s="34">
        <f t="shared" si="58"/>
        <v>0</v>
      </c>
      <c r="G333" s="34">
        <f t="shared" si="58"/>
        <v>0</v>
      </c>
      <c r="H333" s="34">
        <f t="shared" si="58"/>
        <v>0</v>
      </c>
    </row>
    <row r="334" spans="1:8" s="10" customFormat="1" ht="39" hidden="1" x14ac:dyDescent="0.25">
      <c r="A334" s="35" t="s">
        <v>34</v>
      </c>
      <c r="B334" s="33" t="s">
        <v>27</v>
      </c>
      <c r="C334" s="33" t="s">
        <v>56</v>
      </c>
      <c r="D334" s="33" t="s">
        <v>182</v>
      </c>
      <c r="E334" s="33" t="s">
        <v>35</v>
      </c>
      <c r="F334" s="34"/>
      <c r="G334" s="34"/>
      <c r="H334" s="34"/>
    </row>
    <row r="335" spans="1:8" s="10" customFormat="1" ht="26.25" x14ac:dyDescent="0.25">
      <c r="A335" s="35" t="s">
        <v>183</v>
      </c>
      <c r="B335" s="33" t="s">
        <v>27</v>
      </c>
      <c r="C335" s="33" t="s">
        <v>56</v>
      </c>
      <c r="D335" s="33" t="s">
        <v>184</v>
      </c>
      <c r="E335" s="33" t="s">
        <v>13</v>
      </c>
      <c r="F335" s="34">
        <f t="shared" ref="F335:H336" si="59">F336</f>
        <v>48.7</v>
      </c>
      <c r="G335" s="34">
        <f t="shared" si="59"/>
        <v>48.7</v>
      </c>
      <c r="H335" s="34">
        <f t="shared" si="59"/>
        <v>48.7</v>
      </c>
    </row>
    <row r="336" spans="1:8" s="10" customFormat="1" ht="26.25" x14ac:dyDescent="0.25">
      <c r="A336" s="35" t="s">
        <v>32</v>
      </c>
      <c r="B336" s="33" t="s">
        <v>27</v>
      </c>
      <c r="C336" s="33" t="s">
        <v>56</v>
      </c>
      <c r="D336" s="33" t="s">
        <v>184</v>
      </c>
      <c r="E336" s="33" t="s">
        <v>33</v>
      </c>
      <c r="F336" s="34">
        <f>F337</f>
        <v>48.7</v>
      </c>
      <c r="G336" s="34">
        <f t="shared" si="59"/>
        <v>48.7</v>
      </c>
      <c r="H336" s="34">
        <f t="shared" si="59"/>
        <v>48.7</v>
      </c>
    </row>
    <row r="337" spans="1:8" s="9" customFormat="1" ht="34.5" customHeight="1" x14ac:dyDescent="0.25">
      <c r="A337" s="35" t="s">
        <v>34</v>
      </c>
      <c r="B337" s="33" t="s">
        <v>27</v>
      </c>
      <c r="C337" s="33" t="s">
        <v>56</v>
      </c>
      <c r="D337" s="33" t="s">
        <v>184</v>
      </c>
      <c r="E337" s="33" t="s">
        <v>35</v>
      </c>
      <c r="F337" s="34">
        <v>48.7</v>
      </c>
      <c r="G337" s="34">
        <v>48.7</v>
      </c>
      <c r="H337" s="34">
        <v>48.7</v>
      </c>
    </row>
    <row r="338" spans="1:8" s="9" customFormat="1" ht="15" x14ac:dyDescent="0.25">
      <c r="A338" s="35" t="s">
        <v>185</v>
      </c>
      <c r="B338" s="33" t="s">
        <v>27</v>
      </c>
      <c r="C338" s="33" t="s">
        <v>154</v>
      </c>
      <c r="D338" s="33" t="s">
        <v>12</v>
      </c>
      <c r="E338" s="33" t="s">
        <v>13</v>
      </c>
      <c r="F338" s="34">
        <f>F342+F351+F378+F369+F374</f>
        <v>5480.4</v>
      </c>
      <c r="G338" s="34">
        <f>G342+G351+G378+G369+G374</f>
        <v>3135.6</v>
      </c>
      <c r="H338" s="34">
        <f t="shared" ref="H338" si="60">H342+H351+H378+H369+H374</f>
        <v>2058.1</v>
      </c>
    </row>
    <row r="339" spans="1:8" s="9" customFormat="1" ht="31.5" hidden="1" customHeight="1" x14ac:dyDescent="0.25">
      <c r="A339" s="35" t="s">
        <v>186</v>
      </c>
      <c r="B339" s="33" t="s">
        <v>27</v>
      </c>
      <c r="C339" s="33" t="s">
        <v>154</v>
      </c>
      <c r="D339" s="33" t="s">
        <v>187</v>
      </c>
      <c r="E339" s="33" t="s">
        <v>13</v>
      </c>
      <c r="F339" s="34">
        <f t="shared" ref="F339:H340" si="61">F340</f>
        <v>0</v>
      </c>
      <c r="G339" s="34">
        <f t="shared" si="61"/>
        <v>0</v>
      </c>
      <c r="H339" s="34">
        <f t="shared" si="61"/>
        <v>0</v>
      </c>
    </row>
    <row r="340" spans="1:8" s="9" customFormat="1" ht="27" hidden="1" customHeight="1" x14ac:dyDescent="0.25">
      <c r="A340" s="35" t="s">
        <v>60</v>
      </c>
      <c r="B340" s="33" t="s">
        <v>27</v>
      </c>
      <c r="C340" s="33" t="s">
        <v>154</v>
      </c>
      <c r="D340" s="33" t="s">
        <v>187</v>
      </c>
      <c r="E340" s="33" t="s">
        <v>33</v>
      </c>
      <c r="F340" s="34">
        <f t="shared" si="61"/>
        <v>0</v>
      </c>
      <c r="G340" s="34">
        <f t="shared" si="61"/>
        <v>0</v>
      </c>
      <c r="H340" s="34">
        <f t="shared" si="61"/>
        <v>0</v>
      </c>
    </row>
    <row r="341" spans="1:8" s="9" customFormat="1" ht="30.75" hidden="1" customHeight="1" x14ac:dyDescent="0.25">
      <c r="A341" s="35" t="s">
        <v>34</v>
      </c>
      <c r="B341" s="33" t="s">
        <v>27</v>
      </c>
      <c r="C341" s="33" t="s">
        <v>154</v>
      </c>
      <c r="D341" s="33" t="s">
        <v>187</v>
      </c>
      <c r="E341" s="33" t="s">
        <v>35</v>
      </c>
      <c r="F341" s="34">
        <v>0</v>
      </c>
      <c r="G341" s="34">
        <v>0</v>
      </c>
      <c r="H341" s="34">
        <v>0</v>
      </c>
    </row>
    <row r="342" spans="1:8" s="9" customFormat="1" ht="46.5" customHeight="1" x14ac:dyDescent="0.25">
      <c r="A342" s="35" t="s">
        <v>533</v>
      </c>
      <c r="B342" s="33" t="s">
        <v>27</v>
      </c>
      <c r="C342" s="33" t="s">
        <v>154</v>
      </c>
      <c r="D342" s="33" t="s">
        <v>189</v>
      </c>
      <c r="E342" s="33" t="s">
        <v>13</v>
      </c>
      <c r="F342" s="34">
        <f>F343+F347</f>
        <v>100</v>
      </c>
      <c r="G342" s="34">
        <f>G343+G347</f>
        <v>100</v>
      </c>
      <c r="H342" s="34">
        <f>H343+H347</f>
        <v>100</v>
      </c>
    </row>
    <row r="343" spans="1:8" s="9" customFormat="1" ht="43.5" customHeight="1" x14ac:dyDescent="0.25">
      <c r="A343" s="35" t="s">
        <v>534</v>
      </c>
      <c r="B343" s="33" t="s">
        <v>27</v>
      </c>
      <c r="C343" s="33" t="s">
        <v>154</v>
      </c>
      <c r="D343" s="33" t="s">
        <v>190</v>
      </c>
      <c r="E343" s="33" t="s">
        <v>13</v>
      </c>
      <c r="F343" s="34">
        <f t="shared" ref="F343:H345" si="62">F344</f>
        <v>100</v>
      </c>
      <c r="G343" s="34">
        <f t="shared" si="62"/>
        <v>100</v>
      </c>
      <c r="H343" s="34">
        <f t="shared" si="62"/>
        <v>100</v>
      </c>
    </row>
    <row r="344" spans="1:8" s="9" customFormat="1" ht="18.75" customHeight="1" x14ac:dyDescent="0.25">
      <c r="A344" s="35" t="s">
        <v>89</v>
      </c>
      <c r="B344" s="33" t="s">
        <v>27</v>
      </c>
      <c r="C344" s="33" t="s">
        <v>154</v>
      </c>
      <c r="D344" s="33" t="s">
        <v>191</v>
      </c>
      <c r="E344" s="33" t="s">
        <v>13</v>
      </c>
      <c r="F344" s="34">
        <f t="shared" si="62"/>
        <v>100</v>
      </c>
      <c r="G344" s="34">
        <f t="shared" si="62"/>
        <v>100</v>
      </c>
      <c r="H344" s="34">
        <f t="shared" si="62"/>
        <v>100</v>
      </c>
    </row>
    <row r="345" spans="1:8" s="9" customFormat="1" ht="30.75" customHeight="1" x14ac:dyDescent="0.25">
      <c r="A345" s="35" t="s">
        <v>32</v>
      </c>
      <c r="B345" s="33" t="s">
        <v>27</v>
      </c>
      <c r="C345" s="33" t="s">
        <v>154</v>
      </c>
      <c r="D345" s="33" t="s">
        <v>191</v>
      </c>
      <c r="E345" s="33" t="s">
        <v>33</v>
      </c>
      <c r="F345" s="34">
        <f t="shared" si="62"/>
        <v>100</v>
      </c>
      <c r="G345" s="34">
        <f t="shared" si="62"/>
        <v>100</v>
      </c>
      <c r="H345" s="34">
        <f t="shared" si="62"/>
        <v>100</v>
      </c>
    </row>
    <row r="346" spans="1:8" s="9" customFormat="1" ht="34.5" customHeight="1" x14ac:dyDescent="0.25">
      <c r="A346" s="35" t="s">
        <v>34</v>
      </c>
      <c r="B346" s="33" t="s">
        <v>27</v>
      </c>
      <c r="C346" s="33" t="s">
        <v>154</v>
      </c>
      <c r="D346" s="33" t="s">
        <v>191</v>
      </c>
      <c r="E346" s="33" t="s">
        <v>35</v>
      </c>
      <c r="F346" s="34">
        <v>100</v>
      </c>
      <c r="G346" s="34">
        <v>100</v>
      </c>
      <c r="H346" s="34">
        <v>100</v>
      </c>
    </row>
    <row r="347" spans="1:8" s="9" customFormat="1" ht="48" hidden="1" customHeight="1" x14ac:dyDescent="0.25">
      <c r="A347" s="35" t="s">
        <v>192</v>
      </c>
      <c r="B347" s="33" t="s">
        <v>27</v>
      </c>
      <c r="C347" s="33" t="s">
        <v>154</v>
      </c>
      <c r="D347" s="33" t="s">
        <v>193</v>
      </c>
      <c r="E347" s="33" t="s">
        <v>13</v>
      </c>
      <c r="F347" s="34">
        <f t="shared" ref="F347:H349" si="63">F348</f>
        <v>0</v>
      </c>
      <c r="G347" s="34">
        <f t="shared" si="63"/>
        <v>0</v>
      </c>
      <c r="H347" s="34">
        <f t="shared" si="63"/>
        <v>0</v>
      </c>
    </row>
    <row r="348" spans="1:8" s="9" customFormat="1" ht="30.75" hidden="1" customHeight="1" x14ac:dyDescent="0.25">
      <c r="A348" s="35" t="s">
        <v>89</v>
      </c>
      <c r="B348" s="33" t="s">
        <v>27</v>
      </c>
      <c r="C348" s="33" t="s">
        <v>154</v>
      </c>
      <c r="D348" s="33" t="s">
        <v>194</v>
      </c>
      <c r="E348" s="33" t="s">
        <v>13</v>
      </c>
      <c r="F348" s="34">
        <f t="shared" si="63"/>
        <v>0</v>
      </c>
      <c r="G348" s="34">
        <f t="shared" si="63"/>
        <v>0</v>
      </c>
      <c r="H348" s="34">
        <f t="shared" si="63"/>
        <v>0</v>
      </c>
    </row>
    <row r="349" spans="1:8" s="9" customFormat="1" ht="30.75" hidden="1" customHeight="1" x14ac:dyDescent="0.25">
      <c r="A349" s="35" t="s">
        <v>32</v>
      </c>
      <c r="B349" s="33" t="s">
        <v>27</v>
      </c>
      <c r="C349" s="33" t="s">
        <v>154</v>
      </c>
      <c r="D349" s="33" t="s">
        <v>194</v>
      </c>
      <c r="E349" s="33" t="s">
        <v>33</v>
      </c>
      <c r="F349" s="34">
        <f t="shared" si="63"/>
        <v>0</v>
      </c>
      <c r="G349" s="34">
        <f t="shared" si="63"/>
        <v>0</v>
      </c>
      <c r="H349" s="34">
        <f t="shared" si="63"/>
        <v>0</v>
      </c>
    </row>
    <row r="350" spans="1:8" s="9" customFormat="1" ht="30.75" hidden="1" customHeight="1" x14ac:dyDescent="0.25">
      <c r="A350" s="35" t="s">
        <v>34</v>
      </c>
      <c r="B350" s="33" t="s">
        <v>27</v>
      </c>
      <c r="C350" s="33" t="s">
        <v>154</v>
      </c>
      <c r="D350" s="33" t="s">
        <v>194</v>
      </c>
      <c r="E350" s="33" t="s">
        <v>35</v>
      </c>
      <c r="F350" s="34"/>
      <c r="G350" s="34"/>
      <c r="H350" s="34"/>
    </row>
    <row r="351" spans="1:8" s="9" customFormat="1" ht="83.25" customHeight="1" x14ac:dyDescent="0.25">
      <c r="A351" s="35" t="s">
        <v>537</v>
      </c>
      <c r="B351" s="33" t="s">
        <v>27</v>
      </c>
      <c r="C351" s="33" t="s">
        <v>154</v>
      </c>
      <c r="D351" s="33" t="s">
        <v>195</v>
      </c>
      <c r="E351" s="33" t="s">
        <v>13</v>
      </c>
      <c r="F351" s="34">
        <f>F358+F365+F355+F352</f>
        <v>5330.4</v>
      </c>
      <c r="G351" s="34">
        <f>G358+G365</f>
        <v>0</v>
      </c>
      <c r="H351" s="34">
        <f>H358+H365</f>
        <v>0</v>
      </c>
    </row>
    <row r="352" spans="1:8" s="9" customFormat="1" ht="67.5" hidden="1" customHeight="1" x14ac:dyDescent="0.25">
      <c r="A352" s="35" t="s">
        <v>477</v>
      </c>
      <c r="B352" s="33" t="s">
        <v>27</v>
      </c>
      <c r="C352" s="33" t="s">
        <v>154</v>
      </c>
      <c r="D352" s="33" t="s">
        <v>478</v>
      </c>
      <c r="E352" s="33" t="s">
        <v>13</v>
      </c>
      <c r="F352" s="34">
        <f>F353</f>
        <v>0</v>
      </c>
      <c r="G352" s="34">
        <v>0</v>
      </c>
      <c r="H352" s="34">
        <v>0</v>
      </c>
    </row>
    <row r="353" spans="1:8" s="9" customFormat="1" ht="27.75" hidden="1" customHeight="1" x14ac:dyDescent="0.25">
      <c r="A353" s="35" t="s">
        <v>32</v>
      </c>
      <c r="B353" s="33" t="s">
        <v>27</v>
      </c>
      <c r="C353" s="33" t="s">
        <v>154</v>
      </c>
      <c r="D353" s="33" t="s">
        <v>478</v>
      </c>
      <c r="E353" s="33" t="s">
        <v>33</v>
      </c>
      <c r="F353" s="34">
        <f>F354</f>
        <v>0</v>
      </c>
      <c r="G353" s="34">
        <v>0</v>
      </c>
      <c r="H353" s="34">
        <v>0</v>
      </c>
    </row>
    <row r="354" spans="1:8" s="9" customFormat="1" ht="36.75" hidden="1" customHeight="1" x14ac:dyDescent="0.25">
      <c r="A354" s="35" t="s">
        <v>34</v>
      </c>
      <c r="B354" s="33" t="s">
        <v>27</v>
      </c>
      <c r="C354" s="33" t="s">
        <v>154</v>
      </c>
      <c r="D354" s="33" t="s">
        <v>478</v>
      </c>
      <c r="E354" s="33" t="s">
        <v>35</v>
      </c>
      <c r="F354" s="34"/>
      <c r="G354" s="34"/>
      <c r="H354" s="34"/>
    </row>
    <row r="355" spans="1:8" s="9" customFormat="1" ht="71.25" hidden="1" customHeight="1" x14ac:dyDescent="0.25">
      <c r="A355" s="35" t="s">
        <v>479</v>
      </c>
      <c r="B355" s="33" t="s">
        <v>27</v>
      </c>
      <c r="C355" s="33" t="s">
        <v>154</v>
      </c>
      <c r="D355" s="33" t="s">
        <v>480</v>
      </c>
      <c r="E355" s="33" t="s">
        <v>13</v>
      </c>
      <c r="F355" s="34">
        <f>F356</f>
        <v>0</v>
      </c>
      <c r="G355" s="34">
        <v>0</v>
      </c>
      <c r="H355" s="34">
        <v>0</v>
      </c>
    </row>
    <row r="356" spans="1:8" s="9" customFormat="1" ht="25.5" hidden="1" customHeight="1" x14ac:dyDescent="0.25">
      <c r="A356" s="35" t="s">
        <v>32</v>
      </c>
      <c r="B356" s="33" t="s">
        <v>27</v>
      </c>
      <c r="C356" s="33" t="s">
        <v>154</v>
      </c>
      <c r="D356" s="33" t="s">
        <v>480</v>
      </c>
      <c r="E356" s="33" t="s">
        <v>33</v>
      </c>
      <c r="F356" s="34">
        <f>F357</f>
        <v>0</v>
      </c>
      <c r="G356" s="34">
        <v>0</v>
      </c>
      <c r="H356" s="34">
        <v>0</v>
      </c>
    </row>
    <row r="357" spans="1:8" s="9" customFormat="1" ht="33.75" hidden="1" customHeight="1" x14ac:dyDescent="0.25">
      <c r="A357" s="35" t="s">
        <v>34</v>
      </c>
      <c r="B357" s="33" t="s">
        <v>27</v>
      </c>
      <c r="C357" s="33" t="s">
        <v>154</v>
      </c>
      <c r="D357" s="33" t="s">
        <v>480</v>
      </c>
      <c r="E357" s="33" t="s">
        <v>35</v>
      </c>
      <c r="F357" s="34"/>
      <c r="G357" s="34"/>
      <c r="H357" s="34"/>
    </row>
    <row r="358" spans="1:8" s="9" customFormat="1" ht="75.75" customHeight="1" x14ac:dyDescent="0.25">
      <c r="A358" s="35" t="s">
        <v>196</v>
      </c>
      <c r="B358" s="33" t="s">
        <v>27</v>
      </c>
      <c r="C358" s="33" t="s">
        <v>154</v>
      </c>
      <c r="D358" s="33" t="s">
        <v>197</v>
      </c>
      <c r="E358" s="33" t="s">
        <v>13</v>
      </c>
      <c r="F358" s="34">
        <f>F359+F362</f>
        <v>4898.5</v>
      </c>
      <c r="G358" s="34">
        <f t="shared" ref="F358:H360" si="64">G359</f>
        <v>0</v>
      </c>
      <c r="H358" s="34">
        <f t="shared" si="64"/>
        <v>0</v>
      </c>
    </row>
    <row r="359" spans="1:8" s="9" customFormat="1" ht="17.25" customHeight="1" x14ac:dyDescent="0.25">
      <c r="A359" s="35" t="s">
        <v>89</v>
      </c>
      <c r="B359" s="33" t="s">
        <v>27</v>
      </c>
      <c r="C359" s="33" t="s">
        <v>154</v>
      </c>
      <c r="D359" s="33" t="s">
        <v>198</v>
      </c>
      <c r="E359" s="33" t="s">
        <v>13</v>
      </c>
      <c r="F359" s="34">
        <f t="shared" si="64"/>
        <v>4898.5</v>
      </c>
      <c r="G359" s="34">
        <f t="shared" si="64"/>
        <v>0</v>
      </c>
      <c r="H359" s="34">
        <f t="shared" si="64"/>
        <v>0</v>
      </c>
    </row>
    <row r="360" spans="1:8" s="9" customFormat="1" ht="26.25" x14ac:dyDescent="0.25">
      <c r="A360" s="35" t="s">
        <v>32</v>
      </c>
      <c r="B360" s="33" t="s">
        <v>27</v>
      </c>
      <c r="C360" s="33" t="s">
        <v>154</v>
      </c>
      <c r="D360" s="33" t="s">
        <v>198</v>
      </c>
      <c r="E360" s="33" t="s">
        <v>33</v>
      </c>
      <c r="F360" s="34">
        <f t="shared" si="64"/>
        <v>4898.5</v>
      </c>
      <c r="G360" s="34">
        <f t="shared" si="64"/>
        <v>0</v>
      </c>
      <c r="H360" s="34">
        <f t="shared" si="64"/>
        <v>0</v>
      </c>
    </row>
    <row r="361" spans="1:8" s="9" customFormat="1" ht="30" customHeight="1" x14ac:dyDescent="0.25">
      <c r="A361" s="35" t="s">
        <v>34</v>
      </c>
      <c r="B361" s="33" t="s">
        <v>27</v>
      </c>
      <c r="C361" s="33" t="s">
        <v>154</v>
      </c>
      <c r="D361" s="33" t="s">
        <v>198</v>
      </c>
      <c r="E361" s="33" t="s">
        <v>35</v>
      </c>
      <c r="F361" s="34">
        <f>6033.7-1785+1107-245-6.5-205.7</f>
        <v>4898.5</v>
      </c>
      <c r="G361" s="34">
        <v>0</v>
      </c>
      <c r="H361" s="34">
        <v>0</v>
      </c>
    </row>
    <row r="362" spans="1:8" s="9" customFormat="1" ht="45" hidden="1" customHeight="1" x14ac:dyDescent="0.25">
      <c r="A362" s="35" t="s">
        <v>468</v>
      </c>
      <c r="B362" s="33" t="s">
        <v>27</v>
      </c>
      <c r="C362" s="33" t="s">
        <v>154</v>
      </c>
      <c r="D362" s="33" t="s">
        <v>481</v>
      </c>
      <c r="E362" s="33" t="s">
        <v>13</v>
      </c>
      <c r="F362" s="34">
        <f>F363</f>
        <v>0</v>
      </c>
      <c r="G362" s="34">
        <v>0</v>
      </c>
      <c r="H362" s="34">
        <v>0</v>
      </c>
    </row>
    <row r="363" spans="1:8" s="9" customFormat="1" ht="30" hidden="1" customHeight="1" x14ac:dyDescent="0.25">
      <c r="A363" s="35" t="s">
        <v>32</v>
      </c>
      <c r="B363" s="33" t="s">
        <v>27</v>
      </c>
      <c r="C363" s="33" t="s">
        <v>154</v>
      </c>
      <c r="D363" s="33" t="s">
        <v>198</v>
      </c>
      <c r="E363" s="33" t="s">
        <v>33</v>
      </c>
      <c r="F363" s="34">
        <f>F364</f>
        <v>0</v>
      </c>
      <c r="G363" s="34">
        <v>0</v>
      </c>
      <c r="H363" s="34">
        <v>0</v>
      </c>
    </row>
    <row r="364" spans="1:8" s="9" customFormat="1" ht="30" hidden="1" customHeight="1" x14ac:dyDescent="0.25">
      <c r="A364" s="35" t="s">
        <v>34</v>
      </c>
      <c r="B364" s="33" t="s">
        <v>27</v>
      </c>
      <c r="C364" s="33" t="s">
        <v>154</v>
      </c>
      <c r="D364" s="33" t="s">
        <v>198</v>
      </c>
      <c r="E364" s="33" t="s">
        <v>35</v>
      </c>
      <c r="F364" s="34"/>
      <c r="G364" s="34"/>
      <c r="H364" s="34"/>
    </row>
    <row r="365" spans="1:8" s="9" customFormat="1" ht="81.75" customHeight="1" x14ac:dyDescent="0.25">
      <c r="A365" s="35" t="s">
        <v>199</v>
      </c>
      <c r="B365" s="33" t="s">
        <v>27</v>
      </c>
      <c r="C365" s="33" t="s">
        <v>154</v>
      </c>
      <c r="D365" s="33" t="s">
        <v>200</v>
      </c>
      <c r="E365" s="33" t="s">
        <v>13</v>
      </c>
      <c r="F365" s="34">
        <f t="shared" ref="F365:H367" si="65">F366</f>
        <v>431.9</v>
      </c>
      <c r="G365" s="34">
        <f t="shared" si="65"/>
        <v>0</v>
      </c>
      <c r="H365" s="34">
        <f t="shared" si="65"/>
        <v>0</v>
      </c>
    </row>
    <row r="366" spans="1:8" s="9" customFormat="1" ht="15" x14ac:dyDescent="0.25">
      <c r="A366" s="35" t="s">
        <v>89</v>
      </c>
      <c r="B366" s="33" t="s">
        <v>27</v>
      </c>
      <c r="C366" s="33" t="s">
        <v>154</v>
      </c>
      <c r="D366" s="33" t="s">
        <v>201</v>
      </c>
      <c r="E366" s="33" t="s">
        <v>13</v>
      </c>
      <c r="F366" s="34">
        <f t="shared" si="65"/>
        <v>431.9</v>
      </c>
      <c r="G366" s="34">
        <f t="shared" si="65"/>
        <v>0</v>
      </c>
      <c r="H366" s="34">
        <f t="shared" si="65"/>
        <v>0</v>
      </c>
    </row>
    <row r="367" spans="1:8" s="9" customFormat="1" ht="26.25" x14ac:dyDescent="0.25">
      <c r="A367" s="35" t="s">
        <v>32</v>
      </c>
      <c r="B367" s="33" t="s">
        <v>27</v>
      </c>
      <c r="C367" s="33" t="s">
        <v>154</v>
      </c>
      <c r="D367" s="33" t="s">
        <v>201</v>
      </c>
      <c r="E367" s="33" t="s">
        <v>33</v>
      </c>
      <c r="F367" s="34">
        <f t="shared" si="65"/>
        <v>431.9</v>
      </c>
      <c r="G367" s="34">
        <f t="shared" si="65"/>
        <v>0</v>
      </c>
      <c r="H367" s="34">
        <f t="shared" si="65"/>
        <v>0</v>
      </c>
    </row>
    <row r="368" spans="1:8" s="9" customFormat="1" ht="29.25" customHeight="1" x14ac:dyDescent="0.25">
      <c r="A368" s="35" t="s">
        <v>34</v>
      </c>
      <c r="B368" s="33" t="s">
        <v>27</v>
      </c>
      <c r="C368" s="33" t="s">
        <v>154</v>
      </c>
      <c r="D368" s="33" t="s">
        <v>201</v>
      </c>
      <c r="E368" s="33" t="s">
        <v>35</v>
      </c>
      <c r="F368" s="34">
        <f>180.4+245+6.5</f>
        <v>431.9</v>
      </c>
      <c r="G368" s="34">
        <v>0</v>
      </c>
      <c r="H368" s="34">
        <v>0</v>
      </c>
    </row>
    <row r="369" spans="1:8" s="9" customFormat="1" ht="64.5" hidden="1" x14ac:dyDescent="0.25">
      <c r="A369" s="35" t="s">
        <v>107</v>
      </c>
      <c r="B369" s="33" t="s">
        <v>27</v>
      </c>
      <c r="C369" s="33" t="s">
        <v>154</v>
      </c>
      <c r="D369" s="33" t="s">
        <v>108</v>
      </c>
      <c r="E369" s="33" t="s">
        <v>13</v>
      </c>
      <c r="F369" s="34">
        <f t="shared" ref="F369:H372" si="66">F370</f>
        <v>0</v>
      </c>
      <c r="G369" s="34">
        <f t="shared" si="66"/>
        <v>0</v>
      </c>
      <c r="H369" s="34">
        <f t="shared" si="66"/>
        <v>0</v>
      </c>
    </row>
    <row r="370" spans="1:8" s="9" customFormat="1" ht="51.75" hidden="1" x14ac:dyDescent="0.25">
      <c r="A370" s="35" t="s">
        <v>202</v>
      </c>
      <c r="B370" s="33" t="s">
        <v>27</v>
      </c>
      <c r="C370" s="33" t="s">
        <v>154</v>
      </c>
      <c r="D370" s="33" t="s">
        <v>203</v>
      </c>
      <c r="E370" s="33" t="s">
        <v>13</v>
      </c>
      <c r="F370" s="34">
        <f t="shared" si="66"/>
        <v>0</v>
      </c>
      <c r="G370" s="34">
        <f t="shared" si="66"/>
        <v>0</v>
      </c>
      <c r="H370" s="34">
        <f t="shared" si="66"/>
        <v>0</v>
      </c>
    </row>
    <row r="371" spans="1:8" s="9" customFormat="1" ht="15" hidden="1" x14ac:dyDescent="0.25">
      <c r="A371" s="35" t="s">
        <v>89</v>
      </c>
      <c r="B371" s="33" t="s">
        <v>27</v>
      </c>
      <c r="C371" s="33" t="s">
        <v>154</v>
      </c>
      <c r="D371" s="33" t="s">
        <v>204</v>
      </c>
      <c r="E371" s="33" t="s">
        <v>13</v>
      </c>
      <c r="F371" s="34">
        <f t="shared" si="66"/>
        <v>0</v>
      </c>
      <c r="G371" s="34">
        <f t="shared" si="66"/>
        <v>0</v>
      </c>
      <c r="H371" s="34">
        <f t="shared" si="66"/>
        <v>0</v>
      </c>
    </row>
    <row r="372" spans="1:8" s="9" customFormat="1" ht="26.25" hidden="1" x14ac:dyDescent="0.25">
      <c r="A372" s="35" t="s">
        <v>32</v>
      </c>
      <c r="B372" s="33" t="s">
        <v>27</v>
      </c>
      <c r="C372" s="33" t="s">
        <v>154</v>
      </c>
      <c r="D372" s="33" t="s">
        <v>204</v>
      </c>
      <c r="E372" s="33" t="s">
        <v>33</v>
      </c>
      <c r="F372" s="34">
        <f t="shared" si="66"/>
        <v>0</v>
      </c>
      <c r="G372" s="34">
        <f t="shared" si="66"/>
        <v>0</v>
      </c>
      <c r="H372" s="34">
        <f t="shared" si="66"/>
        <v>0</v>
      </c>
    </row>
    <row r="373" spans="1:8" s="9" customFormat="1" ht="39" hidden="1" x14ac:dyDescent="0.25">
      <c r="A373" s="35" t="s">
        <v>34</v>
      </c>
      <c r="B373" s="33" t="s">
        <v>27</v>
      </c>
      <c r="C373" s="33" t="s">
        <v>154</v>
      </c>
      <c r="D373" s="33" t="s">
        <v>204</v>
      </c>
      <c r="E373" s="33" t="s">
        <v>35</v>
      </c>
      <c r="F373" s="34"/>
      <c r="G373" s="34"/>
      <c r="H373" s="34"/>
    </row>
    <row r="374" spans="1:8" s="9" customFormat="1" ht="77.25" x14ac:dyDescent="0.25">
      <c r="A374" s="35" t="s">
        <v>557</v>
      </c>
      <c r="B374" s="33" t="s">
        <v>27</v>
      </c>
      <c r="C374" s="33" t="s">
        <v>154</v>
      </c>
      <c r="D374" s="33" t="s">
        <v>535</v>
      </c>
      <c r="E374" s="33" t="s">
        <v>13</v>
      </c>
      <c r="F374" s="34">
        <v>0</v>
      </c>
      <c r="G374" s="34">
        <f t="shared" ref="G374:H376" si="67">G375</f>
        <v>2915.7</v>
      </c>
      <c r="H374" s="34">
        <f t="shared" si="67"/>
        <v>1958.1</v>
      </c>
    </row>
    <row r="375" spans="1:8" s="9" customFormat="1" ht="15" x14ac:dyDescent="0.25">
      <c r="A375" s="35" t="s">
        <v>89</v>
      </c>
      <c r="B375" s="33" t="s">
        <v>27</v>
      </c>
      <c r="C375" s="33" t="s">
        <v>154</v>
      </c>
      <c r="D375" s="33" t="s">
        <v>536</v>
      </c>
      <c r="E375" s="33" t="s">
        <v>13</v>
      </c>
      <c r="F375" s="34">
        <v>0</v>
      </c>
      <c r="G375" s="34">
        <f t="shared" si="67"/>
        <v>2915.7</v>
      </c>
      <c r="H375" s="34">
        <f t="shared" si="67"/>
        <v>1958.1</v>
      </c>
    </row>
    <row r="376" spans="1:8" s="9" customFormat="1" ht="26.25" x14ac:dyDescent="0.25">
      <c r="A376" s="35" t="s">
        <v>32</v>
      </c>
      <c r="B376" s="33" t="s">
        <v>27</v>
      </c>
      <c r="C376" s="33" t="s">
        <v>154</v>
      </c>
      <c r="D376" s="33" t="s">
        <v>536</v>
      </c>
      <c r="E376" s="33" t="s">
        <v>33</v>
      </c>
      <c r="F376" s="34">
        <v>0</v>
      </c>
      <c r="G376" s="34">
        <f t="shared" si="67"/>
        <v>2915.7</v>
      </c>
      <c r="H376" s="34">
        <f t="shared" si="67"/>
        <v>1958.1</v>
      </c>
    </row>
    <row r="377" spans="1:8" s="9" customFormat="1" ht="33.75" customHeight="1" x14ac:dyDescent="0.25">
      <c r="A377" s="35" t="s">
        <v>34</v>
      </c>
      <c r="B377" s="33" t="s">
        <v>27</v>
      </c>
      <c r="C377" s="33" t="s">
        <v>154</v>
      </c>
      <c r="D377" s="33" t="s">
        <v>536</v>
      </c>
      <c r="E377" s="33" t="s">
        <v>35</v>
      </c>
      <c r="F377" s="34">
        <v>0</v>
      </c>
      <c r="G377" s="34">
        <f>2800.5+115.2</f>
        <v>2915.7</v>
      </c>
      <c r="H377" s="34">
        <v>1958.1</v>
      </c>
    </row>
    <row r="378" spans="1:8" s="9" customFormat="1" ht="30" customHeight="1" x14ac:dyDescent="0.25">
      <c r="A378" s="35" t="s">
        <v>532</v>
      </c>
      <c r="B378" s="33" t="s">
        <v>27</v>
      </c>
      <c r="C378" s="33" t="s">
        <v>154</v>
      </c>
      <c r="D378" s="33" t="s">
        <v>119</v>
      </c>
      <c r="E378" s="33" t="s">
        <v>13</v>
      </c>
      <c r="F378" s="34">
        <f t="shared" ref="F378:H381" si="68">F379</f>
        <v>50</v>
      </c>
      <c r="G378" s="34">
        <f t="shared" si="68"/>
        <v>119.9</v>
      </c>
      <c r="H378" s="34">
        <f t="shared" si="68"/>
        <v>0</v>
      </c>
    </row>
    <row r="379" spans="1:8" s="9" customFormat="1" ht="26.25" x14ac:dyDescent="0.25">
      <c r="A379" s="35" t="s">
        <v>128</v>
      </c>
      <c r="B379" s="33" t="s">
        <v>27</v>
      </c>
      <c r="C379" s="33" t="s">
        <v>154</v>
      </c>
      <c r="D379" s="33" t="s">
        <v>129</v>
      </c>
      <c r="E379" s="33" t="s">
        <v>13</v>
      </c>
      <c r="F379" s="34">
        <f t="shared" si="68"/>
        <v>50</v>
      </c>
      <c r="G379" s="34">
        <f t="shared" si="68"/>
        <v>119.9</v>
      </c>
      <c r="H379" s="34">
        <f t="shared" si="68"/>
        <v>0</v>
      </c>
    </row>
    <row r="380" spans="1:8" s="9" customFormat="1" ht="15" x14ac:dyDescent="0.25">
      <c r="A380" s="35" t="s">
        <v>89</v>
      </c>
      <c r="B380" s="33" t="s">
        <v>27</v>
      </c>
      <c r="C380" s="33" t="s">
        <v>154</v>
      </c>
      <c r="D380" s="33" t="s">
        <v>130</v>
      </c>
      <c r="E380" s="33" t="s">
        <v>13</v>
      </c>
      <c r="F380" s="34">
        <f t="shared" si="68"/>
        <v>50</v>
      </c>
      <c r="G380" s="34">
        <f t="shared" si="68"/>
        <v>119.9</v>
      </c>
      <c r="H380" s="34">
        <f t="shared" si="68"/>
        <v>0</v>
      </c>
    </row>
    <row r="381" spans="1:8" s="9" customFormat="1" ht="26.25" x14ac:dyDescent="0.25">
      <c r="A381" s="35" t="s">
        <v>32</v>
      </c>
      <c r="B381" s="33" t="s">
        <v>27</v>
      </c>
      <c r="C381" s="33" t="s">
        <v>154</v>
      </c>
      <c r="D381" s="33" t="s">
        <v>130</v>
      </c>
      <c r="E381" s="33" t="s">
        <v>33</v>
      </c>
      <c r="F381" s="34">
        <f t="shared" si="68"/>
        <v>50</v>
      </c>
      <c r="G381" s="34">
        <f t="shared" si="68"/>
        <v>119.9</v>
      </c>
      <c r="H381" s="34">
        <f t="shared" si="68"/>
        <v>0</v>
      </c>
    </row>
    <row r="382" spans="1:8" s="9" customFormat="1" ht="33" customHeight="1" x14ac:dyDescent="0.25">
      <c r="A382" s="35" t="s">
        <v>34</v>
      </c>
      <c r="B382" s="33" t="s">
        <v>27</v>
      </c>
      <c r="C382" s="33" t="s">
        <v>154</v>
      </c>
      <c r="D382" s="33" t="s">
        <v>130</v>
      </c>
      <c r="E382" s="33" t="s">
        <v>35</v>
      </c>
      <c r="F382" s="34">
        <v>50</v>
      </c>
      <c r="G382" s="34">
        <v>119.9</v>
      </c>
      <c r="H382" s="34">
        <v>0</v>
      </c>
    </row>
    <row r="383" spans="1:8" s="9" customFormat="1" ht="15" x14ac:dyDescent="0.25">
      <c r="A383" s="35" t="s">
        <v>205</v>
      </c>
      <c r="B383" s="33" t="s">
        <v>27</v>
      </c>
      <c r="C383" s="33" t="s">
        <v>206</v>
      </c>
      <c r="D383" s="33" t="s">
        <v>12</v>
      </c>
      <c r="E383" s="33" t="s">
        <v>13</v>
      </c>
      <c r="F383" s="34">
        <f>F390+F403+F384+F412</f>
        <v>263.5</v>
      </c>
      <c r="G383" s="34">
        <f>G390+G403+G384</f>
        <v>200</v>
      </c>
      <c r="H383" s="34">
        <f>H390+H403+H384</f>
        <v>60</v>
      </c>
    </row>
    <row r="384" spans="1:8" s="9" customFormat="1" ht="39" hidden="1" x14ac:dyDescent="0.25">
      <c r="A384" s="35" t="s">
        <v>188</v>
      </c>
      <c r="B384" s="33" t="s">
        <v>27</v>
      </c>
      <c r="C384" s="33" t="s">
        <v>206</v>
      </c>
      <c r="D384" s="33" t="s">
        <v>189</v>
      </c>
      <c r="E384" s="33" t="s">
        <v>13</v>
      </c>
      <c r="F384" s="34">
        <f t="shared" ref="F384:H387" si="69">F385</f>
        <v>0</v>
      </c>
      <c r="G384" s="34">
        <f t="shared" si="69"/>
        <v>0</v>
      </c>
      <c r="H384" s="34">
        <f t="shared" si="69"/>
        <v>0</v>
      </c>
    </row>
    <row r="385" spans="1:8" s="9" customFormat="1" ht="51.75" hidden="1" x14ac:dyDescent="0.25">
      <c r="A385" s="35" t="s">
        <v>192</v>
      </c>
      <c r="B385" s="33" t="s">
        <v>27</v>
      </c>
      <c r="C385" s="33" t="s">
        <v>206</v>
      </c>
      <c r="D385" s="33" t="s">
        <v>193</v>
      </c>
      <c r="E385" s="33" t="s">
        <v>13</v>
      </c>
      <c r="F385" s="34">
        <f t="shared" si="69"/>
        <v>0</v>
      </c>
      <c r="G385" s="34">
        <f t="shared" si="69"/>
        <v>0</v>
      </c>
      <c r="H385" s="34">
        <f t="shared" si="69"/>
        <v>0</v>
      </c>
    </row>
    <row r="386" spans="1:8" s="9" customFormat="1" ht="15" hidden="1" x14ac:dyDescent="0.25">
      <c r="A386" s="35" t="s">
        <v>89</v>
      </c>
      <c r="B386" s="33" t="s">
        <v>27</v>
      </c>
      <c r="C386" s="33" t="s">
        <v>206</v>
      </c>
      <c r="D386" s="33" t="s">
        <v>194</v>
      </c>
      <c r="E386" s="33" t="s">
        <v>13</v>
      </c>
      <c r="F386" s="34">
        <f t="shared" si="69"/>
        <v>0</v>
      </c>
      <c r="G386" s="34">
        <f t="shared" si="69"/>
        <v>0</v>
      </c>
      <c r="H386" s="34">
        <f t="shared" si="69"/>
        <v>0</v>
      </c>
    </row>
    <row r="387" spans="1:8" s="9" customFormat="1" ht="26.25" hidden="1" x14ac:dyDescent="0.25">
      <c r="A387" s="35" t="s">
        <v>32</v>
      </c>
      <c r="B387" s="33" t="s">
        <v>27</v>
      </c>
      <c r="C387" s="33" t="s">
        <v>206</v>
      </c>
      <c r="D387" s="33" t="s">
        <v>194</v>
      </c>
      <c r="E387" s="33" t="s">
        <v>33</v>
      </c>
      <c r="F387" s="34">
        <f t="shared" si="69"/>
        <v>0</v>
      </c>
      <c r="G387" s="34">
        <f t="shared" si="69"/>
        <v>0</v>
      </c>
      <c r="H387" s="34">
        <f t="shared" si="69"/>
        <v>0</v>
      </c>
    </row>
    <row r="388" spans="1:8" s="9" customFormat="1" ht="39" hidden="1" x14ac:dyDescent="0.25">
      <c r="A388" s="35" t="s">
        <v>34</v>
      </c>
      <c r="B388" s="33" t="s">
        <v>27</v>
      </c>
      <c r="C388" s="33" t="s">
        <v>206</v>
      </c>
      <c r="D388" s="33" t="s">
        <v>194</v>
      </c>
      <c r="E388" s="33" t="s">
        <v>35</v>
      </c>
      <c r="F388" s="34">
        <v>0</v>
      </c>
      <c r="G388" s="34">
        <v>0</v>
      </c>
      <c r="H388" s="34">
        <v>0</v>
      </c>
    </row>
    <row r="389" spans="1:8" s="9" customFormat="1" ht="15" hidden="1" x14ac:dyDescent="0.25">
      <c r="A389" s="35"/>
      <c r="B389" s="33"/>
      <c r="C389" s="33"/>
      <c r="D389" s="33"/>
      <c r="E389" s="33"/>
      <c r="F389" s="34"/>
      <c r="G389" s="34"/>
      <c r="H389" s="34"/>
    </row>
    <row r="390" spans="1:8" s="9" customFormat="1" ht="69" customHeight="1" x14ac:dyDescent="0.25">
      <c r="A390" s="35" t="s">
        <v>527</v>
      </c>
      <c r="B390" s="33" t="s">
        <v>27</v>
      </c>
      <c r="C390" s="33" t="s">
        <v>206</v>
      </c>
      <c r="D390" s="33" t="s">
        <v>108</v>
      </c>
      <c r="E390" s="33" t="s">
        <v>13</v>
      </c>
      <c r="F390" s="34">
        <f>F391+F399</f>
        <v>81</v>
      </c>
      <c r="G390" s="34">
        <f>G391+G399</f>
        <v>200</v>
      </c>
      <c r="H390" s="34">
        <f>H391+H399</f>
        <v>60</v>
      </c>
    </row>
    <row r="391" spans="1:8" s="9" customFormat="1" ht="26.25" hidden="1" x14ac:dyDescent="0.25">
      <c r="A391" s="35" t="s">
        <v>207</v>
      </c>
      <c r="B391" s="33" t="s">
        <v>27</v>
      </c>
      <c r="C391" s="33" t="s">
        <v>206</v>
      </c>
      <c r="D391" s="33" t="s">
        <v>208</v>
      </c>
      <c r="E391" s="33" t="s">
        <v>13</v>
      </c>
      <c r="F391" s="34">
        <f t="shared" ref="F391:H393" si="70">F392</f>
        <v>0</v>
      </c>
      <c r="G391" s="34">
        <f t="shared" si="70"/>
        <v>0</v>
      </c>
      <c r="H391" s="34">
        <f t="shared" si="70"/>
        <v>0</v>
      </c>
    </row>
    <row r="392" spans="1:8" s="9" customFormat="1" ht="24.75" hidden="1" customHeight="1" x14ac:dyDescent="0.25">
      <c r="A392" s="35" t="s">
        <v>89</v>
      </c>
      <c r="B392" s="33" t="s">
        <v>27</v>
      </c>
      <c r="C392" s="33" t="s">
        <v>206</v>
      </c>
      <c r="D392" s="33" t="s">
        <v>209</v>
      </c>
      <c r="E392" s="33" t="s">
        <v>13</v>
      </c>
      <c r="F392" s="34">
        <f t="shared" si="70"/>
        <v>0</v>
      </c>
      <c r="G392" s="34">
        <f t="shared" si="70"/>
        <v>0</v>
      </c>
      <c r="H392" s="34">
        <f t="shared" si="70"/>
        <v>0</v>
      </c>
    </row>
    <row r="393" spans="1:8" s="9" customFormat="1" ht="30.75" hidden="1" customHeight="1" x14ac:dyDescent="0.25">
      <c r="A393" s="35" t="s">
        <v>32</v>
      </c>
      <c r="B393" s="33" t="s">
        <v>27</v>
      </c>
      <c r="C393" s="33" t="s">
        <v>206</v>
      </c>
      <c r="D393" s="33" t="s">
        <v>209</v>
      </c>
      <c r="E393" s="33" t="s">
        <v>33</v>
      </c>
      <c r="F393" s="34">
        <f t="shared" si="70"/>
        <v>0</v>
      </c>
      <c r="G393" s="34">
        <f t="shared" si="70"/>
        <v>0</v>
      </c>
      <c r="H393" s="34">
        <f t="shared" si="70"/>
        <v>0</v>
      </c>
    </row>
    <row r="394" spans="1:8" s="9" customFormat="1" ht="30" hidden="1" customHeight="1" x14ac:dyDescent="0.25">
      <c r="A394" s="35" t="s">
        <v>34</v>
      </c>
      <c r="B394" s="33" t="s">
        <v>27</v>
      </c>
      <c r="C394" s="33" t="s">
        <v>206</v>
      </c>
      <c r="D394" s="33" t="s">
        <v>209</v>
      </c>
      <c r="E394" s="33" t="s">
        <v>35</v>
      </c>
      <c r="F394" s="34">
        <f>200-177.9-22.1</f>
        <v>0</v>
      </c>
      <c r="G394" s="34">
        <f>200-177.9-22.1</f>
        <v>0</v>
      </c>
      <c r="H394" s="34">
        <f>200-177.9-22.1</f>
        <v>0</v>
      </c>
    </row>
    <row r="395" spans="1:8" s="9" customFormat="1" ht="41.25" hidden="1" customHeight="1" x14ac:dyDescent="0.25">
      <c r="A395" s="35" t="s">
        <v>210</v>
      </c>
      <c r="B395" s="33" t="s">
        <v>27</v>
      </c>
      <c r="C395" s="33" t="s">
        <v>206</v>
      </c>
      <c r="D395" s="33" t="s">
        <v>211</v>
      </c>
      <c r="E395" s="33" t="s">
        <v>13</v>
      </c>
      <c r="F395" s="34">
        <f t="shared" ref="F395:H397" si="71">F396</f>
        <v>0</v>
      </c>
      <c r="G395" s="34">
        <f t="shared" si="71"/>
        <v>0</v>
      </c>
      <c r="H395" s="34">
        <f t="shared" si="71"/>
        <v>0</v>
      </c>
    </row>
    <row r="396" spans="1:8" s="9" customFormat="1" ht="30" hidden="1" customHeight="1" x14ac:dyDescent="0.25">
      <c r="A396" s="35" t="s">
        <v>89</v>
      </c>
      <c r="B396" s="33" t="s">
        <v>27</v>
      </c>
      <c r="C396" s="33" t="s">
        <v>206</v>
      </c>
      <c r="D396" s="33" t="s">
        <v>212</v>
      </c>
      <c r="E396" s="33" t="s">
        <v>13</v>
      </c>
      <c r="F396" s="34">
        <f t="shared" si="71"/>
        <v>0</v>
      </c>
      <c r="G396" s="34">
        <f t="shared" si="71"/>
        <v>0</v>
      </c>
      <c r="H396" s="34">
        <f t="shared" si="71"/>
        <v>0</v>
      </c>
    </row>
    <row r="397" spans="1:8" s="9" customFormat="1" ht="30" hidden="1" customHeight="1" x14ac:dyDescent="0.25">
      <c r="A397" s="35" t="s">
        <v>32</v>
      </c>
      <c r="B397" s="33" t="s">
        <v>27</v>
      </c>
      <c r="C397" s="33" t="s">
        <v>206</v>
      </c>
      <c r="D397" s="33" t="s">
        <v>212</v>
      </c>
      <c r="E397" s="33" t="s">
        <v>33</v>
      </c>
      <c r="F397" s="34">
        <f t="shared" si="71"/>
        <v>0</v>
      </c>
      <c r="G397" s="34">
        <f t="shared" si="71"/>
        <v>0</v>
      </c>
      <c r="H397" s="34">
        <f t="shared" si="71"/>
        <v>0</v>
      </c>
    </row>
    <row r="398" spans="1:8" s="9" customFormat="1" ht="35.25" hidden="1" customHeight="1" x14ac:dyDescent="0.25">
      <c r="A398" s="35" t="s">
        <v>34</v>
      </c>
      <c r="B398" s="33" t="s">
        <v>27</v>
      </c>
      <c r="C398" s="33" t="s">
        <v>206</v>
      </c>
      <c r="D398" s="33" t="s">
        <v>212</v>
      </c>
      <c r="E398" s="33" t="s">
        <v>35</v>
      </c>
      <c r="F398" s="34"/>
      <c r="G398" s="34"/>
      <c r="H398" s="34"/>
    </row>
    <row r="399" spans="1:8" s="9" customFormat="1" ht="58.5" customHeight="1" x14ac:dyDescent="0.25">
      <c r="A399" s="35" t="s">
        <v>558</v>
      </c>
      <c r="B399" s="33" t="s">
        <v>27</v>
      </c>
      <c r="C399" s="33" t="s">
        <v>206</v>
      </c>
      <c r="D399" s="33" t="s">
        <v>213</v>
      </c>
      <c r="E399" s="33" t="s">
        <v>13</v>
      </c>
      <c r="F399" s="34">
        <f t="shared" ref="F399:H401" si="72">F400</f>
        <v>81</v>
      </c>
      <c r="G399" s="34">
        <f t="shared" si="72"/>
        <v>200</v>
      </c>
      <c r="H399" s="34">
        <f t="shared" si="72"/>
        <v>60</v>
      </c>
    </row>
    <row r="400" spans="1:8" s="9" customFormat="1" ht="18.75" customHeight="1" x14ac:dyDescent="0.25">
      <c r="A400" s="35" t="s">
        <v>89</v>
      </c>
      <c r="B400" s="33" t="s">
        <v>27</v>
      </c>
      <c r="C400" s="33" t="s">
        <v>206</v>
      </c>
      <c r="D400" s="33" t="s">
        <v>214</v>
      </c>
      <c r="E400" s="33" t="s">
        <v>13</v>
      </c>
      <c r="F400" s="34">
        <f t="shared" si="72"/>
        <v>81</v>
      </c>
      <c r="G400" s="34">
        <f t="shared" si="72"/>
        <v>200</v>
      </c>
      <c r="H400" s="34">
        <f t="shared" si="72"/>
        <v>60</v>
      </c>
    </row>
    <row r="401" spans="1:8" s="9" customFormat="1" ht="30" customHeight="1" x14ac:dyDescent="0.25">
      <c r="A401" s="35" t="s">
        <v>32</v>
      </c>
      <c r="B401" s="33" t="s">
        <v>27</v>
      </c>
      <c r="C401" s="33" t="s">
        <v>206</v>
      </c>
      <c r="D401" s="33" t="s">
        <v>214</v>
      </c>
      <c r="E401" s="33" t="s">
        <v>33</v>
      </c>
      <c r="F401" s="34">
        <f t="shared" si="72"/>
        <v>81</v>
      </c>
      <c r="G401" s="34">
        <f t="shared" si="72"/>
        <v>200</v>
      </c>
      <c r="H401" s="34">
        <f t="shared" si="72"/>
        <v>60</v>
      </c>
    </row>
    <row r="402" spans="1:8" s="9" customFormat="1" ht="30" customHeight="1" x14ac:dyDescent="0.25">
      <c r="A402" s="35" t="s">
        <v>34</v>
      </c>
      <c r="B402" s="33" t="s">
        <v>27</v>
      </c>
      <c r="C402" s="33" t="s">
        <v>206</v>
      </c>
      <c r="D402" s="33" t="s">
        <v>214</v>
      </c>
      <c r="E402" s="33" t="s">
        <v>35</v>
      </c>
      <c r="F402" s="34">
        <f>200-99-20</f>
        <v>81</v>
      </c>
      <c r="G402" s="34">
        <v>200</v>
      </c>
      <c r="H402" s="34">
        <v>60</v>
      </c>
    </row>
    <row r="403" spans="1:8" s="9" customFormat="1" ht="31.5" hidden="1" customHeight="1" x14ac:dyDescent="0.25">
      <c r="A403" s="35" t="s">
        <v>215</v>
      </c>
      <c r="B403" s="33" t="s">
        <v>27</v>
      </c>
      <c r="C403" s="33" t="s">
        <v>206</v>
      </c>
      <c r="D403" s="33" t="s">
        <v>216</v>
      </c>
      <c r="E403" s="33" t="s">
        <v>13</v>
      </c>
      <c r="F403" s="34">
        <f t="shared" ref="F403:H406" si="73">F404</f>
        <v>0</v>
      </c>
      <c r="G403" s="34">
        <f t="shared" si="73"/>
        <v>0</v>
      </c>
      <c r="H403" s="34">
        <f t="shared" si="73"/>
        <v>0</v>
      </c>
    </row>
    <row r="404" spans="1:8" s="9" customFormat="1" ht="40.5" hidden="1" customHeight="1" x14ac:dyDescent="0.25">
      <c r="A404" s="35" t="s">
        <v>217</v>
      </c>
      <c r="B404" s="33" t="s">
        <v>27</v>
      </c>
      <c r="C404" s="33" t="s">
        <v>206</v>
      </c>
      <c r="D404" s="33" t="s">
        <v>218</v>
      </c>
      <c r="E404" s="33" t="s">
        <v>13</v>
      </c>
      <c r="F404" s="34">
        <f t="shared" si="73"/>
        <v>0</v>
      </c>
      <c r="G404" s="34">
        <f t="shared" si="73"/>
        <v>0</v>
      </c>
      <c r="H404" s="34">
        <f t="shared" si="73"/>
        <v>0</v>
      </c>
    </row>
    <row r="405" spans="1:8" s="9" customFormat="1" ht="30.75" hidden="1" customHeight="1" x14ac:dyDescent="0.25">
      <c r="A405" s="35" t="s">
        <v>219</v>
      </c>
      <c r="B405" s="33" t="s">
        <v>27</v>
      </c>
      <c r="C405" s="33" t="s">
        <v>206</v>
      </c>
      <c r="D405" s="33" t="s">
        <v>220</v>
      </c>
      <c r="E405" s="33" t="s">
        <v>13</v>
      </c>
      <c r="F405" s="34">
        <f t="shared" si="73"/>
        <v>0</v>
      </c>
      <c r="G405" s="34">
        <f t="shared" si="73"/>
        <v>0</v>
      </c>
      <c r="H405" s="34">
        <f t="shared" si="73"/>
        <v>0</v>
      </c>
    </row>
    <row r="406" spans="1:8" s="9" customFormat="1" ht="18" hidden="1" customHeight="1" x14ac:dyDescent="0.25">
      <c r="A406" s="35" t="s">
        <v>36</v>
      </c>
      <c r="B406" s="33" t="s">
        <v>27</v>
      </c>
      <c r="C406" s="33" t="s">
        <v>206</v>
      </c>
      <c r="D406" s="33" t="s">
        <v>220</v>
      </c>
      <c r="E406" s="33" t="s">
        <v>37</v>
      </c>
      <c r="F406" s="34">
        <f t="shared" si="73"/>
        <v>0</v>
      </c>
      <c r="G406" s="34">
        <f t="shared" si="73"/>
        <v>0</v>
      </c>
      <c r="H406" s="34">
        <f t="shared" si="73"/>
        <v>0</v>
      </c>
    </row>
    <row r="407" spans="1:8" s="9" customFormat="1" ht="24.75" hidden="1" customHeight="1" x14ac:dyDescent="0.25">
      <c r="A407" s="35" t="s">
        <v>221</v>
      </c>
      <c r="B407" s="33" t="s">
        <v>27</v>
      </c>
      <c r="C407" s="33" t="s">
        <v>206</v>
      </c>
      <c r="D407" s="33" t="s">
        <v>220</v>
      </c>
      <c r="E407" s="33" t="s">
        <v>222</v>
      </c>
      <c r="F407" s="34">
        <v>0</v>
      </c>
      <c r="G407" s="34">
        <v>0</v>
      </c>
      <c r="H407" s="34">
        <v>0</v>
      </c>
    </row>
    <row r="408" spans="1:8" s="9" customFormat="1" ht="28.5" hidden="1" customHeight="1" x14ac:dyDescent="0.25">
      <c r="A408" s="35" t="s">
        <v>223</v>
      </c>
      <c r="B408" s="33" t="s">
        <v>27</v>
      </c>
      <c r="C408" s="33" t="s">
        <v>206</v>
      </c>
      <c r="D408" s="33" t="s">
        <v>224</v>
      </c>
      <c r="E408" s="33" t="s">
        <v>13</v>
      </c>
      <c r="F408" s="34">
        <f>F409</f>
        <v>0</v>
      </c>
      <c r="G408" s="34">
        <f>G409</f>
        <v>0</v>
      </c>
      <c r="H408" s="34">
        <f>H409</f>
        <v>0</v>
      </c>
    </row>
    <row r="409" spans="1:8" s="9" customFormat="1" ht="28.5" hidden="1" customHeight="1" x14ac:dyDescent="0.25">
      <c r="A409" s="35" t="s">
        <v>221</v>
      </c>
      <c r="B409" s="33" t="s">
        <v>27</v>
      </c>
      <c r="C409" s="33" t="s">
        <v>206</v>
      </c>
      <c r="D409" s="33" t="s">
        <v>224</v>
      </c>
      <c r="E409" s="33" t="s">
        <v>222</v>
      </c>
      <c r="F409" s="34"/>
      <c r="G409" s="34"/>
      <c r="H409" s="34"/>
    </row>
    <row r="410" spans="1:8" s="9" customFormat="1" ht="28.5" hidden="1" customHeight="1" x14ac:dyDescent="0.25">
      <c r="A410" s="35" t="s">
        <v>225</v>
      </c>
      <c r="B410" s="33" t="s">
        <v>27</v>
      </c>
      <c r="C410" s="33" t="s">
        <v>206</v>
      </c>
      <c r="D410" s="33" t="s">
        <v>226</v>
      </c>
      <c r="E410" s="33" t="s">
        <v>13</v>
      </c>
      <c r="F410" s="34">
        <f>F411</f>
        <v>0</v>
      </c>
      <c r="G410" s="34">
        <f>G411</f>
        <v>0</v>
      </c>
      <c r="H410" s="34">
        <f>H411</f>
        <v>0</v>
      </c>
    </row>
    <row r="411" spans="1:8" s="9" customFormat="1" ht="28.5" hidden="1" customHeight="1" x14ac:dyDescent="0.25">
      <c r="A411" s="35" t="s">
        <v>221</v>
      </c>
      <c r="B411" s="33" t="s">
        <v>27</v>
      </c>
      <c r="C411" s="33" t="s">
        <v>206</v>
      </c>
      <c r="D411" s="33" t="s">
        <v>226</v>
      </c>
      <c r="E411" s="33" t="s">
        <v>222</v>
      </c>
      <c r="F411" s="34"/>
      <c r="G411" s="34"/>
      <c r="H411" s="34"/>
    </row>
    <row r="412" spans="1:8" s="9" customFormat="1" ht="28.5" customHeight="1" x14ac:dyDescent="0.25">
      <c r="A412" s="35" t="s">
        <v>532</v>
      </c>
      <c r="B412" s="33" t="s">
        <v>27</v>
      </c>
      <c r="C412" s="33" t="s">
        <v>206</v>
      </c>
      <c r="D412" s="33" t="s">
        <v>119</v>
      </c>
      <c r="E412" s="33" t="s">
        <v>13</v>
      </c>
      <c r="F412" s="34">
        <f>F413</f>
        <v>182.5</v>
      </c>
      <c r="G412" s="34">
        <v>0</v>
      </c>
      <c r="H412" s="34">
        <v>0</v>
      </c>
    </row>
    <row r="413" spans="1:8" s="9" customFormat="1" ht="42.75" customHeight="1" x14ac:dyDescent="0.25">
      <c r="A413" s="35" t="s">
        <v>120</v>
      </c>
      <c r="B413" s="33" t="s">
        <v>27</v>
      </c>
      <c r="C413" s="33" t="s">
        <v>206</v>
      </c>
      <c r="D413" s="33" t="s">
        <v>121</v>
      </c>
      <c r="E413" s="33" t="s">
        <v>13</v>
      </c>
      <c r="F413" s="34">
        <f>F417+F414</f>
        <v>182.5</v>
      </c>
      <c r="G413" s="34">
        <v>0</v>
      </c>
      <c r="H413" s="34">
        <v>0</v>
      </c>
    </row>
    <row r="414" spans="1:8" s="9" customFormat="1" ht="26.25" customHeight="1" x14ac:dyDescent="0.25">
      <c r="A414" s="35" t="s">
        <v>89</v>
      </c>
      <c r="B414" s="33" t="s">
        <v>27</v>
      </c>
      <c r="C414" s="33" t="s">
        <v>206</v>
      </c>
      <c r="D414" s="33" t="s">
        <v>122</v>
      </c>
      <c r="E414" s="33" t="s">
        <v>13</v>
      </c>
      <c r="F414" s="34">
        <f>F415</f>
        <v>99</v>
      </c>
      <c r="G414" s="34">
        <v>0</v>
      </c>
      <c r="H414" s="34">
        <v>0</v>
      </c>
    </row>
    <row r="415" spans="1:8" s="9" customFormat="1" ht="32.25" customHeight="1" x14ac:dyDescent="0.25">
      <c r="A415" s="35" t="s">
        <v>32</v>
      </c>
      <c r="B415" s="33" t="s">
        <v>27</v>
      </c>
      <c r="C415" s="33" t="s">
        <v>206</v>
      </c>
      <c r="D415" s="33" t="s">
        <v>122</v>
      </c>
      <c r="E415" s="33" t="s">
        <v>33</v>
      </c>
      <c r="F415" s="34">
        <f>F416</f>
        <v>99</v>
      </c>
      <c r="G415" s="34">
        <v>0</v>
      </c>
      <c r="H415" s="34">
        <v>0</v>
      </c>
    </row>
    <row r="416" spans="1:8" s="9" customFormat="1" ht="30.75" customHeight="1" x14ac:dyDescent="0.25">
      <c r="A416" s="35" t="s">
        <v>34</v>
      </c>
      <c r="B416" s="33" t="s">
        <v>27</v>
      </c>
      <c r="C416" s="33" t="s">
        <v>206</v>
      </c>
      <c r="D416" s="33" t="s">
        <v>122</v>
      </c>
      <c r="E416" s="33" t="s">
        <v>35</v>
      </c>
      <c r="F416" s="34">
        <v>99</v>
      </c>
      <c r="G416" s="34">
        <v>0</v>
      </c>
      <c r="H416" s="34">
        <v>0</v>
      </c>
    </row>
    <row r="417" spans="1:8" s="9" customFormat="1" ht="44.25" customHeight="1" x14ac:dyDescent="0.25">
      <c r="A417" s="35" t="s">
        <v>631</v>
      </c>
      <c r="B417" s="33" t="s">
        <v>27</v>
      </c>
      <c r="C417" s="33" t="s">
        <v>206</v>
      </c>
      <c r="D417" s="33" t="s">
        <v>630</v>
      </c>
      <c r="E417" s="33" t="s">
        <v>13</v>
      </c>
      <c r="F417" s="34">
        <f>F418</f>
        <v>83.5</v>
      </c>
      <c r="G417" s="34">
        <v>0</v>
      </c>
      <c r="H417" s="34">
        <v>0</v>
      </c>
    </row>
    <row r="418" spans="1:8" s="9" customFormat="1" ht="28.5" customHeight="1" x14ac:dyDescent="0.25">
      <c r="A418" s="35" t="s">
        <v>32</v>
      </c>
      <c r="B418" s="33" t="s">
        <v>27</v>
      </c>
      <c r="C418" s="33" t="s">
        <v>206</v>
      </c>
      <c r="D418" s="33" t="s">
        <v>630</v>
      </c>
      <c r="E418" s="33" t="s">
        <v>33</v>
      </c>
      <c r="F418" s="34">
        <f>F419</f>
        <v>83.5</v>
      </c>
      <c r="G418" s="34">
        <v>0</v>
      </c>
      <c r="H418" s="34">
        <v>0</v>
      </c>
    </row>
    <row r="419" spans="1:8" s="9" customFormat="1" ht="28.5" customHeight="1" x14ac:dyDescent="0.25">
      <c r="A419" s="35" t="s">
        <v>34</v>
      </c>
      <c r="B419" s="33" t="s">
        <v>27</v>
      </c>
      <c r="C419" s="33" t="s">
        <v>206</v>
      </c>
      <c r="D419" s="33" t="s">
        <v>630</v>
      </c>
      <c r="E419" s="33" t="s">
        <v>35</v>
      </c>
      <c r="F419" s="34">
        <v>83.5</v>
      </c>
      <c r="G419" s="34">
        <v>0</v>
      </c>
      <c r="H419" s="34">
        <v>0</v>
      </c>
    </row>
    <row r="420" spans="1:8" s="9" customFormat="1" ht="15" x14ac:dyDescent="0.25">
      <c r="A420" s="35" t="s">
        <v>227</v>
      </c>
      <c r="B420" s="33" t="s">
        <v>56</v>
      </c>
      <c r="C420" s="33" t="s">
        <v>11</v>
      </c>
      <c r="D420" s="33" t="s">
        <v>12</v>
      </c>
      <c r="E420" s="33" t="s">
        <v>13</v>
      </c>
      <c r="F420" s="34">
        <f>F421+F452+F548</f>
        <v>12285.399999999998</v>
      </c>
      <c r="G420" s="34">
        <f>G421+G452+G548</f>
        <v>5308.8</v>
      </c>
      <c r="H420" s="34">
        <f>H421+H452+H548</f>
        <v>1584.1</v>
      </c>
    </row>
    <row r="421" spans="1:8" s="9" customFormat="1" ht="15" x14ac:dyDescent="0.25">
      <c r="A421" s="35" t="s">
        <v>228</v>
      </c>
      <c r="B421" s="33" t="s">
        <v>56</v>
      </c>
      <c r="C421" s="33" t="s">
        <v>10</v>
      </c>
      <c r="D421" s="33" t="s">
        <v>12</v>
      </c>
      <c r="E421" s="33" t="s">
        <v>13</v>
      </c>
      <c r="F421" s="34">
        <f>F422+F443</f>
        <v>290.8</v>
      </c>
      <c r="G421" s="34">
        <f>G422+G443</f>
        <v>438.9</v>
      </c>
      <c r="H421" s="34">
        <f>H422+H443+H448</f>
        <v>166.6</v>
      </c>
    </row>
    <row r="422" spans="1:8" s="9" customFormat="1" ht="64.5" x14ac:dyDescent="0.25">
      <c r="A422" s="35" t="s">
        <v>527</v>
      </c>
      <c r="B422" s="33" t="s">
        <v>56</v>
      </c>
      <c r="C422" s="33" t="s">
        <v>10</v>
      </c>
      <c r="D422" s="33" t="s">
        <v>108</v>
      </c>
      <c r="E422" s="33" t="s">
        <v>13</v>
      </c>
      <c r="F422" s="34">
        <f>F423+F427+F439</f>
        <v>0</v>
      </c>
      <c r="G422" s="34">
        <f>G423+G427+G439</f>
        <v>272.3</v>
      </c>
      <c r="H422" s="34">
        <f>H423+H427+H439</f>
        <v>100</v>
      </c>
    </row>
    <row r="423" spans="1:8" s="9" customFormat="1" ht="64.5" x14ac:dyDescent="0.25">
      <c r="A423" s="35" t="s">
        <v>229</v>
      </c>
      <c r="B423" s="33" t="s">
        <v>56</v>
      </c>
      <c r="C423" s="33" t="s">
        <v>10</v>
      </c>
      <c r="D423" s="33" t="s">
        <v>230</v>
      </c>
      <c r="E423" s="33" t="s">
        <v>13</v>
      </c>
      <c r="F423" s="34">
        <f t="shared" ref="F423:H425" si="74">F424</f>
        <v>0</v>
      </c>
      <c r="G423" s="34">
        <f t="shared" si="74"/>
        <v>272.3</v>
      </c>
      <c r="H423" s="34">
        <f t="shared" si="74"/>
        <v>100</v>
      </c>
    </row>
    <row r="424" spans="1:8" s="9" customFormat="1" ht="15" x14ac:dyDescent="0.25">
      <c r="A424" s="35" t="s">
        <v>89</v>
      </c>
      <c r="B424" s="33" t="s">
        <v>56</v>
      </c>
      <c r="C424" s="33" t="s">
        <v>10</v>
      </c>
      <c r="D424" s="33" t="s">
        <v>231</v>
      </c>
      <c r="E424" s="33" t="s">
        <v>13</v>
      </c>
      <c r="F424" s="34">
        <f t="shared" si="74"/>
        <v>0</v>
      </c>
      <c r="G424" s="34">
        <f t="shared" si="74"/>
        <v>272.3</v>
      </c>
      <c r="H424" s="34">
        <f t="shared" si="74"/>
        <v>100</v>
      </c>
    </row>
    <row r="425" spans="1:8" s="9" customFormat="1" ht="26.25" x14ac:dyDescent="0.25">
      <c r="A425" s="35" t="s">
        <v>32</v>
      </c>
      <c r="B425" s="33" t="s">
        <v>56</v>
      </c>
      <c r="C425" s="33" t="s">
        <v>10</v>
      </c>
      <c r="D425" s="33" t="s">
        <v>231</v>
      </c>
      <c r="E425" s="33" t="s">
        <v>33</v>
      </c>
      <c r="F425" s="34">
        <f t="shared" si="74"/>
        <v>0</v>
      </c>
      <c r="G425" s="34">
        <f t="shared" si="74"/>
        <v>272.3</v>
      </c>
      <c r="H425" s="34">
        <f t="shared" si="74"/>
        <v>100</v>
      </c>
    </row>
    <row r="426" spans="1:8" s="9" customFormat="1" ht="27.75" customHeight="1" x14ac:dyDescent="0.25">
      <c r="A426" s="35" t="s">
        <v>34</v>
      </c>
      <c r="B426" s="33" t="s">
        <v>56</v>
      </c>
      <c r="C426" s="33" t="s">
        <v>10</v>
      </c>
      <c r="D426" s="33" t="s">
        <v>231</v>
      </c>
      <c r="E426" s="33" t="s">
        <v>35</v>
      </c>
      <c r="F426" s="34">
        <f>272.3-272.3</f>
        <v>0</v>
      </c>
      <c r="G426" s="34">
        <v>272.3</v>
      </c>
      <c r="H426" s="34">
        <v>100</v>
      </c>
    </row>
    <row r="427" spans="1:8" s="9" customFormat="1" ht="51.75" hidden="1" x14ac:dyDescent="0.25">
      <c r="A427" s="35" t="s">
        <v>232</v>
      </c>
      <c r="B427" s="33" t="s">
        <v>56</v>
      </c>
      <c r="C427" s="33" t="s">
        <v>10</v>
      </c>
      <c r="D427" s="33" t="s">
        <v>233</v>
      </c>
      <c r="E427" s="33" t="s">
        <v>13</v>
      </c>
      <c r="F427" s="34">
        <f>F428</f>
        <v>0</v>
      </c>
      <c r="G427" s="34">
        <f>G428</f>
        <v>0</v>
      </c>
      <c r="H427" s="34">
        <f>H428</f>
        <v>0</v>
      </c>
    </row>
    <row r="428" spans="1:8" s="9" customFormat="1" ht="15" hidden="1" x14ac:dyDescent="0.25">
      <c r="A428" s="35" t="s">
        <v>89</v>
      </c>
      <c r="B428" s="33" t="s">
        <v>56</v>
      </c>
      <c r="C428" s="33" t="s">
        <v>10</v>
      </c>
      <c r="D428" s="33" t="s">
        <v>234</v>
      </c>
      <c r="E428" s="33" t="s">
        <v>13</v>
      </c>
      <c r="F428" s="34">
        <f>F429+F431</f>
        <v>0</v>
      </c>
      <c r="G428" s="34">
        <f>G429+G431</f>
        <v>0</v>
      </c>
      <c r="H428" s="34">
        <f>H429+H431</f>
        <v>0</v>
      </c>
    </row>
    <row r="429" spans="1:8" s="9" customFormat="1" ht="26.25" hidden="1" x14ac:dyDescent="0.25">
      <c r="A429" s="35" t="s">
        <v>32</v>
      </c>
      <c r="B429" s="33" t="s">
        <v>56</v>
      </c>
      <c r="C429" s="33" t="s">
        <v>10</v>
      </c>
      <c r="D429" s="33" t="s">
        <v>234</v>
      </c>
      <c r="E429" s="33" t="s">
        <v>33</v>
      </c>
      <c r="F429" s="34">
        <f>F430</f>
        <v>0</v>
      </c>
      <c r="G429" s="34">
        <f>G430</f>
        <v>0</v>
      </c>
      <c r="H429" s="34">
        <f>H430</f>
        <v>0</v>
      </c>
    </row>
    <row r="430" spans="1:8" s="9" customFormat="1" ht="39" hidden="1" x14ac:dyDescent="0.25">
      <c r="A430" s="35" t="s">
        <v>34</v>
      </c>
      <c r="B430" s="33" t="s">
        <v>56</v>
      </c>
      <c r="C430" s="33" t="s">
        <v>10</v>
      </c>
      <c r="D430" s="33" t="s">
        <v>234</v>
      </c>
      <c r="E430" s="33" t="s">
        <v>35</v>
      </c>
      <c r="F430" s="34">
        <f>15.3+29.5-44.8</f>
        <v>0</v>
      </c>
      <c r="G430" s="34">
        <f>15.3+29.5-44.8</f>
        <v>0</v>
      </c>
      <c r="H430" s="34">
        <f>15.3+29.5-44.8</f>
        <v>0</v>
      </c>
    </row>
    <row r="431" spans="1:8" s="9" customFormat="1" ht="39" hidden="1" x14ac:dyDescent="0.25">
      <c r="A431" s="35" t="s">
        <v>134</v>
      </c>
      <c r="B431" s="33" t="s">
        <v>56</v>
      </c>
      <c r="C431" s="33" t="s">
        <v>10</v>
      </c>
      <c r="D431" s="33" t="s">
        <v>234</v>
      </c>
      <c r="E431" s="33" t="s">
        <v>135</v>
      </c>
      <c r="F431" s="34">
        <f>F432</f>
        <v>0</v>
      </c>
      <c r="G431" s="34">
        <f>G432</f>
        <v>0</v>
      </c>
      <c r="H431" s="34">
        <f>H432</f>
        <v>0</v>
      </c>
    </row>
    <row r="432" spans="1:8" s="9" customFormat="1" ht="15" hidden="1" x14ac:dyDescent="0.25">
      <c r="A432" s="35" t="s">
        <v>136</v>
      </c>
      <c r="B432" s="33" t="s">
        <v>56</v>
      </c>
      <c r="C432" s="33" t="s">
        <v>10</v>
      </c>
      <c r="D432" s="33" t="s">
        <v>234</v>
      </c>
      <c r="E432" s="33" t="s">
        <v>137</v>
      </c>
      <c r="F432" s="34">
        <v>0</v>
      </c>
      <c r="G432" s="34">
        <v>0</v>
      </c>
      <c r="H432" s="34">
        <v>0</v>
      </c>
    </row>
    <row r="433" spans="1:8" s="9" customFormat="1" ht="15" hidden="1" x14ac:dyDescent="0.25">
      <c r="A433" s="35" t="s">
        <v>36</v>
      </c>
      <c r="B433" s="33" t="s">
        <v>56</v>
      </c>
      <c r="C433" s="33" t="s">
        <v>10</v>
      </c>
      <c r="D433" s="33" t="s">
        <v>108</v>
      </c>
      <c r="E433" s="33" t="s">
        <v>37</v>
      </c>
      <c r="F433" s="34">
        <f>F434</f>
        <v>0</v>
      </c>
      <c r="G433" s="34">
        <f>G434</f>
        <v>0</v>
      </c>
      <c r="H433" s="34">
        <f>H434</f>
        <v>0</v>
      </c>
    </row>
    <row r="434" spans="1:8" s="9" customFormat="1" ht="16.5" hidden="1" customHeight="1" x14ac:dyDescent="0.25">
      <c r="A434" s="35" t="s">
        <v>38</v>
      </c>
      <c r="B434" s="33" t="s">
        <v>56</v>
      </c>
      <c r="C434" s="33" t="s">
        <v>10</v>
      </c>
      <c r="D434" s="33" t="s">
        <v>108</v>
      </c>
      <c r="E434" s="33" t="s">
        <v>39</v>
      </c>
      <c r="F434" s="34">
        <v>0</v>
      </c>
      <c r="G434" s="34">
        <v>0</v>
      </c>
      <c r="H434" s="34">
        <v>0</v>
      </c>
    </row>
    <row r="435" spans="1:8" s="9" customFormat="1" ht="27" hidden="1" customHeight="1" x14ac:dyDescent="0.25">
      <c r="A435" s="35" t="s">
        <v>235</v>
      </c>
      <c r="B435" s="33" t="s">
        <v>56</v>
      </c>
      <c r="C435" s="33" t="s">
        <v>10</v>
      </c>
      <c r="D435" s="33" t="s">
        <v>236</v>
      </c>
      <c r="E435" s="33" t="s">
        <v>13</v>
      </c>
      <c r="F435" s="34">
        <f t="shared" ref="F435:H437" si="75">F436</f>
        <v>0</v>
      </c>
      <c r="G435" s="34">
        <f t="shared" si="75"/>
        <v>0</v>
      </c>
      <c r="H435" s="34">
        <f t="shared" si="75"/>
        <v>0</v>
      </c>
    </row>
    <row r="436" spans="1:8" s="9" customFormat="1" ht="16.5" hidden="1" customHeight="1" x14ac:dyDescent="0.25">
      <c r="A436" s="35" t="s">
        <v>89</v>
      </c>
      <c r="B436" s="33" t="s">
        <v>56</v>
      </c>
      <c r="C436" s="33" t="s">
        <v>10</v>
      </c>
      <c r="D436" s="33" t="s">
        <v>237</v>
      </c>
      <c r="E436" s="33" t="s">
        <v>13</v>
      </c>
      <c r="F436" s="34">
        <f t="shared" si="75"/>
        <v>0</v>
      </c>
      <c r="G436" s="34">
        <f t="shared" si="75"/>
        <v>0</v>
      </c>
      <c r="H436" s="34">
        <f t="shared" si="75"/>
        <v>0</v>
      </c>
    </row>
    <row r="437" spans="1:8" s="9" customFormat="1" ht="27" hidden="1" customHeight="1" x14ac:dyDescent="0.25">
      <c r="A437" s="35" t="s">
        <v>32</v>
      </c>
      <c r="B437" s="33" t="s">
        <v>56</v>
      </c>
      <c r="C437" s="33" t="s">
        <v>10</v>
      </c>
      <c r="D437" s="33" t="s">
        <v>237</v>
      </c>
      <c r="E437" s="33" t="s">
        <v>33</v>
      </c>
      <c r="F437" s="34">
        <f t="shared" si="75"/>
        <v>0</v>
      </c>
      <c r="G437" s="34">
        <f t="shared" si="75"/>
        <v>0</v>
      </c>
      <c r="H437" s="34">
        <f t="shared" si="75"/>
        <v>0</v>
      </c>
    </row>
    <row r="438" spans="1:8" s="9" customFormat="1" ht="27" hidden="1" customHeight="1" x14ac:dyDescent="0.25">
      <c r="A438" s="35" t="s">
        <v>34</v>
      </c>
      <c r="B438" s="33" t="s">
        <v>56</v>
      </c>
      <c r="C438" s="33" t="s">
        <v>10</v>
      </c>
      <c r="D438" s="33" t="s">
        <v>237</v>
      </c>
      <c r="E438" s="33" t="s">
        <v>35</v>
      </c>
      <c r="F438" s="34"/>
      <c r="G438" s="34"/>
      <c r="H438" s="34"/>
    </row>
    <row r="439" spans="1:8" s="9" customFormat="1" ht="41.25" hidden="1" customHeight="1" x14ac:dyDescent="0.25">
      <c r="A439" s="35" t="s">
        <v>238</v>
      </c>
      <c r="B439" s="33" t="s">
        <v>56</v>
      </c>
      <c r="C439" s="33" t="s">
        <v>10</v>
      </c>
      <c r="D439" s="33" t="s">
        <v>239</v>
      </c>
      <c r="E439" s="33" t="s">
        <v>13</v>
      </c>
      <c r="F439" s="34">
        <f t="shared" ref="F439:H441" si="76">F440</f>
        <v>0</v>
      </c>
      <c r="G439" s="34">
        <f t="shared" si="76"/>
        <v>0</v>
      </c>
      <c r="H439" s="34">
        <f t="shared" si="76"/>
        <v>0</v>
      </c>
    </row>
    <row r="440" spans="1:8" s="9" customFormat="1" ht="18.75" hidden="1" customHeight="1" x14ac:dyDescent="0.25">
      <c r="A440" s="35" t="s">
        <v>89</v>
      </c>
      <c r="B440" s="33" t="s">
        <v>56</v>
      </c>
      <c r="C440" s="33" t="s">
        <v>10</v>
      </c>
      <c r="D440" s="33" t="s">
        <v>240</v>
      </c>
      <c r="E440" s="33" t="s">
        <v>13</v>
      </c>
      <c r="F440" s="34">
        <f t="shared" si="76"/>
        <v>0</v>
      </c>
      <c r="G440" s="34">
        <f t="shared" si="76"/>
        <v>0</v>
      </c>
      <c r="H440" s="34">
        <f t="shared" si="76"/>
        <v>0</v>
      </c>
    </row>
    <row r="441" spans="1:8" s="9" customFormat="1" ht="27" hidden="1" customHeight="1" x14ac:dyDescent="0.25">
      <c r="A441" s="35" t="s">
        <v>32</v>
      </c>
      <c r="B441" s="33" t="s">
        <v>56</v>
      </c>
      <c r="C441" s="33" t="s">
        <v>10</v>
      </c>
      <c r="D441" s="33" t="s">
        <v>240</v>
      </c>
      <c r="E441" s="33" t="s">
        <v>33</v>
      </c>
      <c r="F441" s="34">
        <f t="shared" si="76"/>
        <v>0</v>
      </c>
      <c r="G441" s="34">
        <f t="shared" si="76"/>
        <v>0</v>
      </c>
      <c r="H441" s="34">
        <f t="shared" si="76"/>
        <v>0</v>
      </c>
    </row>
    <row r="442" spans="1:8" s="9" customFormat="1" ht="27" hidden="1" customHeight="1" x14ac:dyDescent="0.25">
      <c r="A442" s="35" t="s">
        <v>34</v>
      </c>
      <c r="B442" s="33" t="s">
        <v>56</v>
      </c>
      <c r="C442" s="33" t="s">
        <v>10</v>
      </c>
      <c r="D442" s="33" t="s">
        <v>240</v>
      </c>
      <c r="E442" s="33" t="s">
        <v>35</v>
      </c>
      <c r="F442" s="34">
        <v>0</v>
      </c>
      <c r="G442" s="34">
        <v>0</v>
      </c>
      <c r="H442" s="34">
        <v>0</v>
      </c>
    </row>
    <row r="443" spans="1:8" s="9" customFormat="1" ht="36" customHeight="1" x14ac:dyDescent="0.25">
      <c r="A443" s="35" t="s">
        <v>532</v>
      </c>
      <c r="B443" s="33" t="s">
        <v>56</v>
      </c>
      <c r="C443" s="33" t="s">
        <v>10</v>
      </c>
      <c r="D443" s="33" t="s">
        <v>119</v>
      </c>
      <c r="E443" s="33" t="s">
        <v>13</v>
      </c>
      <c r="F443" s="34">
        <f t="shared" ref="F443:H446" si="77">F444</f>
        <v>290.8</v>
      </c>
      <c r="G443" s="34">
        <f t="shared" si="77"/>
        <v>166.6</v>
      </c>
      <c r="H443" s="34">
        <f t="shared" si="77"/>
        <v>0</v>
      </c>
    </row>
    <row r="444" spans="1:8" s="9" customFormat="1" ht="28.5" customHeight="1" x14ac:dyDescent="0.25">
      <c r="A444" s="35" t="s">
        <v>128</v>
      </c>
      <c r="B444" s="33" t="s">
        <v>56</v>
      </c>
      <c r="C444" s="33" t="s">
        <v>10</v>
      </c>
      <c r="D444" s="33" t="s">
        <v>129</v>
      </c>
      <c r="E444" s="33" t="s">
        <v>13</v>
      </c>
      <c r="F444" s="34">
        <f t="shared" si="77"/>
        <v>290.8</v>
      </c>
      <c r="G444" s="34">
        <f t="shared" si="77"/>
        <v>166.6</v>
      </c>
      <c r="H444" s="34">
        <f t="shared" si="77"/>
        <v>0</v>
      </c>
    </row>
    <row r="445" spans="1:8" s="9" customFormat="1" ht="16.5" customHeight="1" x14ac:dyDescent="0.25">
      <c r="A445" s="35" t="s">
        <v>89</v>
      </c>
      <c r="B445" s="33" t="s">
        <v>56</v>
      </c>
      <c r="C445" s="33" t="s">
        <v>10</v>
      </c>
      <c r="D445" s="33" t="s">
        <v>130</v>
      </c>
      <c r="E445" s="33" t="s">
        <v>13</v>
      </c>
      <c r="F445" s="34">
        <f t="shared" si="77"/>
        <v>290.8</v>
      </c>
      <c r="G445" s="34">
        <f t="shared" si="77"/>
        <v>166.6</v>
      </c>
      <c r="H445" s="34">
        <f t="shared" si="77"/>
        <v>0</v>
      </c>
    </row>
    <row r="446" spans="1:8" s="9" customFormat="1" ht="29.25" customHeight="1" x14ac:dyDescent="0.25">
      <c r="A446" s="35" t="s">
        <v>32</v>
      </c>
      <c r="B446" s="33" t="s">
        <v>56</v>
      </c>
      <c r="C446" s="33" t="s">
        <v>10</v>
      </c>
      <c r="D446" s="33" t="s">
        <v>130</v>
      </c>
      <c r="E446" s="33" t="s">
        <v>33</v>
      </c>
      <c r="F446" s="34">
        <f t="shared" si="77"/>
        <v>290.8</v>
      </c>
      <c r="G446" s="34">
        <f t="shared" si="77"/>
        <v>166.6</v>
      </c>
      <c r="H446" s="34">
        <f t="shared" si="77"/>
        <v>0</v>
      </c>
    </row>
    <row r="447" spans="1:8" s="9" customFormat="1" ht="27.75" customHeight="1" x14ac:dyDescent="0.25">
      <c r="A447" s="35" t="s">
        <v>34</v>
      </c>
      <c r="B447" s="33" t="s">
        <v>56</v>
      </c>
      <c r="C447" s="33" t="s">
        <v>10</v>
      </c>
      <c r="D447" s="33" t="s">
        <v>130</v>
      </c>
      <c r="E447" s="33" t="s">
        <v>35</v>
      </c>
      <c r="F447" s="34">
        <v>290.8</v>
      </c>
      <c r="G447" s="34">
        <v>166.6</v>
      </c>
      <c r="H447" s="34">
        <v>0</v>
      </c>
    </row>
    <row r="448" spans="1:8" s="9" customFormat="1" ht="40.5" customHeight="1" x14ac:dyDescent="0.25">
      <c r="A448" s="35" t="s">
        <v>559</v>
      </c>
      <c r="B448" s="33" t="s">
        <v>56</v>
      </c>
      <c r="C448" s="33" t="s">
        <v>10</v>
      </c>
      <c r="D448" s="33" t="s">
        <v>538</v>
      </c>
      <c r="E448" s="33" t="s">
        <v>13</v>
      </c>
      <c r="F448" s="34">
        <v>0</v>
      </c>
      <c r="G448" s="34">
        <v>0</v>
      </c>
      <c r="H448" s="34">
        <f>H449</f>
        <v>66.599999999999994</v>
      </c>
    </row>
    <row r="449" spans="1:8" s="9" customFormat="1" ht="27.75" customHeight="1" x14ac:dyDescent="0.25">
      <c r="A449" s="35" t="s">
        <v>89</v>
      </c>
      <c r="B449" s="33" t="s">
        <v>56</v>
      </c>
      <c r="C449" s="33" t="s">
        <v>10</v>
      </c>
      <c r="D449" s="33" t="s">
        <v>539</v>
      </c>
      <c r="E449" s="33" t="s">
        <v>13</v>
      </c>
      <c r="F449" s="34">
        <v>0</v>
      </c>
      <c r="G449" s="34">
        <v>0</v>
      </c>
      <c r="H449" s="34">
        <f>H450</f>
        <v>66.599999999999994</v>
      </c>
    </row>
    <row r="450" spans="1:8" s="9" customFormat="1" ht="27.75" customHeight="1" x14ac:dyDescent="0.25">
      <c r="A450" s="35" t="s">
        <v>32</v>
      </c>
      <c r="B450" s="33" t="s">
        <v>56</v>
      </c>
      <c r="C450" s="33" t="s">
        <v>10</v>
      </c>
      <c r="D450" s="33" t="s">
        <v>539</v>
      </c>
      <c r="E450" s="33" t="s">
        <v>33</v>
      </c>
      <c r="F450" s="34">
        <v>0</v>
      </c>
      <c r="G450" s="34">
        <v>0</v>
      </c>
      <c r="H450" s="34">
        <f>H451</f>
        <v>66.599999999999994</v>
      </c>
    </row>
    <row r="451" spans="1:8" s="9" customFormat="1" ht="27.75" customHeight="1" x14ac:dyDescent="0.25">
      <c r="A451" s="35" t="s">
        <v>34</v>
      </c>
      <c r="B451" s="33" t="s">
        <v>56</v>
      </c>
      <c r="C451" s="33" t="s">
        <v>10</v>
      </c>
      <c r="D451" s="33" t="s">
        <v>539</v>
      </c>
      <c r="E451" s="33" t="s">
        <v>35</v>
      </c>
      <c r="F451" s="34">
        <v>0</v>
      </c>
      <c r="G451" s="34">
        <v>0</v>
      </c>
      <c r="H451" s="34">
        <v>66.599999999999994</v>
      </c>
    </row>
    <row r="452" spans="1:8" ht="15" x14ac:dyDescent="0.25">
      <c r="A452" s="35" t="s">
        <v>241</v>
      </c>
      <c r="B452" s="33" t="s">
        <v>56</v>
      </c>
      <c r="C452" s="33" t="s">
        <v>15</v>
      </c>
      <c r="D452" s="33" t="s">
        <v>12</v>
      </c>
      <c r="E452" s="33" t="s">
        <v>13</v>
      </c>
      <c r="F452" s="34">
        <f>F457+F498+F522+F534+F543</f>
        <v>8560.4</v>
      </c>
      <c r="G452" s="34">
        <f t="shared" ref="G452" si="78">G457+G498+G522+G534</f>
        <v>2699.9</v>
      </c>
      <c r="H452" s="34">
        <f>H457+H498+H522+H534+H530</f>
        <v>687.5</v>
      </c>
    </row>
    <row r="453" spans="1:8" ht="26.25" hidden="1" x14ac:dyDescent="0.25">
      <c r="A453" s="35" t="s">
        <v>242</v>
      </c>
      <c r="B453" s="33" t="s">
        <v>56</v>
      </c>
      <c r="C453" s="33" t="s">
        <v>15</v>
      </c>
      <c r="D453" s="33" t="s">
        <v>243</v>
      </c>
      <c r="E453" s="33" t="s">
        <v>13</v>
      </c>
      <c r="F453" s="34">
        <f t="shared" ref="F453:H455" si="79">F454</f>
        <v>0</v>
      </c>
      <c r="G453" s="34">
        <f t="shared" si="79"/>
        <v>0</v>
      </c>
      <c r="H453" s="34">
        <f t="shared" si="79"/>
        <v>0</v>
      </c>
    </row>
    <row r="454" spans="1:8" ht="26.25" hidden="1" x14ac:dyDescent="0.25">
      <c r="A454" s="35" t="s">
        <v>244</v>
      </c>
      <c r="B454" s="33" t="s">
        <v>56</v>
      </c>
      <c r="C454" s="33" t="s">
        <v>15</v>
      </c>
      <c r="D454" s="33" t="s">
        <v>245</v>
      </c>
      <c r="E454" s="33" t="s">
        <v>13</v>
      </c>
      <c r="F454" s="34">
        <f t="shared" si="79"/>
        <v>0</v>
      </c>
      <c r="G454" s="34">
        <f t="shared" si="79"/>
        <v>0</v>
      </c>
      <c r="H454" s="34">
        <f t="shared" si="79"/>
        <v>0</v>
      </c>
    </row>
    <row r="455" spans="1:8" ht="39" hidden="1" x14ac:dyDescent="0.25">
      <c r="A455" s="35" t="s">
        <v>221</v>
      </c>
      <c r="B455" s="33" t="s">
        <v>56</v>
      </c>
      <c r="C455" s="33" t="s">
        <v>15</v>
      </c>
      <c r="D455" s="33" t="s">
        <v>245</v>
      </c>
      <c r="E455" s="33" t="s">
        <v>37</v>
      </c>
      <c r="F455" s="34">
        <f t="shared" si="79"/>
        <v>0</v>
      </c>
      <c r="G455" s="34">
        <f t="shared" si="79"/>
        <v>0</v>
      </c>
      <c r="H455" s="34">
        <f t="shared" si="79"/>
        <v>0</v>
      </c>
    </row>
    <row r="456" spans="1:8" ht="15" hidden="1" x14ac:dyDescent="0.25">
      <c r="A456" s="35" t="s">
        <v>36</v>
      </c>
      <c r="B456" s="33" t="s">
        <v>56</v>
      </c>
      <c r="C456" s="33" t="s">
        <v>15</v>
      </c>
      <c r="D456" s="33" t="s">
        <v>245</v>
      </c>
      <c r="E456" s="33" t="s">
        <v>222</v>
      </c>
      <c r="F456" s="34">
        <v>0</v>
      </c>
      <c r="G456" s="34">
        <v>0</v>
      </c>
      <c r="H456" s="34">
        <v>0</v>
      </c>
    </row>
    <row r="457" spans="1:8" s="9" customFormat="1" ht="66.75" customHeight="1" x14ac:dyDescent="0.25">
      <c r="A457" s="35" t="s">
        <v>527</v>
      </c>
      <c r="B457" s="33" t="s">
        <v>56</v>
      </c>
      <c r="C457" s="33" t="s">
        <v>15</v>
      </c>
      <c r="D457" s="33" t="s">
        <v>108</v>
      </c>
      <c r="E457" s="33" t="s">
        <v>13</v>
      </c>
      <c r="F457" s="34">
        <f>F461+F477+F482+F458+F494</f>
        <v>953.89999999999986</v>
      </c>
      <c r="G457" s="34">
        <f>G461+G477+G482</f>
        <v>1478.8</v>
      </c>
      <c r="H457" s="34">
        <f>H461+H477+H482</f>
        <v>508</v>
      </c>
    </row>
    <row r="458" spans="1:8" s="9" customFormat="1" ht="41.25" hidden="1" customHeight="1" x14ac:dyDescent="0.25">
      <c r="A458" s="35" t="s">
        <v>468</v>
      </c>
      <c r="B458" s="33" t="s">
        <v>56</v>
      </c>
      <c r="C458" s="33" t="s">
        <v>15</v>
      </c>
      <c r="D458" s="33" t="s">
        <v>482</v>
      </c>
      <c r="E458" s="33" t="s">
        <v>13</v>
      </c>
      <c r="F458" s="34">
        <f>F459</f>
        <v>0</v>
      </c>
      <c r="G458" s="34">
        <v>0</v>
      </c>
      <c r="H458" s="34">
        <v>0</v>
      </c>
    </row>
    <row r="459" spans="1:8" s="9" customFormat="1" ht="33.75" hidden="1" customHeight="1" x14ac:dyDescent="0.25">
      <c r="A459" s="35" t="s">
        <v>32</v>
      </c>
      <c r="B459" s="33" t="s">
        <v>56</v>
      </c>
      <c r="C459" s="33" t="s">
        <v>15</v>
      </c>
      <c r="D459" s="33" t="s">
        <v>482</v>
      </c>
      <c r="E459" s="33" t="s">
        <v>33</v>
      </c>
      <c r="F459" s="34">
        <f>F460</f>
        <v>0</v>
      </c>
      <c r="G459" s="34">
        <v>0</v>
      </c>
      <c r="H459" s="34">
        <v>0</v>
      </c>
    </row>
    <row r="460" spans="1:8" s="9" customFormat="1" ht="35.25" hidden="1" customHeight="1" x14ac:dyDescent="0.25">
      <c r="A460" s="35" t="s">
        <v>34</v>
      </c>
      <c r="B460" s="33" t="s">
        <v>56</v>
      </c>
      <c r="C460" s="33" t="s">
        <v>15</v>
      </c>
      <c r="D460" s="33" t="s">
        <v>482</v>
      </c>
      <c r="E460" s="33" t="s">
        <v>35</v>
      </c>
      <c r="F460" s="34">
        <f>9602-9602</f>
        <v>0</v>
      </c>
      <c r="G460" s="34">
        <v>0</v>
      </c>
      <c r="H460" s="34">
        <v>0</v>
      </c>
    </row>
    <row r="461" spans="1:8" s="9" customFormat="1" ht="94.5" hidden="1" customHeight="1" x14ac:dyDescent="0.25">
      <c r="A461" s="35" t="s">
        <v>246</v>
      </c>
      <c r="B461" s="33" t="s">
        <v>56</v>
      </c>
      <c r="C461" s="33" t="s">
        <v>15</v>
      </c>
      <c r="D461" s="33" t="s">
        <v>247</v>
      </c>
      <c r="E461" s="33" t="s">
        <v>13</v>
      </c>
      <c r="F461" s="34">
        <f>F462</f>
        <v>0</v>
      </c>
      <c r="G461" s="34">
        <f>G462</f>
        <v>0</v>
      </c>
      <c r="H461" s="34">
        <f>H462</f>
        <v>0</v>
      </c>
    </row>
    <row r="462" spans="1:8" s="9" customFormat="1" ht="19.5" hidden="1" customHeight="1" x14ac:dyDescent="0.25">
      <c r="A462" s="35" t="s">
        <v>89</v>
      </c>
      <c r="B462" s="33" t="s">
        <v>56</v>
      </c>
      <c r="C462" s="33" t="s">
        <v>15</v>
      </c>
      <c r="D462" s="33" t="s">
        <v>248</v>
      </c>
      <c r="E462" s="33" t="s">
        <v>13</v>
      </c>
      <c r="F462" s="34">
        <f>F463+F465</f>
        <v>0</v>
      </c>
      <c r="G462" s="34">
        <f>G463+G465</f>
        <v>0</v>
      </c>
      <c r="H462" s="34">
        <f>H463+H465</f>
        <v>0</v>
      </c>
    </row>
    <row r="463" spans="1:8" s="9" customFormat="1" ht="31.5" hidden="1" customHeight="1" x14ac:dyDescent="0.25">
      <c r="A463" s="35" t="s">
        <v>32</v>
      </c>
      <c r="B463" s="33" t="s">
        <v>56</v>
      </c>
      <c r="C463" s="33" t="s">
        <v>15</v>
      </c>
      <c r="D463" s="33" t="s">
        <v>248</v>
      </c>
      <c r="E463" s="33" t="s">
        <v>33</v>
      </c>
      <c r="F463" s="34">
        <f>F464</f>
        <v>0</v>
      </c>
      <c r="G463" s="34">
        <f>G464</f>
        <v>0</v>
      </c>
      <c r="H463" s="34">
        <f>H464</f>
        <v>0</v>
      </c>
    </row>
    <row r="464" spans="1:8" s="9" customFormat="1" ht="30.75" hidden="1" customHeight="1" x14ac:dyDescent="0.25">
      <c r="A464" s="35" t="s">
        <v>34</v>
      </c>
      <c r="B464" s="33" t="s">
        <v>56</v>
      </c>
      <c r="C464" s="33" t="s">
        <v>15</v>
      </c>
      <c r="D464" s="33" t="s">
        <v>248</v>
      </c>
      <c r="E464" s="33" t="s">
        <v>35</v>
      </c>
      <c r="F464" s="34">
        <f>50-50</f>
        <v>0</v>
      </c>
      <c r="G464" s="34">
        <f>50-50</f>
        <v>0</v>
      </c>
      <c r="H464" s="34">
        <f>50-50</f>
        <v>0</v>
      </c>
    </row>
    <row r="465" spans="1:8" s="9" customFormat="1" ht="31.5" hidden="1" customHeight="1" x14ac:dyDescent="0.25">
      <c r="A465" s="35" t="s">
        <v>461</v>
      </c>
      <c r="B465" s="33" t="s">
        <v>56</v>
      </c>
      <c r="C465" s="33" t="s">
        <v>15</v>
      </c>
      <c r="D465" s="33" t="s">
        <v>248</v>
      </c>
      <c r="E465" s="33" t="s">
        <v>135</v>
      </c>
      <c r="F465" s="34">
        <f>F466</f>
        <v>0</v>
      </c>
      <c r="G465" s="34">
        <f>G466</f>
        <v>0</v>
      </c>
      <c r="H465" s="34">
        <f>H466</f>
        <v>0</v>
      </c>
    </row>
    <row r="466" spans="1:8" s="9" customFormat="1" ht="14.25" hidden="1" customHeight="1" x14ac:dyDescent="0.25">
      <c r="A466" s="35" t="s">
        <v>136</v>
      </c>
      <c r="B466" s="33" t="s">
        <v>56</v>
      </c>
      <c r="C466" s="33" t="s">
        <v>15</v>
      </c>
      <c r="D466" s="33" t="s">
        <v>248</v>
      </c>
      <c r="E466" s="33" t="s">
        <v>137</v>
      </c>
      <c r="F466" s="34"/>
      <c r="G466" s="34"/>
      <c r="H466" s="34"/>
    </row>
    <row r="467" spans="1:8" s="9" customFormat="1" ht="41.25" hidden="1" customHeight="1" x14ac:dyDescent="0.25">
      <c r="A467" s="35" t="s">
        <v>249</v>
      </c>
      <c r="B467" s="33" t="s">
        <v>56</v>
      </c>
      <c r="C467" s="33" t="s">
        <v>15</v>
      </c>
      <c r="D467" s="33" t="s">
        <v>113</v>
      </c>
      <c r="E467" s="33" t="s">
        <v>13</v>
      </c>
      <c r="F467" s="34">
        <f>F468+F473</f>
        <v>0</v>
      </c>
      <c r="G467" s="34">
        <f>G468+G473</f>
        <v>0</v>
      </c>
      <c r="H467" s="34">
        <f>H468+H473</f>
        <v>0</v>
      </c>
    </row>
    <row r="468" spans="1:8" s="9" customFormat="1" ht="27" hidden="1" customHeight="1" x14ac:dyDescent="0.25">
      <c r="A468" s="35" t="s">
        <v>155</v>
      </c>
      <c r="B468" s="33" t="s">
        <v>56</v>
      </c>
      <c r="C468" s="33" t="s">
        <v>15</v>
      </c>
      <c r="D468" s="33" t="s">
        <v>156</v>
      </c>
      <c r="E468" s="33" t="s">
        <v>13</v>
      </c>
      <c r="F468" s="34">
        <f t="shared" ref="F468:H471" si="80">F469</f>
        <v>0</v>
      </c>
      <c r="G468" s="34">
        <f t="shared" si="80"/>
        <v>0</v>
      </c>
      <c r="H468" s="34">
        <f t="shared" si="80"/>
        <v>0</v>
      </c>
    </row>
    <row r="469" spans="1:8" s="9" customFormat="1" ht="54.75" hidden="1" customHeight="1" x14ac:dyDescent="0.25">
      <c r="A469" s="35" t="s">
        <v>250</v>
      </c>
      <c r="B469" s="33" t="s">
        <v>56</v>
      </c>
      <c r="C469" s="33" t="s">
        <v>15</v>
      </c>
      <c r="D469" s="33" t="s">
        <v>166</v>
      </c>
      <c r="E469" s="33" t="s">
        <v>13</v>
      </c>
      <c r="F469" s="34">
        <f t="shared" si="80"/>
        <v>0</v>
      </c>
      <c r="G469" s="34">
        <f t="shared" si="80"/>
        <v>0</v>
      </c>
      <c r="H469" s="34">
        <f t="shared" si="80"/>
        <v>0</v>
      </c>
    </row>
    <row r="470" spans="1:8" s="9" customFormat="1" ht="21" hidden="1" customHeight="1" x14ac:dyDescent="0.25">
      <c r="A470" s="35" t="s">
        <v>89</v>
      </c>
      <c r="B470" s="33" t="s">
        <v>56</v>
      </c>
      <c r="C470" s="33" t="s">
        <v>15</v>
      </c>
      <c r="D470" s="33" t="s">
        <v>167</v>
      </c>
      <c r="E470" s="33" t="s">
        <v>13</v>
      </c>
      <c r="F470" s="34">
        <f t="shared" si="80"/>
        <v>0</v>
      </c>
      <c r="G470" s="34">
        <f t="shared" si="80"/>
        <v>0</v>
      </c>
      <c r="H470" s="34">
        <f t="shared" si="80"/>
        <v>0</v>
      </c>
    </row>
    <row r="471" spans="1:8" s="9" customFormat="1" ht="27.75" hidden="1" customHeight="1" x14ac:dyDescent="0.25">
      <c r="A471" s="35" t="s">
        <v>32</v>
      </c>
      <c r="B471" s="33" t="s">
        <v>56</v>
      </c>
      <c r="C471" s="33" t="s">
        <v>15</v>
      </c>
      <c r="D471" s="33" t="s">
        <v>167</v>
      </c>
      <c r="E471" s="33" t="s">
        <v>33</v>
      </c>
      <c r="F471" s="34">
        <f t="shared" si="80"/>
        <v>0</v>
      </c>
      <c r="G471" s="34">
        <f t="shared" si="80"/>
        <v>0</v>
      </c>
      <c r="H471" s="34">
        <f t="shared" si="80"/>
        <v>0</v>
      </c>
    </row>
    <row r="472" spans="1:8" s="9" customFormat="1" ht="27.75" hidden="1" customHeight="1" x14ac:dyDescent="0.25">
      <c r="A472" s="35" t="s">
        <v>34</v>
      </c>
      <c r="B472" s="33" t="s">
        <v>56</v>
      </c>
      <c r="C472" s="33" t="s">
        <v>15</v>
      </c>
      <c r="D472" s="33" t="s">
        <v>167</v>
      </c>
      <c r="E472" s="33" t="s">
        <v>35</v>
      </c>
      <c r="F472" s="34">
        <f>10-10</f>
        <v>0</v>
      </c>
      <c r="G472" s="34">
        <f>10-10</f>
        <v>0</v>
      </c>
      <c r="H472" s="34">
        <f>10-10</f>
        <v>0</v>
      </c>
    </row>
    <row r="473" spans="1:8" s="9" customFormat="1" ht="69.75" hidden="1" customHeight="1" x14ac:dyDescent="0.25">
      <c r="A473" s="35" t="s">
        <v>168</v>
      </c>
      <c r="B473" s="33" t="s">
        <v>56</v>
      </c>
      <c r="C473" s="33" t="s">
        <v>15</v>
      </c>
      <c r="D473" s="33" t="s">
        <v>169</v>
      </c>
      <c r="E473" s="33" t="s">
        <v>13</v>
      </c>
      <c r="F473" s="34">
        <f t="shared" ref="F473:H475" si="81">F474</f>
        <v>0</v>
      </c>
      <c r="G473" s="34">
        <f t="shared" si="81"/>
        <v>0</v>
      </c>
      <c r="H473" s="34">
        <f t="shared" si="81"/>
        <v>0</v>
      </c>
    </row>
    <row r="474" spans="1:8" s="9" customFormat="1" ht="27.75" hidden="1" customHeight="1" x14ac:dyDescent="0.25">
      <c r="A474" s="35" t="s">
        <v>89</v>
      </c>
      <c r="B474" s="33" t="s">
        <v>56</v>
      </c>
      <c r="C474" s="33" t="s">
        <v>15</v>
      </c>
      <c r="D474" s="33" t="s">
        <v>170</v>
      </c>
      <c r="E474" s="33" t="s">
        <v>13</v>
      </c>
      <c r="F474" s="34">
        <f t="shared" si="81"/>
        <v>0</v>
      </c>
      <c r="G474" s="34">
        <f t="shared" si="81"/>
        <v>0</v>
      </c>
      <c r="H474" s="34">
        <f t="shared" si="81"/>
        <v>0</v>
      </c>
    </row>
    <row r="475" spans="1:8" s="9" customFormat="1" ht="27.75" hidden="1" customHeight="1" x14ac:dyDescent="0.25">
      <c r="A475" s="35" t="s">
        <v>32</v>
      </c>
      <c r="B475" s="33" t="s">
        <v>56</v>
      </c>
      <c r="C475" s="33" t="s">
        <v>15</v>
      </c>
      <c r="D475" s="33" t="s">
        <v>170</v>
      </c>
      <c r="E475" s="33" t="s">
        <v>33</v>
      </c>
      <c r="F475" s="34">
        <f t="shared" si="81"/>
        <v>0</v>
      </c>
      <c r="G475" s="34">
        <f t="shared" si="81"/>
        <v>0</v>
      </c>
      <c r="H475" s="34">
        <f t="shared" si="81"/>
        <v>0</v>
      </c>
    </row>
    <row r="476" spans="1:8" s="9" customFormat="1" ht="27.75" hidden="1" customHeight="1" x14ac:dyDescent="0.25">
      <c r="A476" s="35" t="s">
        <v>34</v>
      </c>
      <c r="B476" s="33" t="s">
        <v>56</v>
      </c>
      <c r="C476" s="33" t="s">
        <v>15</v>
      </c>
      <c r="D476" s="33" t="s">
        <v>170</v>
      </c>
      <c r="E476" s="33" t="s">
        <v>35</v>
      </c>
      <c r="F476" s="34">
        <v>0</v>
      </c>
      <c r="G476" s="34">
        <v>0</v>
      </c>
      <c r="H476" s="34">
        <v>0</v>
      </c>
    </row>
    <row r="477" spans="1:8" s="9" customFormat="1" ht="43.5" customHeight="1" x14ac:dyDescent="0.25">
      <c r="A477" s="35" t="s">
        <v>560</v>
      </c>
      <c r="B477" s="33" t="s">
        <v>56</v>
      </c>
      <c r="C477" s="33" t="s">
        <v>15</v>
      </c>
      <c r="D477" s="33" t="s">
        <v>236</v>
      </c>
      <c r="E477" s="33" t="s">
        <v>13</v>
      </c>
      <c r="F477" s="34">
        <f t="shared" ref="F477:H479" si="82">F478</f>
        <v>0</v>
      </c>
      <c r="G477" s="34">
        <f t="shared" si="82"/>
        <v>800</v>
      </c>
      <c r="H477" s="34">
        <f t="shared" si="82"/>
        <v>260</v>
      </c>
    </row>
    <row r="478" spans="1:8" s="9" customFormat="1" ht="18" customHeight="1" x14ac:dyDescent="0.25">
      <c r="A478" s="35" t="s">
        <v>89</v>
      </c>
      <c r="B478" s="33" t="s">
        <v>56</v>
      </c>
      <c r="C478" s="33" t="s">
        <v>15</v>
      </c>
      <c r="D478" s="33" t="s">
        <v>237</v>
      </c>
      <c r="E478" s="33" t="s">
        <v>13</v>
      </c>
      <c r="F478" s="34">
        <f t="shared" si="82"/>
        <v>0</v>
      </c>
      <c r="G478" s="34">
        <f t="shared" si="82"/>
        <v>800</v>
      </c>
      <c r="H478" s="34">
        <f t="shared" si="82"/>
        <v>260</v>
      </c>
    </row>
    <row r="479" spans="1:8" s="9" customFormat="1" ht="27.75" customHeight="1" x14ac:dyDescent="0.25">
      <c r="A479" s="35" t="s">
        <v>32</v>
      </c>
      <c r="B479" s="33" t="s">
        <v>56</v>
      </c>
      <c r="C479" s="33" t="s">
        <v>15</v>
      </c>
      <c r="D479" s="33" t="s">
        <v>237</v>
      </c>
      <c r="E479" s="33" t="s">
        <v>33</v>
      </c>
      <c r="F479" s="34">
        <f t="shared" si="82"/>
        <v>0</v>
      </c>
      <c r="G479" s="34">
        <f t="shared" si="82"/>
        <v>800</v>
      </c>
      <c r="H479" s="34">
        <f t="shared" si="82"/>
        <v>260</v>
      </c>
    </row>
    <row r="480" spans="1:8" s="9" customFormat="1" ht="27.75" customHeight="1" x14ac:dyDescent="0.25">
      <c r="A480" s="35" t="s">
        <v>34</v>
      </c>
      <c r="B480" s="33" t="s">
        <v>56</v>
      </c>
      <c r="C480" s="33" t="s">
        <v>15</v>
      </c>
      <c r="D480" s="33" t="s">
        <v>237</v>
      </c>
      <c r="E480" s="33" t="s">
        <v>35</v>
      </c>
      <c r="F480" s="34">
        <f>600-356.7-243.3</f>
        <v>0</v>
      </c>
      <c r="G480" s="34">
        <v>800</v>
      </c>
      <c r="H480" s="34">
        <v>260</v>
      </c>
    </row>
    <row r="481" spans="1:8" s="9" customFormat="1" ht="27.75" customHeight="1" x14ac:dyDescent="0.25">
      <c r="A481" s="35" t="s">
        <v>635</v>
      </c>
      <c r="B481" s="33" t="s">
        <v>56</v>
      </c>
      <c r="C481" s="33" t="s">
        <v>15</v>
      </c>
      <c r="D481" s="33" t="s">
        <v>211</v>
      </c>
      <c r="E481" s="33" t="s">
        <v>13</v>
      </c>
      <c r="F481" s="34">
        <f t="shared" ref="F481:H483" si="83">F482</f>
        <v>953.89999999999986</v>
      </c>
      <c r="G481" s="34">
        <f t="shared" si="83"/>
        <v>678.8</v>
      </c>
      <c r="H481" s="34">
        <f t="shared" si="83"/>
        <v>248</v>
      </c>
    </row>
    <row r="482" spans="1:8" s="9" customFormat="1" ht="17.25" customHeight="1" x14ac:dyDescent="0.25">
      <c r="A482" s="35" t="s">
        <v>89</v>
      </c>
      <c r="B482" s="33" t="s">
        <v>56</v>
      </c>
      <c r="C482" s="33" t="s">
        <v>15</v>
      </c>
      <c r="D482" s="33" t="s">
        <v>212</v>
      </c>
      <c r="E482" s="33" t="s">
        <v>13</v>
      </c>
      <c r="F482" s="34">
        <f t="shared" si="83"/>
        <v>953.89999999999986</v>
      </c>
      <c r="G482" s="34">
        <f t="shared" si="83"/>
        <v>678.8</v>
      </c>
      <c r="H482" s="34">
        <f t="shared" si="83"/>
        <v>248</v>
      </c>
    </row>
    <row r="483" spans="1:8" s="9" customFormat="1" ht="27.75" customHeight="1" x14ac:dyDescent="0.25">
      <c r="A483" s="35" t="s">
        <v>32</v>
      </c>
      <c r="B483" s="33" t="s">
        <v>56</v>
      </c>
      <c r="C483" s="33" t="s">
        <v>15</v>
      </c>
      <c r="D483" s="33" t="s">
        <v>212</v>
      </c>
      <c r="E483" s="33" t="s">
        <v>33</v>
      </c>
      <c r="F483" s="34">
        <f t="shared" si="83"/>
        <v>953.89999999999986</v>
      </c>
      <c r="G483" s="34">
        <f t="shared" si="83"/>
        <v>678.8</v>
      </c>
      <c r="H483" s="34">
        <f t="shared" si="83"/>
        <v>248</v>
      </c>
    </row>
    <row r="484" spans="1:8" s="9" customFormat="1" ht="27.75" customHeight="1" x14ac:dyDescent="0.25">
      <c r="A484" s="35" t="s">
        <v>34</v>
      </c>
      <c r="B484" s="33" t="s">
        <v>56</v>
      </c>
      <c r="C484" s="33" t="s">
        <v>15</v>
      </c>
      <c r="D484" s="33" t="s">
        <v>212</v>
      </c>
      <c r="E484" s="33" t="s">
        <v>35</v>
      </c>
      <c r="F484" s="34">
        <f>171.1+2644.6-711.1-89.4-300-1062.6-6.1-151.4-0.1+458.9</f>
        <v>953.89999999999986</v>
      </c>
      <c r="G484" s="34">
        <v>678.8</v>
      </c>
      <c r="H484" s="34">
        <v>248</v>
      </c>
    </row>
    <row r="485" spans="1:8" s="9" customFormat="1" ht="39.75" hidden="1" customHeight="1" x14ac:dyDescent="0.25">
      <c r="A485" s="35" t="s">
        <v>249</v>
      </c>
      <c r="B485" s="33" t="s">
        <v>56</v>
      </c>
      <c r="C485" s="33" t="s">
        <v>15</v>
      </c>
      <c r="D485" s="33" t="s">
        <v>113</v>
      </c>
      <c r="E485" s="33" t="s">
        <v>13</v>
      </c>
      <c r="F485" s="34">
        <f t="shared" ref="F485:H486" si="84">F486</f>
        <v>0</v>
      </c>
      <c r="G485" s="34">
        <f t="shared" si="84"/>
        <v>0</v>
      </c>
      <c r="H485" s="34">
        <f t="shared" si="84"/>
        <v>0</v>
      </c>
    </row>
    <row r="486" spans="1:8" s="9" customFormat="1" ht="27.75" hidden="1" customHeight="1" x14ac:dyDescent="0.25">
      <c r="A486" s="35" t="s">
        <v>155</v>
      </c>
      <c r="B486" s="33" t="s">
        <v>56</v>
      </c>
      <c r="C486" s="33" t="s">
        <v>15</v>
      </c>
      <c r="D486" s="33" t="s">
        <v>156</v>
      </c>
      <c r="E486" s="33" t="s">
        <v>13</v>
      </c>
      <c r="F486" s="34">
        <f t="shared" si="84"/>
        <v>0</v>
      </c>
      <c r="G486" s="34">
        <f t="shared" si="84"/>
        <v>0</v>
      </c>
      <c r="H486" s="34">
        <f t="shared" si="84"/>
        <v>0</v>
      </c>
    </row>
    <row r="487" spans="1:8" s="9" customFormat="1" ht="65.25" hidden="1" customHeight="1" x14ac:dyDescent="0.25">
      <c r="A487" s="35" t="s">
        <v>168</v>
      </c>
      <c r="B487" s="33" t="s">
        <v>56</v>
      </c>
      <c r="C487" s="33" t="s">
        <v>15</v>
      </c>
      <c r="D487" s="33" t="s">
        <v>169</v>
      </c>
      <c r="E487" s="33" t="s">
        <v>13</v>
      </c>
      <c r="F487" s="34">
        <f>F488+F491</f>
        <v>0</v>
      </c>
      <c r="G487" s="34">
        <f>G488+G491</f>
        <v>0</v>
      </c>
      <c r="H487" s="34">
        <f>H488+H491</f>
        <v>0</v>
      </c>
    </row>
    <row r="488" spans="1:8" s="9" customFormat="1" ht="27.75" hidden="1" customHeight="1" x14ac:dyDescent="0.25">
      <c r="A488" s="35" t="s">
        <v>171</v>
      </c>
      <c r="B488" s="33" t="s">
        <v>56</v>
      </c>
      <c r="C488" s="33" t="s">
        <v>15</v>
      </c>
      <c r="D488" s="33" t="s">
        <v>172</v>
      </c>
      <c r="E488" s="33" t="s">
        <v>13</v>
      </c>
      <c r="F488" s="34">
        <f t="shared" ref="F488:H489" si="85">F489</f>
        <v>0</v>
      </c>
      <c r="G488" s="34">
        <f t="shared" si="85"/>
        <v>0</v>
      </c>
      <c r="H488" s="34">
        <f t="shared" si="85"/>
        <v>0</v>
      </c>
    </row>
    <row r="489" spans="1:8" s="9" customFormat="1" ht="27.75" hidden="1" customHeight="1" x14ac:dyDescent="0.25">
      <c r="A489" s="35" t="s">
        <v>32</v>
      </c>
      <c r="B489" s="33" t="s">
        <v>56</v>
      </c>
      <c r="C489" s="33" t="s">
        <v>15</v>
      </c>
      <c r="D489" s="33" t="s">
        <v>172</v>
      </c>
      <c r="E489" s="33" t="s">
        <v>33</v>
      </c>
      <c r="F489" s="34">
        <f t="shared" si="85"/>
        <v>0</v>
      </c>
      <c r="G489" s="34">
        <f t="shared" si="85"/>
        <v>0</v>
      </c>
      <c r="H489" s="34">
        <f t="shared" si="85"/>
        <v>0</v>
      </c>
    </row>
    <row r="490" spans="1:8" s="9" customFormat="1" ht="27.75" hidden="1" customHeight="1" x14ac:dyDescent="0.25">
      <c r="A490" s="35" t="s">
        <v>34</v>
      </c>
      <c r="B490" s="33" t="s">
        <v>56</v>
      </c>
      <c r="C490" s="33" t="s">
        <v>15</v>
      </c>
      <c r="D490" s="33" t="s">
        <v>172</v>
      </c>
      <c r="E490" s="33" t="s">
        <v>35</v>
      </c>
      <c r="F490" s="34"/>
      <c r="G490" s="34"/>
      <c r="H490" s="34"/>
    </row>
    <row r="491" spans="1:8" s="9" customFormat="1" ht="17.25" hidden="1" customHeight="1" x14ac:dyDescent="0.25">
      <c r="A491" s="35" t="s">
        <v>89</v>
      </c>
      <c r="B491" s="33" t="s">
        <v>56</v>
      </c>
      <c r="C491" s="33" t="s">
        <v>15</v>
      </c>
      <c r="D491" s="33" t="s">
        <v>170</v>
      </c>
      <c r="E491" s="33" t="s">
        <v>13</v>
      </c>
      <c r="F491" s="34">
        <f t="shared" ref="F491:H492" si="86">F492</f>
        <v>0</v>
      </c>
      <c r="G491" s="34">
        <f t="shared" si="86"/>
        <v>0</v>
      </c>
      <c r="H491" s="34">
        <f t="shared" si="86"/>
        <v>0</v>
      </c>
    </row>
    <row r="492" spans="1:8" s="9" customFormat="1" ht="27.75" hidden="1" customHeight="1" x14ac:dyDescent="0.25">
      <c r="A492" s="35" t="s">
        <v>32</v>
      </c>
      <c r="B492" s="33" t="s">
        <v>56</v>
      </c>
      <c r="C492" s="33" t="s">
        <v>15</v>
      </c>
      <c r="D492" s="33" t="s">
        <v>170</v>
      </c>
      <c r="E492" s="33" t="s">
        <v>33</v>
      </c>
      <c r="F492" s="34">
        <f t="shared" si="86"/>
        <v>0</v>
      </c>
      <c r="G492" s="34">
        <f t="shared" si="86"/>
        <v>0</v>
      </c>
      <c r="H492" s="34">
        <f t="shared" si="86"/>
        <v>0</v>
      </c>
    </row>
    <row r="493" spans="1:8" s="9" customFormat="1" ht="27.75" hidden="1" customHeight="1" x14ac:dyDescent="0.25">
      <c r="A493" s="35" t="s">
        <v>34</v>
      </c>
      <c r="B493" s="33" t="s">
        <v>56</v>
      </c>
      <c r="C493" s="33" t="s">
        <v>15</v>
      </c>
      <c r="D493" s="33" t="s">
        <v>170</v>
      </c>
      <c r="E493" s="33" t="s">
        <v>35</v>
      </c>
      <c r="F493" s="34"/>
      <c r="G493" s="34"/>
      <c r="H493" s="34"/>
    </row>
    <row r="494" spans="1:8" s="9" customFormat="1" ht="82.5" hidden="1" customHeight="1" x14ac:dyDescent="0.25">
      <c r="A494" s="35" t="s">
        <v>638</v>
      </c>
      <c r="B494" s="33" t="s">
        <v>56</v>
      </c>
      <c r="C494" s="33" t="s">
        <v>15</v>
      </c>
      <c r="D494" s="33" t="s">
        <v>636</v>
      </c>
      <c r="E494" s="33" t="s">
        <v>13</v>
      </c>
      <c r="F494" s="34">
        <f>F495</f>
        <v>0</v>
      </c>
      <c r="G494" s="34">
        <v>0</v>
      </c>
      <c r="H494" s="34">
        <v>0</v>
      </c>
    </row>
    <row r="495" spans="1:8" s="9" customFormat="1" ht="27.75" hidden="1" customHeight="1" x14ac:dyDescent="0.25">
      <c r="A495" s="35" t="s">
        <v>89</v>
      </c>
      <c r="B495" s="33" t="s">
        <v>56</v>
      </c>
      <c r="C495" s="33" t="s">
        <v>15</v>
      </c>
      <c r="D495" s="33" t="s">
        <v>637</v>
      </c>
      <c r="E495" s="33" t="s">
        <v>13</v>
      </c>
      <c r="F495" s="34">
        <f>F496</f>
        <v>0</v>
      </c>
      <c r="G495" s="34">
        <v>0</v>
      </c>
      <c r="H495" s="34">
        <v>0</v>
      </c>
    </row>
    <row r="496" spans="1:8" s="9" customFormat="1" ht="44.25" hidden="1" customHeight="1" x14ac:dyDescent="0.25">
      <c r="A496" s="60" t="s">
        <v>134</v>
      </c>
      <c r="B496" s="33" t="s">
        <v>56</v>
      </c>
      <c r="C496" s="33" t="s">
        <v>15</v>
      </c>
      <c r="D496" s="33" t="s">
        <v>637</v>
      </c>
      <c r="E496" s="33" t="s">
        <v>135</v>
      </c>
      <c r="F496" s="34">
        <f>F497</f>
        <v>0</v>
      </c>
      <c r="G496" s="34">
        <v>0</v>
      </c>
      <c r="H496" s="34">
        <v>0</v>
      </c>
    </row>
    <row r="497" spans="1:8" s="9" customFormat="1" ht="21" hidden="1" customHeight="1" x14ac:dyDescent="0.25">
      <c r="A497" s="35" t="s">
        <v>136</v>
      </c>
      <c r="B497" s="33" t="s">
        <v>56</v>
      </c>
      <c r="C497" s="33" t="s">
        <v>15</v>
      </c>
      <c r="D497" s="33" t="s">
        <v>637</v>
      </c>
      <c r="E497" s="33" t="s">
        <v>137</v>
      </c>
      <c r="F497" s="34">
        <f>1311-1311</f>
        <v>0</v>
      </c>
      <c r="G497" s="34">
        <v>0</v>
      </c>
      <c r="H497" s="34">
        <v>0</v>
      </c>
    </row>
    <row r="498" spans="1:8" s="9" customFormat="1" ht="43.5" customHeight="1" x14ac:dyDescent="0.25">
      <c r="A498" s="35" t="s">
        <v>561</v>
      </c>
      <c r="B498" s="33" t="s">
        <v>56</v>
      </c>
      <c r="C498" s="33" t="s">
        <v>15</v>
      </c>
      <c r="D498" s="33" t="s">
        <v>252</v>
      </c>
      <c r="E498" s="33" t="s">
        <v>13</v>
      </c>
      <c r="F498" s="34">
        <f>F503+F519</f>
        <v>753.3</v>
      </c>
      <c r="G498" s="34">
        <f>G503</f>
        <v>490.3</v>
      </c>
      <c r="H498" s="34">
        <f>H503</f>
        <v>63.4</v>
      </c>
    </row>
    <row r="499" spans="1:8" s="9" customFormat="1" ht="30" hidden="1" customHeight="1" x14ac:dyDescent="0.25">
      <c r="A499" s="35" t="s">
        <v>253</v>
      </c>
      <c r="B499" s="33" t="s">
        <v>56</v>
      </c>
      <c r="C499" s="33" t="s">
        <v>15</v>
      </c>
      <c r="D499" s="33" t="s">
        <v>254</v>
      </c>
      <c r="E499" s="33" t="s">
        <v>13</v>
      </c>
      <c r="F499" s="34">
        <f t="shared" ref="F499:H501" si="87">F500</f>
        <v>0</v>
      </c>
      <c r="G499" s="34">
        <f t="shared" si="87"/>
        <v>0</v>
      </c>
      <c r="H499" s="34">
        <f t="shared" si="87"/>
        <v>0</v>
      </c>
    </row>
    <row r="500" spans="1:8" s="9" customFormat="1" ht="20.25" hidden="1" customHeight="1" x14ac:dyDescent="0.25">
      <c r="A500" s="35" t="s">
        <v>89</v>
      </c>
      <c r="B500" s="33" t="s">
        <v>56</v>
      </c>
      <c r="C500" s="33" t="s">
        <v>15</v>
      </c>
      <c r="D500" s="33" t="s">
        <v>255</v>
      </c>
      <c r="E500" s="33" t="s">
        <v>13</v>
      </c>
      <c r="F500" s="34">
        <f t="shared" si="87"/>
        <v>0</v>
      </c>
      <c r="G500" s="34">
        <f t="shared" si="87"/>
        <v>0</v>
      </c>
      <c r="H500" s="34">
        <f t="shared" si="87"/>
        <v>0</v>
      </c>
    </row>
    <row r="501" spans="1:8" s="9" customFormat="1" ht="27.75" hidden="1" customHeight="1" x14ac:dyDescent="0.25">
      <c r="A501" s="35" t="s">
        <v>32</v>
      </c>
      <c r="B501" s="33" t="s">
        <v>56</v>
      </c>
      <c r="C501" s="33" t="s">
        <v>15</v>
      </c>
      <c r="D501" s="33" t="s">
        <v>255</v>
      </c>
      <c r="E501" s="33" t="s">
        <v>33</v>
      </c>
      <c r="F501" s="34">
        <f t="shared" si="87"/>
        <v>0</v>
      </c>
      <c r="G501" s="34">
        <f t="shared" si="87"/>
        <v>0</v>
      </c>
      <c r="H501" s="34">
        <f t="shared" si="87"/>
        <v>0</v>
      </c>
    </row>
    <row r="502" spans="1:8" s="9" customFormat="1" ht="25.5" hidden="1" customHeight="1" x14ac:dyDescent="0.25">
      <c r="A502" s="35" t="s">
        <v>34</v>
      </c>
      <c r="B502" s="33" t="s">
        <v>56</v>
      </c>
      <c r="C502" s="33" t="s">
        <v>15</v>
      </c>
      <c r="D502" s="33" t="s">
        <v>255</v>
      </c>
      <c r="E502" s="33" t="s">
        <v>35</v>
      </c>
      <c r="F502" s="34"/>
      <c r="G502" s="34"/>
      <c r="H502" s="34"/>
    </row>
    <row r="503" spans="1:8" s="9" customFormat="1" ht="25.5" customHeight="1" x14ac:dyDescent="0.25">
      <c r="A503" s="35" t="s">
        <v>256</v>
      </c>
      <c r="B503" s="33" t="s">
        <v>56</v>
      </c>
      <c r="C503" s="33" t="s">
        <v>15</v>
      </c>
      <c r="D503" s="33" t="s">
        <v>257</v>
      </c>
      <c r="E503" s="33" t="s">
        <v>13</v>
      </c>
      <c r="F503" s="34">
        <f t="shared" ref="F503:H505" si="88">F504</f>
        <v>753.3</v>
      </c>
      <c r="G503" s="34">
        <f t="shared" si="88"/>
        <v>490.3</v>
      </c>
      <c r="H503" s="34">
        <f t="shared" si="88"/>
        <v>63.4</v>
      </c>
    </row>
    <row r="504" spans="1:8" s="9" customFormat="1" ht="15.75" customHeight="1" x14ac:dyDescent="0.25">
      <c r="A504" s="35" t="s">
        <v>89</v>
      </c>
      <c r="B504" s="33" t="s">
        <v>56</v>
      </c>
      <c r="C504" s="33" t="s">
        <v>15</v>
      </c>
      <c r="D504" s="33" t="s">
        <v>258</v>
      </c>
      <c r="E504" s="33" t="s">
        <v>13</v>
      </c>
      <c r="F504" s="34">
        <f t="shared" si="88"/>
        <v>753.3</v>
      </c>
      <c r="G504" s="34">
        <f t="shared" si="88"/>
        <v>490.3</v>
      </c>
      <c r="H504" s="34">
        <f t="shared" si="88"/>
        <v>63.4</v>
      </c>
    </row>
    <row r="505" spans="1:8" s="9" customFormat="1" ht="25.5" customHeight="1" x14ac:dyDescent="0.25">
      <c r="A505" s="35" t="s">
        <v>32</v>
      </c>
      <c r="B505" s="33" t="s">
        <v>56</v>
      </c>
      <c r="C505" s="33" t="s">
        <v>15</v>
      </c>
      <c r="D505" s="33" t="s">
        <v>258</v>
      </c>
      <c r="E505" s="33" t="s">
        <v>33</v>
      </c>
      <c r="F505" s="34">
        <f t="shared" si="88"/>
        <v>753.3</v>
      </c>
      <c r="G505" s="34">
        <f t="shared" si="88"/>
        <v>490.3</v>
      </c>
      <c r="H505" s="34">
        <f t="shared" si="88"/>
        <v>63.4</v>
      </c>
    </row>
    <row r="506" spans="1:8" s="9" customFormat="1" ht="25.5" customHeight="1" x14ac:dyDescent="0.25">
      <c r="A506" s="35" t="s">
        <v>34</v>
      </c>
      <c r="B506" s="33" t="s">
        <v>56</v>
      </c>
      <c r="C506" s="33" t="s">
        <v>15</v>
      </c>
      <c r="D506" s="33" t="s">
        <v>258</v>
      </c>
      <c r="E506" s="33" t="s">
        <v>35</v>
      </c>
      <c r="F506" s="34">
        <f>490.3+183.6-0.1+79.4+0.1+673.7-673.7</f>
        <v>753.3</v>
      </c>
      <c r="G506" s="34">
        <v>490.3</v>
      </c>
      <c r="H506" s="34">
        <v>63.4</v>
      </c>
    </row>
    <row r="507" spans="1:8" s="9" customFormat="1" ht="30" hidden="1" customHeight="1" x14ac:dyDescent="0.25">
      <c r="A507" s="35" t="s">
        <v>259</v>
      </c>
      <c r="B507" s="33" t="s">
        <v>56</v>
      </c>
      <c r="C507" s="33" t="s">
        <v>15</v>
      </c>
      <c r="D507" s="33" t="s">
        <v>119</v>
      </c>
      <c r="E507" s="33" t="s">
        <v>13</v>
      </c>
      <c r="F507" s="34">
        <f t="shared" ref="F507:H510" si="89">F508</f>
        <v>0</v>
      </c>
      <c r="G507" s="34">
        <f t="shared" si="89"/>
        <v>0</v>
      </c>
      <c r="H507" s="34">
        <f t="shared" si="89"/>
        <v>0</v>
      </c>
    </row>
    <row r="508" spans="1:8" s="9" customFormat="1" ht="25.5" hidden="1" customHeight="1" x14ac:dyDescent="0.25">
      <c r="A508" s="35" t="s">
        <v>128</v>
      </c>
      <c r="B508" s="33" t="s">
        <v>56</v>
      </c>
      <c r="C508" s="33" t="s">
        <v>15</v>
      </c>
      <c r="D508" s="33" t="s">
        <v>129</v>
      </c>
      <c r="E508" s="33" t="s">
        <v>13</v>
      </c>
      <c r="F508" s="34">
        <f t="shared" si="89"/>
        <v>0</v>
      </c>
      <c r="G508" s="34">
        <f t="shared" si="89"/>
        <v>0</v>
      </c>
      <c r="H508" s="34">
        <f t="shared" si="89"/>
        <v>0</v>
      </c>
    </row>
    <row r="509" spans="1:8" s="9" customFormat="1" ht="16.5" hidden="1" customHeight="1" x14ac:dyDescent="0.25">
      <c r="A509" s="35" t="s">
        <v>89</v>
      </c>
      <c r="B509" s="33" t="s">
        <v>56</v>
      </c>
      <c r="C509" s="33" t="s">
        <v>15</v>
      </c>
      <c r="D509" s="33" t="s">
        <v>130</v>
      </c>
      <c r="E509" s="33" t="s">
        <v>13</v>
      </c>
      <c r="F509" s="34">
        <f t="shared" si="89"/>
        <v>0</v>
      </c>
      <c r="G509" s="34">
        <f t="shared" si="89"/>
        <v>0</v>
      </c>
      <c r="H509" s="34">
        <f t="shared" si="89"/>
        <v>0</v>
      </c>
    </row>
    <row r="510" spans="1:8" s="9" customFormat="1" ht="27" hidden="1" customHeight="1" x14ac:dyDescent="0.25">
      <c r="A510" s="35" t="s">
        <v>32</v>
      </c>
      <c r="B510" s="33" t="s">
        <v>56</v>
      </c>
      <c r="C510" s="33" t="s">
        <v>15</v>
      </c>
      <c r="D510" s="33" t="s">
        <v>130</v>
      </c>
      <c r="E510" s="33" t="s">
        <v>33</v>
      </c>
      <c r="F510" s="34">
        <f t="shared" si="89"/>
        <v>0</v>
      </c>
      <c r="G510" s="34">
        <f t="shared" si="89"/>
        <v>0</v>
      </c>
      <c r="H510" s="34">
        <f t="shared" si="89"/>
        <v>0</v>
      </c>
    </row>
    <row r="511" spans="1:8" s="9" customFormat="1" ht="27" hidden="1" customHeight="1" x14ac:dyDescent="0.25">
      <c r="A511" s="35" t="s">
        <v>34</v>
      </c>
      <c r="B511" s="33" t="s">
        <v>56</v>
      </c>
      <c r="C511" s="33" t="s">
        <v>15</v>
      </c>
      <c r="D511" s="33" t="s">
        <v>130</v>
      </c>
      <c r="E511" s="33" t="s">
        <v>35</v>
      </c>
      <c r="F511" s="34">
        <v>0</v>
      </c>
      <c r="G511" s="34">
        <v>0</v>
      </c>
      <c r="H511" s="34">
        <v>0</v>
      </c>
    </row>
    <row r="512" spans="1:8" ht="30.75" hidden="1" customHeight="1" x14ac:dyDescent="0.25">
      <c r="A512" s="35" t="s">
        <v>242</v>
      </c>
      <c r="B512" s="33" t="s">
        <v>56</v>
      </c>
      <c r="C512" s="33" t="s">
        <v>15</v>
      </c>
      <c r="D512" s="33" t="s">
        <v>243</v>
      </c>
      <c r="E512" s="33" t="s">
        <v>13</v>
      </c>
      <c r="F512" s="34">
        <f t="shared" ref="F512:H514" si="90">F513</f>
        <v>0</v>
      </c>
      <c r="G512" s="34">
        <f t="shared" si="90"/>
        <v>0</v>
      </c>
      <c r="H512" s="34">
        <f t="shared" si="90"/>
        <v>0</v>
      </c>
    </row>
    <row r="513" spans="1:8" ht="29.25" hidden="1" customHeight="1" x14ac:dyDescent="0.25">
      <c r="A513" s="35" t="s">
        <v>244</v>
      </c>
      <c r="B513" s="33" t="s">
        <v>56</v>
      </c>
      <c r="C513" s="33" t="s">
        <v>15</v>
      </c>
      <c r="D513" s="33" t="s">
        <v>245</v>
      </c>
      <c r="E513" s="33" t="s">
        <v>13</v>
      </c>
      <c r="F513" s="34">
        <f t="shared" si="90"/>
        <v>0</v>
      </c>
      <c r="G513" s="34">
        <f t="shared" si="90"/>
        <v>0</v>
      </c>
      <c r="H513" s="34">
        <f t="shared" si="90"/>
        <v>0</v>
      </c>
    </row>
    <row r="514" spans="1:8" ht="15" hidden="1" x14ac:dyDescent="0.25">
      <c r="A514" s="35" t="s">
        <v>36</v>
      </c>
      <c r="B514" s="33" t="s">
        <v>56</v>
      </c>
      <c r="C514" s="33" t="s">
        <v>15</v>
      </c>
      <c r="D514" s="33" t="s">
        <v>245</v>
      </c>
      <c r="E514" s="33" t="s">
        <v>37</v>
      </c>
      <c r="F514" s="34">
        <f t="shared" si="90"/>
        <v>0</v>
      </c>
      <c r="G514" s="34">
        <f t="shared" si="90"/>
        <v>0</v>
      </c>
      <c r="H514" s="34">
        <f t="shared" si="90"/>
        <v>0</v>
      </c>
    </row>
    <row r="515" spans="1:8" ht="27.75" hidden="1" customHeight="1" x14ac:dyDescent="0.25">
      <c r="A515" s="35" t="s">
        <v>221</v>
      </c>
      <c r="B515" s="33" t="s">
        <v>56</v>
      </c>
      <c r="C515" s="33" t="s">
        <v>15</v>
      </c>
      <c r="D515" s="33" t="s">
        <v>245</v>
      </c>
      <c r="E515" s="33" t="s">
        <v>222</v>
      </c>
      <c r="F515" s="34"/>
      <c r="G515" s="34"/>
      <c r="H515" s="34"/>
    </row>
    <row r="516" spans="1:8" ht="19.5" hidden="1" customHeight="1" x14ac:dyDescent="0.25">
      <c r="A516" s="35" t="s">
        <v>75</v>
      </c>
      <c r="B516" s="33" t="s">
        <v>56</v>
      </c>
      <c r="C516" s="33" t="s">
        <v>15</v>
      </c>
      <c r="D516" s="33" t="s">
        <v>123</v>
      </c>
      <c r="E516" s="33" t="s">
        <v>13</v>
      </c>
      <c r="F516" s="34">
        <f t="shared" ref="F516:H517" si="91">F517</f>
        <v>0</v>
      </c>
      <c r="G516" s="34">
        <f t="shared" si="91"/>
        <v>0</v>
      </c>
      <c r="H516" s="34">
        <f t="shared" si="91"/>
        <v>0</v>
      </c>
    </row>
    <row r="517" spans="1:8" ht="18" hidden="1" customHeight="1" x14ac:dyDescent="0.25">
      <c r="A517" s="35" t="s">
        <v>124</v>
      </c>
      <c r="B517" s="33" t="s">
        <v>56</v>
      </c>
      <c r="C517" s="33" t="s">
        <v>15</v>
      </c>
      <c r="D517" s="33" t="s">
        <v>125</v>
      </c>
      <c r="E517" s="33" t="s">
        <v>13</v>
      </c>
      <c r="F517" s="34">
        <f t="shared" si="91"/>
        <v>0</v>
      </c>
      <c r="G517" s="34">
        <f t="shared" si="91"/>
        <v>0</v>
      </c>
      <c r="H517" s="34">
        <f t="shared" si="91"/>
        <v>0</v>
      </c>
    </row>
    <row r="518" spans="1:8" ht="27.75" hidden="1" customHeight="1" x14ac:dyDescent="0.25">
      <c r="A518" s="35" t="s">
        <v>34</v>
      </c>
      <c r="B518" s="33" t="s">
        <v>56</v>
      </c>
      <c r="C518" s="33" t="s">
        <v>15</v>
      </c>
      <c r="D518" s="33" t="s">
        <v>125</v>
      </c>
      <c r="E518" s="33" t="s">
        <v>35</v>
      </c>
      <c r="F518" s="34">
        <v>0</v>
      </c>
      <c r="G518" s="34">
        <v>0</v>
      </c>
      <c r="H518" s="34">
        <v>0</v>
      </c>
    </row>
    <row r="519" spans="1:8" ht="42" hidden="1" customHeight="1" x14ac:dyDescent="0.25">
      <c r="A519" s="35" t="s">
        <v>468</v>
      </c>
      <c r="B519" s="33" t="s">
        <v>56</v>
      </c>
      <c r="C519" s="33" t="s">
        <v>15</v>
      </c>
      <c r="D519" s="33" t="s">
        <v>483</v>
      </c>
      <c r="E519" s="33" t="s">
        <v>13</v>
      </c>
      <c r="F519" s="34">
        <f>F520</f>
        <v>0</v>
      </c>
      <c r="G519" s="34">
        <v>0</v>
      </c>
      <c r="H519" s="34">
        <v>0</v>
      </c>
    </row>
    <row r="520" spans="1:8" ht="27.75" hidden="1" customHeight="1" x14ac:dyDescent="0.25">
      <c r="A520" s="35" t="s">
        <v>32</v>
      </c>
      <c r="B520" s="33" t="s">
        <v>56</v>
      </c>
      <c r="C520" s="33" t="s">
        <v>15</v>
      </c>
      <c r="D520" s="33" t="s">
        <v>483</v>
      </c>
      <c r="E520" s="33" t="s">
        <v>33</v>
      </c>
      <c r="F520" s="34">
        <f>F521</f>
        <v>0</v>
      </c>
      <c r="G520" s="34">
        <v>0</v>
      </c>
      <c r="H520" s="34">
        <v>0</v>
      </c>
    </row>
    <row r="521" spans="1:8" ht="27.75" hidden="1" customHeight="1" x14ac:dyDescent="0.25">
      <c r="A521" s="35" t="s">
        <v>34</v>
      </c>
      <c r="B521" s="33" t="s">
        <v>56</v>
      </c>
      <c r="C521" s="33" t="s">
        <v>15</v>
      </c>
      <c r="D521" s="33" t="s">
        <v>483</v>
      </c>
      <c r="E521" s="33" t="s">
        <v>35</v>
      </c>
      <c r="F521" s="34"/>
      <c r="G521" s="34"/>
      <c r="H521" s="34"/>
    </row>
    <row r="522" spans="1:8" ht="39.75" customHeight="1" x14ac:dyDescent="0.25">
      <c r="A522" s="35" t="s">
        <v>532</v>
      </c>
      <c r="B522" s="33" t="s">
        <v>56</v>
      </c>
      <c r="C522" s="33" t="s">
        <v>15</v>
      </c>
      <c r="D522" s="33" t="s">
        <v>119</v>
      </c>
      <c r="E522" s="33" t="s">
        <v>13</v>
      </c>
      <c r="F522" s="34">
        <f>F523</f>
        <v>1013.2</v>
      </c>
      <c r="G522" s="34">
        <f t="shared" ref="G522:H523" si="92">G523</f>
        <v>614.70000000000005</v>
      </c>
      <c r="H522" s="34">
        <f t="shared" si="92"/>
        <v>0</v>
      </c>
    </row>
    <row r="523" spans="1:8" ht="27.75" customHeight="1" x14ac:dyDescent="0.25">
      <c r="A523" s="35" t="s">
        <v>128</v>
      </c>
      <c r="B523" s="33" t="s">
        <v>56</v>
      </c>
      <c r="C523" s="33" t="s">
        <v>15</v>
      </c>
      <c r="D523" s="33" t="s">
        <v>129</v>
      </c>
      <c r="E523" s="33" t="s">
        <v>13</v>
      </c>
      <c r="F523" s="34">
        <f>F524</f>
        <v>1013.2</v>
      </c>
      <c r="G523" s="34">
        <f t="shared" si="92"/>
        <v>614.70000000000005</v>
      </c>
      <c r="H523" s="34">
        <f t="shared" si="92"/>
        <v>0</v>
      </c>
    </row>
    <row r="524" spans="1:8" ht="21" customHeight="1" x14ac:dyDescent="0.25">
      <c r="A524" s="35" t="s">
        <v>89</v>
      </c>
      <c r="B524" s="33" t="s">
        <v>56</v>
      </c>
      <c r="C524" s="33" t="s">
        <v>15</v>
      </c>
      <c r="D524" s="33" t="s">
        <v>130</v>
      </c>
      <c r="E524" s="33" t="s">
        <v>13</v>
      </c>
      <c r="F524" s="34">
        <f>F525+F527</f>
        <v>1013.2</v>
      </c>
      <c r="G524" s="34">
        <f t="shared" ref="G524:H524" si="93">G525+G527</f>
        <v>614.70000000000005</v>
      </c>
      <c r="H524" s="34">
        <f t="shared" si="93"/>
        <v>0</v>
      </c>
    </row>
    <row r="525" spans="1:8" ht="27.75" customHeight="1" x14ac:dyDescent="0.25">
      <c r="A525" s="35" t="s">
        <v>32</v>
      </c>
      <c r="B525" s="33" t="s">
        <v>56</v>
      </c>
      <c r="C525" s="33" t="s">
        <v>15</v>
      </c>
      <c r="D525" s="33" t="s">
        <v>130</v>
      </c>
      <c r="E525" s="33" t="s">
        <v>33</v>
      </c>
      <c r="F525" s="34">
        <f>F526</f>
        <v>494.5</v>
      </c>
      <c r="G525" s="34">
        <f t="shared" ref="G525:H525" si="94">G526</f>
        <v>396</v>
      </c>
      <c r="H525" s="34">
        <f t="shared" si="94"/>
        <v>0</v>
      </c>
    </row>
    <row r="526" spans="1:8" ht="27.75" customHeight="1" x14ac:dyDescent="0.25">
      <c r="A526" s="35" t="s">
        <v>34</v>
      </c>
      <c r="B526" s="33" t="s">
        <v>56</v>
      </c>
      <c r="C526" s="33" t="s">
        <v>15</v>
      </c>
      <c r="D526" s="33" t="s">
        <v>130</v>
      </c>
      <c r="E526" s="33" t="s">
        <v>35</v>
      </c>
      <c r="F526" s="34">
        <f>396+98.5</f>
        <v>494.5</v>
      </c>
      <c r="G526" s="34">
        <v>396</v>
      </c>
      <c r="H526" s="34">
        <v>0</v>
      </c>
    </row>
    <row r="527" spans="1:8" ht="24.75" customHeight="1" x14ac:dyDescent="0.25">
      <c r="A527" s="35" t="s">
        <v>36</v>
      </c>
      <c r="B527" s="33" t="s">
        <v>56</v>
      </c>
      <c r="C527" s="33" t="s">
        <v>15</v>
      </c>
      <c r="D527" s="33" t="s">
        <v>130</v>
      </c>
      <c r="E527" s="33" t="s">
        <v>37</v>
      </c>
      <c r="F527" s="34">
        <f>F529</f>
        <v>518.70000000000005</v>
      </c>
      <c r="G527" s="34">
        <f t="shared" ref="G527:H527" si="95">G529</f>
        <v>218.7</v>
      </c>
      <c r="H527" s="34">
        <f t="shared" si="95"/>
        <v>0</v>
      </c>
    </row>
    <row r="528" spans="1:8" ht="39.75" hidden="1" customHeight="1" x14ac:dyDescent="0.25">
      <c r="A528" s="45"/>
      <c r="B528" s="33"/>
      <c r="C528" s="33"/>
      <c r="D528" s="33"/>
      <c r="E528" s="33"/>
      <c r="F528" s="34"/>
      <c r="G528" s="34"/>
      <c r="H528" s="34"/>
    </row>
    <row r="529" spans="1:8" ht="57" customHeight="1" x14ac:dyDescent="0.25">
      <c r="A529" s="45" t="s">
        <v>484</v>
      </c>
      <c r="B529" s="33" t="s">
        <v>56</v>
      </c>
      <c r="C529" s="33" t="s">
        <v>15</v>
      </c>
      <c r="D529" s="33" t="s">
        <v>130</v>
      </c>
      <c r="E529" s="33" t="s">
        <v>222</v>
      </c>
      <c r="F529" s="34">
        <f>218.7+300</f>
        <v>518.70000000000005</v>
      </c>
      <c r="G529" s="34">
        <v>218.7</v>
      </c>
      <c r="H529" s="34">
        <v>0</v>
      </c>
    </row>
    <row r="530" spans="1:8" ht="33.75" customHeight="1" x14ac:dyDescent="0.25">
      <c r="A530" s="35" t="s">
        <v>559</v>
      </c>
      <c r="B530" s="33" t="s">
        <v>56</v>
      </c>
      <c r="C530" s="33" t="s">
        <v>15</v>
      </c>
      <c r="D530" s="33" t="s">
        <v>538</v>
      </c>
      <c r="E530" s="33" t="s">
        <v>13</v>
      </c>
      <c r="F530" s="34">
        <v>0</v>
      </c>
      <c r="G530" s="34">
        <v>0</v>
      </c>
      <c r="H530" s="34">
        <f>H531</f>
        <v>116.1</v>
      </c>
    </row>
    <row r="531" spans="1:8" ht="22.5" customHeight="1" x14ac:dyDescent="0.25">
      <c r="A531" s="35" t="s">
        <v>89</v>
      </c>
      <c r="B531" s="33" t="s">
        <v>56</v>
      </c>
      <c r="C531" s="33" t="s">
        <v>15</v>
      </c>
      <c r="D531" s="33" t="s">
        <v>539</v>
      </c>
      <c r="E531" s="33" t="s">
        <v>13</v>
      </c>
      <c r="F531" s="34">
        <v>0</v>
      </c>
      <c r="G531" s="34">
        <v>0</v>
      </c>
      <c r="H531" s="34">
        <f>H532</f>
        <v>116.1</v>
      </c>
    </row>
    <row r="532" spans="1:8" ht="22.5" customHeight="1" x14ac:dyDescent="0.25">
      <c r="A532" s="35" t="s">
        <v>36</v>
      </c>
      <c r="B532" s="33" t="s">
        <v>56</v>
      </c>
      <c r="C532" s="33" t="s">
        <v>15</v>
      </c>
      <c r="D532" s="33" t="s">
        <v>539</v>
      </c>
      <c r="E532" s="33" t="s">
        <v>37</v>
      </c>
      <c r="F532" s="34">
        <v>0</v>
      </c>
      <c r="G532" s="34">
        <v>0</v>
      </c>
      <c r="H532" s="34">
        <f>H533</f>
        <v>116.1</v>
      </c>
    </row>
    <row r="533" spans="1:8" ht="57" customHeight="1" x14ac:dyDescent="0.25">
      <c r="A533" s="45" t="s">
        <v>484</v>
      </c>
      <c r="B533" s="33" t="s">
        <v>56</v>
      </c>
      <c r="C533" s="33" t="s">
        <v>15</v>
      </c>
      <c r="D533" s="33" t="s">
        <v>539</v>
      </c>
      <c r="E533" s="33" t="s">
        <v>222</v>
      </c>
      <c r="F533" s="34">
        <v>0</v>
      </c>
      <c r="G533" s="34">
        <v>0</v>
      </c>
      <c r="H533" s="34">
        <v>116.1</v>
      </c>
    </row>
    <row r="534" spans="1:8" ht="54.75" customHeight="1" x14ac:dyDescent="0.25">
      <c r="A534" s="35" t="s">
        <v>517</v>
      </c>
      <c r="B534" s="33" t="s">
        <v>56</v>
      </c>
      <c r="C534" s="33" t="s">
        <v>15</v>
      </c>
      <c r="D534" s="33" t="s">
        <v>132</v>
      </c>
      <c r="E534" s="33" t="s">
        <v>13</v>
      </c>
      <c r="F534" s="34">
        <f>F535+F540</f>
        <v>3040</v>
      </c>
      <c r="G534" s="34">
        <f>G535</f>
        <v>116.1</v>
      </c>
      <c r="H534" s="34">
        <f>H535</f>
        <v>0</v>
      </c>
    </row>
    <row r="535" spans="1:8" ht="18" customHeight="1" x14ac:dyDescent="0.25">
      <c r="A535" s="35" t="s">
        <v>89</v>
      </c>
      <c r="B535" s="33" t="s">
        <v>56</v>
      </c>
      <c r="C535" s="33" t="s">
        <v>15</v>
      </c>
      <c r="D535" s="33" t="s">
        <v>260</v>
      </c>
      <c r="E535" s="33" t="s">
        <v>13</v>
      </c>
      <c r="F535" s="34">
        <f>F536+F538</f>
        <v>0</v>
      </c>
      <c r="G535" s="34">
        <f>G536+G538</f>
        <v>116.1</v>
      </c>
      <c r="H535" s="34">
        <f>H536+H538</f>
        <v>0</v>
      </c>
    </row>
    <row r="536" spans="1:8" ht="27.75" customHeight="1" x14ac:dyDescent="0.25">
      <c r="A536" s="35" t="s">
        <v>32</v>
      </c>
      <c r="B536" s="33" t="s">
        <v>56</v>
      </c>
      <c r="C536" s="33" t="s">
        <v>15</v>
      </c>
      <c r="D536" s="33" t="s">
        <v>260</v>
      </c>
      <c r="E536" s="33" t="s">
        <v>33</v>
      </c>
      <c r="F536" s="34">
        <f>F537</f>
        <v>0</v>
      </c>
      <c r="G536" s="34">
        <f>G537</f>
        <v>116.1</v>
      </c>
      <c r="H536" s="34">
        <f>H537</f>
        <v>0</v>
      </c>
    </row>
    <row r="537" spans="1:8" ht="27.75" customHeight="1" x14ac:dyDescent="0.25">
      <c r="A537" s="35" t="s">
        <v>34</v>
      </c>
      <c r="B537" s="33" t="s">
        <v>56</v>
      </c>
      <c r="C537" s="33" t="s">
        <v>15</v>
      </c>
      <c r="D537" s="33" t="s">
        <v>260</v>
      </c>
      <c r="E537" s="33" t="s">
        <v>35</v>
      </c>
      <c r="F537" s="34">
        <f>116.1-116.1</f>
        <v>0</v>
      </c>
      <c r="G537" s="34">
        <v>116.1</v>
      </c>
      <c r="H537" s="34">
        <v>0</v>
      </c>
    </row>
    <row r="538" spans="1:8" ht="39.75" hidden="1" customHeight="1" x14ac:dyDescent="0.25">
      <c r="A538" s="35" t="s">
        <v>134</v>
      </c>
      <c r="B538" s="33" t="s">
        <v>56</v>
      </c>
      <c r="C538" s="33" t="s">
        <v>15</v>
      </c>
      <c r="D538" s="33" t="s">
        <v>260</v>
      </c>
      <c r="E538" s="33" t="s">
        <v>135</v>
      </c>
      <c r="F538" s="34">
        <f>F539</f>
        <v>0</v>
      </c>
      <c r="G538" s="34">
        <f>G539</f>
        <v>0</v>
      </c>
      <c r="H538" s="34">
        <f>H539</f>
        <v>0</v>
      </c>
    </row>
    <row r="539" spans="1:8" ht="21" hidden="1" customHeight="1" x14ac:dyDescent="0.25">
      <c r="A539" s="35" t="s">
        <v>136</v>
      </c>
      <c r="B539" s="33" t="s">
        <v>56</v>
      </c>
      <c r="C539" s="33" t="s">
        <v>15</v>
      </c>
      <c r="D539" s="33" t="s">
        <v>260</v>
      </c>
      <c r="E539" s="33" t="s">
        <v>137</v>
      </c>
      <c r="F539" s="34"/>
      <c r="G539" s="34"/>
      <c r="H539" s="34"/>
    </row>
    <row r="540" spans="1:8" ht="43.5" customHeight="1" x14ac:dyDescent="0.25">
      <c r="A540" s="35" t="s">
        <v>587</v>
      </c>
      <c r="B540" s="33" t="s">
        <v>56</v>
      </c>
      <c r="C540" s="33" t="s">
        <v>15</v>
      </c>
      <c r="D540" s="33" t="s">
        <v>586</v>
      </c>
      <c r="E540" s="33" t="s">
        <v>13</v>
      </c>
      <c r="F540" s="34">
        <f>F541</f>
        <v>3040</v>
      </c>
      <c r="G540" s="34">
        <v>0</v>
      </c>
      <c r="H540" s="34">
        <v>0</v>
      </c>
    </row>
    <row r="541" spans="1:8" ht="26.25" customHeight="1" x14ac:dyDescent="0.25">
      <c r="A541" s="35" t="s">
        <v>32</v>
      </c>
      <c r="B541" s="33" t="s">
        <v>56</v>
      </c>
      <c r="C541" s="33" t="s">
        <v>15</v>
      </c>
      <c r="D541" s="33" t="s">
        <v>586</v>
      </c>
      <c r="E541" s="33" t="s">
        <v>33</v>
      </c>
      <c r="F541" s="34">
        <f>F542</f>
        <v>3040</v>
      </c>
      <c r="G541" s="34">
        <v>0</v>
      </c>
      <c r="H541" s="34">
        <v>0</v>
      </c>
    </row>
    <row r="542" spans="1:8" ht="30.75" customHeight="1" x14ac:dyDescent="0.25">
      <c r="A542" s="35" t="s">
        <v>34</v>
      </c>
      <c r="B542" s="33" t="s">
        <v>56</v>
      </c>
      <c r="C542" s="33" t="s">
        <v>15</v>
      </c>
      <c r="D542" s="33" t="s">
        <v>586</v>
      </c>
      <c r="E542" s="33" t="s">
        <v>35</v>
      </c>
      <c r="F542" s="34">
        <v>3040</v>
      </c>
      <c r="G542" s="34">
        <v>0</v>
      </c>
      <c r="H542" s="34">
        <v>0</v>
      </c>
    </row>
    <row r="543" spans="1:8" ht="30.75" customHeight="1" x14ac:dyDescent="0.25">
      <c r="A543" s="61" t="s">
        <v>75</v>
      </c>
      <c r="B543" s="33" t="s">
        <v>56</v>
      </c>
      <c r="C543" s="33" t="s">
        <v>15</v>
      </c>
      <c r="D543" s="33" t="s">
        <v>76</v>
      </c>
      <c r="E543" s="33" t="s">
        <v>13</v>
      </c>
      <c r="F543" s="34">
        <f>F544</f>
        <v>2800</v>
      </c>
      <c r="G543" s="34">
        <v>0</v>
      </c>
      <c r="H543" s="34">
        <v>0</v>
      </c>
    </row>
    <row r="544" spans="1:8" ht="67.5" customHeight="1" x14ac:dyDescent="0.25">
      <c r="A544" s="35" t="s">
        <v>642</v>
      </c>
      <c r="B544" s="33" t="s">
        <v>56</v>
      </c>
      <c r="C544" s="33" t="s">
        <v>15</v>
      </c>
      <c r="D544" s="33" t="s">
        <v>641</v>
      </c>
      <c r="E544" s="33" t="s">
        <v>13</v>
      </c>
      <c r="F544" s="34">
        <f>F545</f>
        <v>2800</v>
      </c>
      <c r="G544" s="34">
        <v>0</v>
      </c>
      <c r="H544" s="34">
        <v>0</v>
      </c>
    </row>
    <row r="545" spans="1:8" ht="22.5" customHeight="1" x14ac:dyDescent="0.25">
      <c r="A545" s="35" t="s">
        <v>36</v>
      </c>
      <c r="B545" s="33" t="s">
        <v>56</v>
      </c>
      <c r="C545" s="33" t="s">
        <v>15</v>
      </c>
      <c r="D545" s="33" t="s">
        <v>641</v>
      </c>
      <c r="E545" s="33" t="s">
        <v>37</v>
      </c>
      <c r="F545" s="34">
        <f>F546</f>
        <v>2800</v>
      </c>
      <c r="G545" s="34">
        <v>0</v>
      </c>
      <c r="H545" s="34">
        <v>0</v>
      </c>
    </row>
    <row r="546" spans="1:8" ht="58.5" customHeight="1" x14ac:dyDescent="0.25">
      <c r="A546" s="45" t="s">
        <v>484</v>
      </c>
      <c r="B546" s="33" t="s">
        <v>56</v>
      </c>
      <c r="C546" s="33" t="s">
        <v>15</v>
      </c>
      <c r="D546" s="33" t="s">
        <v>641</v>
      </c>
      <c r="E546" s="33" t="s">
        <v>222</v>
      </c>
      <c r="F546" s="34">
        <f>2000+800</f>
        <v>2800</v>
      </c>
      <c r="G546" s="34">
        <v>0</v>
      </c>
      <c r="H546" s="34">
        <v>0</v>
      </c>
    </row>
    <row r="547" spans="1:8" ht="13.5" hidden="1" customHeight="1" x14ac:dyDescent="0.25">
      <c r="A547" s="35"/>
      <c r="B547" s="33"/>
      <c r="C547" s="33"/>
      <c r="D547" s="33"/>
      <c r="E547" s="33"/>
      <c r="F547" s="34"/>
      <c r="G547" s="34"/>
      <c r="H547" s="34"/>
    </row>
    <row r="548" spans="1:8" s="9" customFormat="1" ht="18" customHeight="1" x14ac:dyDescent="0.25">
      <c r="A548" s="35" t="s">
        <v>261</v>
      </c>
      <c r="B548" s="33" t="s">
        <v>56</v>
      </c>
      <c r="C548" s="33" t="s">
        <v>150</v>
      </c>
      <c r="D548" s="33" t="s">
        <v>12</v>
      </c>
      <c r="E548" s="33" t="s">
        <v>13</v>
      </c>
      <c r="F548" s="34">
        <f>F549+F578+F593</f>
        <v>3434.2</v>
      </c>
      <c r="G548" s="34">
        <f>G549+G578</f>
        <v>2170</v>
      </c>
      <c r="H548" s="34">
        <f>H549+H578</f>
        <v>730</v>
      </c>
    </row>
    <row r="549" spans="1:8" s="9" customFormat="1" ht="39" x14ac:dyDescent="0.25">
      <c r="A549" s="35" t="s">
        <v>540</v>
      </c>
      <c r="B549" s="33" t="s">
        <v>56</v>
      </c>
      <c r="C549" s="33" t="s">
        <v>150</v>
      </c>
      <c r="D549" s="33" t="s">
        <v>262</v>
      </c>
      <c r="E549" s="33" t="s">
        <v>13</v>
      </c>
      <c r="F549" s="34">
        <f>F550+F554+F558+F562+F566+F574</f>
        <v>2742</v>
      </c>
      <c r="G549" s="34">
        <f>G550+G554+G558+G562+G566+G574</f>
        <v>2170</v>
      </c>
      <c r="H549" s="34">
        <f>H550+H554+H558+H562+H566+H574</f>
        <v>730</v>
      </c>
    </row>
    <row r="550" spans="1:8" s="9" customFormat="1" ht="51.75" x14ac:dyDescent="0.25">
      <c r="A550" s="35" t="s">
        <v>263</v>
      </c>
      <c r="B550" s="33" t="s">
        <v>56</v>
      </c>
      <c r="C550" s="33" t="s">
        <v>150</v>
      </c>
      <c r="D550" s="33" t="s">
        <v>264</v>
      </c>
      <c r="E550" s="33" t="s">
        <v>13</v>
      </c>
      <c r="F550" s="34">
        <f t="shared" ref="F550:H552" si="96">F551</f>
        <v>198</v>
      </c>
      <c r="G550" s="34">
        <f t="shared" si="96"/>
        <v>200</v>
      </c>
      <c r="H550" s="34">
        <f t="shared" si="96"/>
        <v>100</v>
      </c>
    </row>
    <row r="551" spans="1:8" s="9" customFormat="1" ht="15" x14ac:dyDescent="0.25">
      <c r="A551" s="35" t="s">
        <v>89</v>
      </c>
      <c r="B551" s="33" t="s">
        <v>56</v>
      </c>
      <c r="C551" s="33" t="s">
        <v>150</v>
      </c>
      <c r="D551" s="33" t="s">
        <v>265</v>
      </c>
      <c r="E551" s="33" t="s">
        <v>13</v>
      </c>
      <c r="F551" s="34">
        <f t="shared" si="96"/>
        <v>198</v>
      </c>
      <c r="G551" s="34">
        <f t="shared" si="96"/>
        <v>200</v>
      </c>
      <c r="H551" s="34">
        <f t="shared" si="96"/>
        <v>100</v>
      </c>
    </row>
    <row r="552" spans="1:8" s="9" customFormat="1" ht="26.25" x14ac:dyDescent="0.25">
      <c r="A552" s="35" t="s">
        <v>32</v>
      </c>
      <c r="B552" s="33" t="s">
        <v>56</v>
      </c>
      <c r="C552" s="33" t="s">
        <v>150</v>
      </c>
      <c r="D552" s="33" t="s">
        <v>265</v>
      </c>
      <c r="E552" s="33" t="s">
        <v>33</v>
      </c>
      <c r="F552" s="34">
        <f t="shared" si="96"/>
        <v>198</v>
      </c>
      <c r="G552" s="34">
        <f t="shared" si="96"/>
        <v>200</v>
      </c>
      <c r="H552" s="34">
        <f t="shared" si="96"/>
        <v>100</v>
      </c>
    </row>
    <row r="553" spans="1:8" s="10" customFormat="1" ht="30" customHeight="1" x14ac:dyDescent="0.25">
      <c r="A553" s="35" t="s">
        <v>34</v>
      </c>
      <c r="B553" s="33" t="s">
        <v>56</v>
      </c>
      <c r="C553" s="33" t="s">
        <v>150</v>
      </c>
      <c r="D553" s="33" t="s">
        <v>265</v>
      </c>
      <c r="E553" s="33" t="s">
        <v>35</v>
      </c>
      <c r="F553" s="34">
        <f>200-2</f>
        <v>198</v>
      </c>
      <c r="G553" s="34">
        <v>200</v>
      </c>
      <c r="H553" s="34">
        <v>100</v>
      </c>
    </row>
    <row r="554" spans="1:8" s="10" customFormat="1" ht="69.75" customHeight="1" x14ac:dyDescent="0.25">
      <c r="A554" s="35" t="s">
        <v>266</v>
      </c>
      <c r="B554" s="33" t="s">
        <v>56</v>
      </c>
      <c r="C554" s="33" t="s">
        <v>150</v>
      </c>
      <c r="D554" s="33" t="s">
        <v>267</v>
      </c>
      <c r="E554" s="33" t="s">
        <v>13</v>
      </c>
      <c r="F554" s="34">
        <f t="shared" ref="F554:H556" si="97">F555</f>
        <v>529.4</v>
      </c>
      <c r="G554" s="34">
        <f t="shared" si="97"/>
        <v>520</v>
      </c>
      <c r="H554" s="34">
        <f t="shared" si="97"/>
        <v>300</v>
      </c>
    </row>
    <row r="555" spans="1:8" s="10" customFormat="1" ht="17.25" customHeight="1" x14ac:dyDescent="0.25">
      <c r="A555" s="35" t="s">
        <v>89</v>
      </c>
      <c r="B555" s="33" t="s">
        <v>56</v>
      </c>
      <c r="C555" s="33" t="s">
        <v>150</v>
      </c>
      <c r="D555" s="33" t="s">
        <v>268</v>
      </c>
      <c r="E555" s="33" t="s">
        <v>13</v>
      </c>
      <c r="F555" s="34">
        <f t="shared" si="97"/>
        <v>529.4</v>
      </c>
      <c r="G555" s="34">
        <f t="shared" si="97"/>
        <v>520</v>
      </c>
      <c r="H555" s="34">
        <f t="shared" si="97"/>
        <v>300</v>
      </c>
    </row>
    <row r="556" spans="1:8" s="10" customFormat="1" ht="26.25" x14ac:dyDescent="0.25">
      <c r="A556" s="35" t="s">
        <v>32</v>
      </c>
      <c r="B556" s="33" t="s">
        <v>56</v>
      </c>
      <c r="C556" s="33" t="s">
        <v>150</v>
      </c>
      <c r="D556" s="33" t="s">
        <v>268</v>
      </c>
      <c r="E556" s="33" t="s">
        <v>33</v>
      </c>
      <c r="F556" s="34">
        <f t="shared" si="97"/>
        <v>529.4</v>
      </c>
      <c r="G556" s="34">
        <f t="shared" si="97"/>
        <v>520</v>
      </c>
      <c r="H556" s="34">
        <f t="shared" si="97"/>
        <v>300</v>
      </c>
    </row>
    <row r="557" spans="1:8" s="10" customFormat="1" ht="39" x14ac:dyDescent="0.25">
      <c r="A557" s="35" t="s">
        <v>34</v>
      </c>
      <c r="B557" s="33" t="s">
        <v>56</v>
      </c>
      <c r="C557" s="33" t="s">
        <v>150</v>
      </c>
      <c r="D557" s="33" t="s">
        <v>268</v>
      </c>
      <c r="E557" s="33" t="s">
        <v>35</v>
      </c>
      <c r="F557" s="34">
        <v>529.4</v>
      </c>
      <c r="G557" s="34">
        <v>520</v>
      </c>
      <c r="H557" s="34">
        <v>300</v>
      </c>
    </row>
    <row r="558" spans="1:8" s="10" customFormat="1" ht="26.25" x14ac:dyDescent="0.25">
      <c r="A558" s="35" t="s">
        <v>562</v>
      </c>
      <c r="B558" s="33" t="s">
        <v>56</v>
      </c>
      <c r="C558" s="33" t="s">
        <v>150</v>
      </c>
      <c r="D558" s="33" t="s">
        <v>269</v>
      </c>
      <c r="E558" s="33" t="s">
        <v>13</v>
      </c>
      <c r="F558" s="34">
        <f t="shared" ref="F558:H560" si="98">F559</f>
        <v>1123.2</v>
      </c>
      <c r="G558" s="34">
        <f t="shared" si="98"/>
        <v>880</v>
      </c>
      <c r="H558" s="34">
        <f t="shared" si="98"/>
        <v>280</v>
      </c>
    </row>
    <row r="559" spans="1:8" s="10" customFormat="1" ht="15" x14ac:dyDescent="0.25">
      <c r="A559" s="35" t="s">
        <v>89</v>
      </c>
      <c r="B559" s="33" t="s">
        <v>56</v>
      </c>
      <c r="C559" s="33" t="s">
        <v>150</v>
      </c>
      <c r="D559" s="33" t="s">
        <v>270</v>
      </c>
      <c r="E559" s="33" t="s">
        <v>13</v>
      </c>
      <c r="F559" s="34">
        <f t="shared" si="98"/>
        <v>1123.2</v>
      </c>
      <c r="G559" s="34">
        <f t="shared" si="98"/>
        <v>880</v>
      </c>
      <c r="H559" s="34">
        <f t="shared" si="98"/>
        <v>280</v>
      </c>
    </row>
    <row r="560" spans="1:8" s="10" customFormat="1" ht="26.25" x14ac:dyDescent="0.25">
      <c r="A560" s="35" t="s">
        <v>32</v>
      </c>
      <c r="B560" s="33" t="s">
        <v>56</v>
      </c>
      <c r="C560" s="33" t="s">
        <v>150</v>
      </c>
      <c r="D560" s="33" t="s">
        <v>270</v>
      </c>
      <c r="E560" s="33" t="s">
        <v>33</v>
      </c>
      <c r="F560" s="34">
        <f t="shared" si="98"/>
        <v>1123.2</v>
      </c>
      <c r="G560" s="34">
        <f t="shared" si="98"/>
        <v>880</v>
      </c>
      <c r="H560" s="34">
        <f t="shared" si="98"/>
        <v>280</v>
      </c>
    </row>
    <row r="561" spans="1:8" s="10" customFormat="1" ht="32.25" customHeight="1" x14ac:dyDescent="0.25">
      <c r="A561" s="35" t="s">
        <v>34</v>
      </c>
      <c r="B561" s="33" t="s">
        <v>56</v>
      </c>
      <c r="C561" s="33" t="s">
        <v>150</v>
      </c>
      <c r="D561" s="33" t="s">
        <v>270</v>
      </c>
      <c r="E561" s="33" t="s">
        <v>35</v>
      </c>
      <c r="F561" s="34">
        <f>880+243.2</f>
        <v>1123.2</v>
      </c>
      <c r="G561" s="34">
        <v>880</v>
      </c>
      <c r="H561" s="34">
        <v>280</v>
      </c>
    </row>
    <row r="562" spans="1:8" s="10" customFormat="1" ht="39" x14ac:dyDescent="0.25">
      <c r="A562" s="35" t="s">
        <v>271</v>
      </c>
      <c r="B562" s="33" t="s">
        <v>56</v>
      </c>
      <c r="C562" s="33" t="s">
        <v>150</v>
      </c>
      <c r="D562" s="33" t="s">
        <v>272</v>
      </c>
      <c r="E562" s="33" t="s">
        <v>13</v>
      </c>
      <c r="F562" s="34">
        <f t="shared" ref="F562:H564" si="99">F563</f>
        <v>841.39999999999986</v>
      </c>
      <c r="G562" s="34">
        <f t="shared" si="99"/>
        <v>520</v>
      </c>
      <c r="H562" s="34">
        <f t="shared" si="99"/>
        <v>0</v>
      </c>
    </row>
    <row r="563" spans="1:8" s="10" customFormat="1" ht="15" x14ac:dyDescent="0.25">
      <c r="A563" s="35" t="s">
        <v>89</v>
      </c>
      <c r="B563" s="33" t="s">
        <v>56</v>
      </c>
      <c r="C563" s="33" t="s">
        <v>150</v>
      </c>
      <c r="D563" s="33" t="s">
        <v>273</v>
      </c>
      <c r="E563" s="33" t="s">
        <v>13</v>
      </c>
      <c r="F563" s="34">
        <f t="shared" si="99"/>
        <v>841.39999999999986</v>
      </c>
      <c r="G563" s="34">
        <f t="shared" si="99"/>
        <v>520</v>
      </c>
      <c r="H563" s="34">
        <f t="shared" si="99"/>
        <v>0</v>
      </c>
    </row>
    <row r="564" spans="1:8" s="10" customFormat="1" ht="26.25" x14ac:dyDescent="0.25">
      <c r="A564" s="35" t="s">
        <v>32</v>
      </c>
      <c r="B564" s="33" t="s">
        <v>56</v>
      </c>
      <c r="C564" s="33" t="s">
        <v>150</v>
      </c>
      <c r="D564" s="33" t="s">
        <v>273</v>
      </c>
      <c r="E564" s="33" t="s">
        <v>33</v>
      </c>
      <c r="F564" s="34">
        <f t="shared" si="99"/>
        <v>841.39999999999986</v>
      </c>
      <c r="G564" s="34">
        <f t="shared" si="99"/>
        <v>520</v>
      </c>
      <c r="H564" s="34">
        <f t="shared" si="99"/>
        <v>0</v>
      </c>
    </row>
    <row r="565" spans="1:8" s="10" customFormat="1" ht="32.25" customHeight="1" x14ac:dyDescent="0.25">
      <c r="A565" s="35" t="s">
        <v>34</v>
      </c>
      <c r="B565" s="33" t="s">
        <v>56</v>
      </c>
      <c r="C565" s="33" t="s">
        <v>150</v>
      </c>
      <c r="D565" s="33" t="s">
        <v>273</v>
      </c>
      <c r="E565" s="33" t="s">
        <v>35</v>
      </c>
      <c r="F565" s="34">
        <f>520+56+89.4+179.7-3.7</f>
        <v>841.39999999999986</v>
      </c>
      <c r="G565" s="34">
        <v>520</v>
      </c>
      <c r="H565" s="34">
        <v>0</v>
      </c>
    </row>
    <row r="566" spans="1:8" s="10" customFormat="1" ht="26.25" x14ac:dyDescent="0.25">
      <c r="A566" s="35" t="s">
        <v>541</v>
      </c>
      <c r="B566" s="33" t="s">
        <v>56</v>
      </c>
      <c r="C566" s="33" t="s">
        <v>150</v>
      </c>
      <c r="D566" s="33" t="s">
        <v>274</v>
      </c>
      <c r="E566" s="33" t="s">
        <v>13</v>
      </c>
      <c r="F566" s="34">
        <f t="shared" ref="F566:H568" si="100">F567</f>
        <v>50</v>
      </c>
      <c r="G566" s="34">
        <f t="shared" si="100"/>
        <v>50</v>
      </c>
      <c r="H566" s="34">
        <f t="shared" si="100"/>
        <v>50</v>
      </c>
    </row>
    <row r="567" spans="1:8" s="10" customFormat="1" ht="15" x14ac:dyDescent="0.25">
      <c r="A567" s="35" t="s">
        <v>89</v>
      </c>
      <c r="B567" s="33" t="s">
        <v>56</v>
      </c>
      <c r="C567" s="33" t="s">
        <v>150</v>
      </c>
      <c r="D567" s="33" t="s">
        <v>275</v>
      </c>
      <c r="E567" s="33" t="s">
        <v>13</v>
      </c>
      <c r="F567" s="34">
        <f t="shared" si="100"/>
        <v>50</v>
      </c>
      <c r="G567" s="34">
        <f t="shared" si="100"/>
        <v>50</v>
      </c>
      <c r="H567" s="34">
        <f t="shared" si="100"/>
        <v>50</v>
      </c>
    </row>
    <row r="568" spans="1:8" s="10" customFormat="1" ht="26.25" x14ac:dyDescent="0.25">
      <c r="A568" s="35" t="s">
        <v>32</v>
      </c>
      <c r="B568" s="33" t="s">
        <v>56</v>
      </c>
      <c r="C568" s="33" t="s">
        <v>150</v>
      </c>
      <c r="D568" s="33" t="s">
        <v>275</v>
      </c>
      <c r="E568" s="33" t="s">
        <v>33</v>
      </c>
      <c r="F568" s="34">
        <f t="shared" si="100"/>
        <v>50</v>
      </c>
      <c r="G568" s="34">
        <f t="shared" si="100"/>
        <v>50</v>
      </c>
      <c r="H568" s="34">
        <f t="shared" si="100"/>
        <v>50</v>
      </c>
    </row>
    <row r="569" spans="1:8" s="10" customFormat="1" ht="30.75" customHeight="1" x14ac:dyDescent="0.25">
      <c r="A569" s="35" t="s">
        <v>34</v>
      </c>
      <c r="B569" s="33" t="s">
        <v>56</v>
      </c>
      <c r="C569" s="33" t="s">
        <v>150</v>
      </c>
      <c r="D569" s="33" t="s">
        <v>275</v>
      </c>
      <c r="E569" s="33" t="s">
        <v>35</v>
      </c>
      <c r="F569" s="34">
        <v>50</v>
      </c>
      <c r="G569" s="34">
        <v>50</v>
      </c>
      <c r="H569" s="34">
        <v>50</v>
      </c>
    </row>
    <row r="570" spans="1:8" s="10" customFormat="1" ht="26.25" hidden="1" x14ac:dyDescent="0.25">
      <c r="A570" s="35" t="s">
        <v>276</v>
      </c>
      <c r="B570" s="33" t="s">
        <v>56</v>
      </c>
      <c r="C570" s="33" t="s">
        <v>150</v>
      </c>
      <c r="D570" s="33" t="s">
        <v>277</v>
      </c>
      <c r="E570" s="33" t="s">
        <v>13</v>
      </c>
      <c r="F570" s="34">
        <f>F572</f>
        <v>0</v>
      </c>
      <c r="G570" s="34">
        <f>G572</f>
        <v>0</v>
      </c>
      <c r="H570" s="34">
        <f>H572</f>
        <v>0</v>
      </c>
    </row>
    <row r="571" spans="1:8" s="10" customFormat="1" ht="15" hidden="1" x14ac:dyDescent="0.25">
      <c r="A571" s="35" t="s">
        <v>89</v>
      </c>
      <c r="B571" s="33" t="s">
        <v>56</v>
      </c>
      <c r="C571" s="33" t="s">
        <v>150</v>
      </c>
      <c r="D571" s="33" t="s">
        <v>278</v>
      </c>
      <c r="E571" s="33" t="s">
        <v>13</v>
      </c>
      <c r="F571" s="34">
        <f t="shared" ref="F571:H572" si="101">F572</f>
        <v>0</v>
      </c>
      <c r="G571" s="34">
        <f t="shared" si="101"/>
        <v>0</v>
      </c>
      <c r="H571" s="34">
        <f t="shared" si="101"/>
        <v>0</v>
      </c>
    </row>
    <row r="572" spans="1:8" s="10" customFormat="1" ht="26.25" hidden="1" x14ac:dyDescent="0.25">
      <c r="A572" s="35" t="s">
        <v>32</v>
      </c>
      <c r="B572" s="33" t="s">
        <v>56</v>
      </c>
      <c r="C572" s="33" t="s">
        <v>150</v>
      </c>
      <c r="D572" s="33" t="s">
        <v>278</v>
      </c>
      <c r="E572" s="33" t="s">
        <v>33</v>
      </c>
      <c r="F572" s="34">
        <f t="shared" si="101"/>
        <v>0</v>
      </c>
      <c r="G572" s="34">
        <f t="shared" si="101"/>
        <v>0</v>
      </c>
      <c r="H572" s="34">
        <f t="shared" si="101"/>
        <v>0</v>
      </c>
    </row>
    <row r="573" spans="1:8" s="10" customFormat="1" ht="39" hidden="1" x14ac:dyDescent="0.25">
      <c r="A573" s="35" t="s">
        <v>34</v>
      </c>
      <c r="B573" s="33" t="s">
        <v>56</v>
      </c>
      <c r="C573" s="33" t="s">
        <v>150</v>
      </c>
      <c r="D573" s="33" t="s">
        <v>278</v>
      </c>
      <c r="E573" s="33" t="s">
        <v>35</v>
      </c>
      <c r="F573" s="34">
        <f>50-50</f>
        <v>0</v>
      </c>
      <c r="G573" s="34">
        <f>50-50</f>
        <v>0</v>
      </c>
      <c r="H573" s="34">
        <f>50-50</f>
        <v>0</v>
      </c>
    </row>
    <row r="574" spans="1:8" s="10" customFormat="1" ht="26.25" hidden="1" x14ac:dyDescent="0.25">
      <c r="A574" s="35" t="s">
        <v>276</v>
      </c>
      <c r="B574" s="33" t="s">
        <v>56</v>
      </c>
      <c r="C574" s="33" t="s">
        <v>150</v>
      </c>
      <c r="D574" s="33" t="s">
        <v>277</v>
      </c>
      <c r="E574" s="33" t="s">
        <v>13</v>
      </c>
      <c r="F574" s="34">
        <f t="shared" ref="F574:H576" si="102">F575</f>
        <v>0</v>
      </c>
      <c r="G574" s="34">
        <f t="shared" si="102"/>
        <v>0</v>
      </c>
      <c r="H574" s="34">
        <f t="shared" si="102"/>
        <v>0</v>
      </c>
    </row>
    <row r="575" spans="1:8" s="10" customFormat="1" ht="15" hidden="1" x14ac:dyDescent="0.25">
      <c r="A575" s="35" t="s">
        <v>89</v>
      </c>
      <c r="B575" s="33" t="s">
        <v>56</v>
      </c>
      <c r="C575" s="33" t="s">
        <v>150</v>
      </c>
      <c r="D575" s="33" t="s">
        <v>278</v>
      </c>
      <c r="E575" s="33" t="s">
        <v>13</v>
      </c>
      <c r="F575" s="34">
        <f t="shared" si="102"/>
        <v>0</v>
      </c>
      <c r="G575" s="34">
        <f t="shared" si="102"/>
        <v>0</v>
      </c>
      <c r="H575" s="34">
        <f t="shared" si="102"/>
        <v>0</v>
      </c>
    </row>
    <row r="576" spans="1:8" s="10" customFormat="1" ht="26.25" hidden="1" x14ac:dyDescent="0.25">
      <c r="A576" s="35" t="s">
        <v>32</v>
      </c>
      <c r="B576" s="33" t="s">
        <v>56</v>
      </c>
      <c r="C576" s="33" t="s">
        <v>150</v>
      </c>
      <c r="D576" s="33" t="s">
        <v>278</v>
      </c>
      <c r="E576" s="33" t="s">
        <v>33</v>
      </c>
      <c r="F576" s="34">
        <f t="shared" si="102"/>
        <v>0</v>
      </c>
      <c r="G576" s="34">
        <f t="shared" si="102"/>
        <v>0</v>
      </c>
      <c r="H576" s="34">
        <f t="shared" si="102"/>
        <v>0</v>
      </c>
    </row>
    <row r="577" spans="1:8" s="10" customFormat="1" ht="39" hidden="1" x14ac:dyDescent="0.25">
      <c r="A577" s="35" t="s">
        <v>34</v>
      </c>
      <c r="B577" s="33" t="s">
        <v>56</v>
      </c>
      <c r="C577" s="33" t="s">
        <v>150</v>
      </c>
      <c r="D577" s="33" t="s">
        <v>278</v>
      </c>
      <c r="E577" s="33" t="s">
        <v>35</v>
      </c>
      <c r="F577" s="34">
        <f>50-8.6-41.4</f>
        <v>0</v>
      </c>
      <c r="G577" s="34">
        <f>50-8.6-41.4</f>
        <v>0</v>
      </c>
      <c r="H577" s="34">
        <f>50-8.6-41.4</f>
        <v>0</v>
      </c>
    </row>
    <row r="578" spans="1:8" s="10" customFormat="1" ht="39" hidden="1" x14ac:dyDescent="0.25">
      <c r="A578" s="35" t="s">
        <v>259</v>
      </c>
      <c r="B578" s="33" t="s">
        <v>56</v>
      </c>
      <c r="C578" s="33" t="s">
        <v>150</v>
      </c>
      <c r="D578" s="33" t="s">
        <v>119</v>
      </c>
      <c r="E578" s="33" t="s">
        <v>13</v>
      </c>
      <c r="F578" s="34">
        <f t="shared" ref="F578:H581" si="103">F579</f>
        <v>0</v>
      </c>
      <c r="G578" s="34">
        <f t="shared" si="103"/>
        <v>0</v>
      </c>
      <c r="H578" s="34">
        <f t="shared" si="103"/>
        <v>0</v>
      </c>
    </row>
    <row r="579" spans="1:8" s="10" customFormat="1" ht="26.25" hidden="1" x14ac:dyDescent="0.25">
      <c r="A579" s="35" t="s">
        <v>128</v>
      </c>
      <c r="B579" s="33" t="s">
        <v>56</v>
      </c>
      <c r="C579" s="33" t="s">
        <v>150</v>
      </c>
      <c r="D579" s="33" t="s">
        <v>129</v>
      </c>
      <c r="E579" s="33" t="s">
        <v>13</v>
      </c>
      <c r="F579" s="34">
        <f t="shared" si="103"/>
        <v>0</v>
      </c>
      <c r="G579" s="34">
        <f t="shared" si="103"/>
        <v>0</v>
      </c>
      <c r="H579" s="34">
        <f t="shared" si="103"/>
        <v>0</v>
      </c>
    </row>
    <row r="580" spans="1:8" s="10" customFormat="1" ht="15" hidden="1" x14ac:dyDescent="0.25">
      <c r="A580" s="35" t="s">
        <v>89</v>
      </c>
      <c r="B580" s="33" t="s">
        <v>56</v>
      </c>
      <c r="C580" s="33" t="s">
        <v>150</v>
      </c>
      <c r="D580" s="33" t="s">
        <v>130</v>
      </c>
      <c r="E580" s="33" t="s">
        <v>13</v>
      </c>
      <c r="F580" s="34">
        <f t="shared" si="103"/>
        <v>0</v>
      </c>
      <c r="G580" s="34">
        <f t="shared" si="103"/>
        <v>0</v>
      </c>
      <c r="H580" s="34">
        <f t="shared" si="103"/>
        <v>0</v>
      </c>
    </row>
    <row r="581" spans="1:8" s="10" customFormat="1" ht="26.25" hidden="1" x14ac:dyDescent="0.25">
      <c r="A581" s="35" t="s">
        <v>32</v>
      </c>
      <c r="B581" s="33" t="s">
        <v>56</v>
      </c>
      <c r="C581" s="33" t="s">
        <v>150</v>
      </c>
      <c r="D581" s="33" t="s">
        <v>130</v>
      </c>
      <c r="E581" s="33" t="s">
        <v>33</v>
      </c>
      <c r="F581" s="34">
        <f t="shared" si="103"/>
        <v>0</v>
      </c>
      <c r="G581" s="34">
        <f t="shared" si="103"/>
        <v>0</v>
      </c>
      <c r="H581" s="34">
        <f t="shared" si="103"/>
        <v>0</v>
      </c>
    </row>
    <row r="582" spans="1:8" s="10" customFormat="1" ht="39" hidden="1" x14ac:dyDescent="0.25">
      <c r="A582" s="35" t="s">
        <v>34</v>
      </c>
      <c r="B582" s="33" t="s">
        <v>56</v>
      </c>
      <c r="C582" s="33" t="s">
        <v>150</v>
      </c>
      <c r="D582" s="33" t="s">
        <v>130</v>
      </c>
      <c r="E582" s="33" t="s">
        <v>35</v>
      </c>
      <c r="F582" s="34">
        <v>0</v>
      </c>
      <c r="G582" s="34">
        <v>0</v>
      </c>
      <c r="H582" s="34">
        <v>0</v>
      </c>
    </row>
    <row r="583" spans="1:8" s="10" customFormat="1" ht="39" hidden="1" x14ac:dyDescent="0.25">
      <c r="A583" s="35" t="s">
        <v>279</v>
      </c>
      <c r="B583" s="33" t="s">
        <v>56</v>
      </c>
      <c r="C583" s="33" t="s">
        <v>150</v>
      </c>
      <c r="D583" s="33" t="s">
        <v>280</v>
      </c>
      <c r="E583" s="33" t="s">
        <v>13</v>
      </c>
      <c r="F583" s="34">
        <f t="shared" ref="F583:H585" si="104">F584</f>
        <v>0</v>
      </c>
      <c r="G583" s="34">
        <f t="shared" si="104"/>
        <v>0</v>
      </c>
      <c r="H583" s="34">
        <f t="shared" si="104"/>
        <v>0</v>
      </c>
    </row>
    <row r="584" spans="1:8" s="10" customFormat="1" ht="15" hidden="1" x14ac:dyDescent="0.25">
      <c r="A584" s="35" t="s">
        <v>89</v>
      </c>
      <c r="B584" s="33" t="s">
        <v>56</v>
      </c>
      <c r="C584" s="33" t="s">
        <v>150</v>
      </c>
      <c r="D584" s="33" t="s">
        <v>281</v>
      </c>
      <c r="E584" s="33" t="s">
        <v>13</v>
      </c>
      <c r="F584" s="34">
        <f t="shared" si="104"/>
        <v>0</v>
      </c>
      <c r="G584" s="34">
        <f t="shared" si="104"/>
        <v>0</v>
      </c>
      <c r="H584" s="34">
        <f t="shared" si="104"/>
        <v>0</v>
      </c>
    </row>
    <row r="585" spans="1:8" s="10" customFormat="1" ht="39" hidden="1" x14ac:dyDescent="0.25">
      <c r="A585" s="35" t="s">
        <v>134</v>
      </c>
      <c r="B585" s="33" t="s">
        <v>56</v>
      </c>
      <c r="C585" s="33" t="s">
        <v>150</v>
      </c>
      <c r="D585" s="33" t="s">
        <v>281</v>
      </c>
      <c r="E585" s="33" t="s">
        <v>135</v>
      </c>
      <c r="F585" s="34">
        <f t="shared" si="104"/>
        <v>0</v>
      </c>
      <c r="G585" s="34">
        <f t="shared" si="104"/>
        <v>0</v>
      </c>
      <c r="H585" s="34">
        <f t="shared" si="104"/>
        <v>0</v>
      </c>
    </row>
    <row r="586" spans="1:8" s="10" customFormat="1" ht="15" hidden="1" x14ac:dyDescent="0.25">
      <c r="A586" s="35" t="s">
        <v>136</v>
      </c>
      <c r="B586" s="33" t="s">
        <v>56</v>
      </c>
      <c r="C586" s="33" t="s">
        <v>150</v>
      </c>
      <c r="D586" s="33" t="s">
        <v>281</v>
      </c>
      <c r="E586" s="33" t="s">
        <v>137</v>
      </c>
      <c r="F586" s="34"/>
      <c r="G586" s="34"/>
      <c r="H586" s="34"/>
    </row>
    <row r="587" spans="1:8" s="10" customFormat="1" ht="26.25" hidden="1" x14ac:dyDescent="0.25">
      <c r="A587" s="35" t="s">
        <v>282</v>
      </c>
      <c r="B587" s="33" t="s">
        <v>56</v>
      </c>
      <c r="C587" s="33" t="s">
        <v>56</v>
      </c>
      <c r="D587" s="33" t="s">
        <v>12</v>
      </c>
      <c r="E587" s="33" t="s">
        <v>13</v>
      </c>
      <c r="F587" s="34">
        <f t="shared" ref="F587:H591" si="105">F588</f>
        <v>0</v>
      </c>
      <c r="G587" s="34">
        <f t="shared" si="105"/>
        <v>0</v>
      </c>
      <c r="H587" s="34">
        <f t="shared" si="105"/>
        <v>0</v>
      </c>
    </row>
    <row r="588" spans="1:8" s="10" customFormat="1" ht="39" hidden="1" x14ac:dyDescent="0.25">
      <c r="A588" s="35" t="s">
        <v>283</v>
      </c>
      <c r="B588" s="33" t="s">
        <v>56</v>
      </c>
      <c r="C588" s="33" t="s">
        <v>56</v>
      </c>
      <c r="D588" s="33" t="s">
        <v>119</v>
      </c>
      <c r="E588" s="33" t="s">
        <v>13</v>
      </c>
      <c r="F588" s="34">
        <f t="shared" si="105"/>
        <v>0</v>
      </c>
      <c r="G588" s="34">
        <f t="shared" si="105"/>
        <v>0</v>
      </c>
      <c r="H588" s="34">
        <f t="shared" si="105"/>
        <v>0</v>
      </c>
    </row>
    <row r="589" spans="1:8" s="10" customFormat="1" ht="26.25" hidden="1" x14ac:dyDescent="0.25">
      <c r="A589" s="35" t="s">
        <v>128</v>
      </c>
      <c r="B589" s="33" t="s">
        <v>56</v>
      </c>
      <c r="C589" s="33" t="s">
        <v>56</v>
      </c>
      <c r="D589" s="33" t="s">
        <v>129</v>
      </c>
      <c r="E589" s="33" t="s">
        <v>13</v>
      </c>
      <c r="F589" s="34">
        <f t="shared" si="105"/>
        <v>0</v>
      </c>
      <c r="G589" s="34">
        <f t="shared" si="105"/>
        <v>0</v>
      </c>
      <c r="H589" s="34">
        <f t="shared" si="105"/>
        <v>0</v>
      </c>
    </row>
    <row r="590" spans="1:8" s="10" customFormat="1" ht="15" hidden="1" x14ac:dyDescent="0.25">
      <c r="A590" s="35" t="s">
        <v>89</v>
      </c>
      <c r="B590" s="33" t="s">
        <v>56</v>
      </c>
      <c r="C590" s="33" t="s">
        <v>56</v>
      </c>
      <c r="D590" s="33" t="s">
        <v>130</v>
      </c>
      <c r="E590" s="33" t="s">
        <v>13</v>
      </c>
      <c r="F590" s="34">
        <f t="shared" si="105"/>
        <v>0</v>
      </c>
      <c r="G590" s="34">
        <f t="shared" si="105"/>
        <v>0</v>
      </c>
      <c r="H590" s="34">
        <f t="shared" si="105"/>
        <v>0</v>
      </c>
    </row>
    <row r="591" spans="1:8" s="10" customFormat="1" ht="26.25" hidden="1" x14ac:dyDescent="0.25">
      <c r="A591" s="35" t="s">
        <v>32</v>
      </c>
      <c r="B591" s="33" t="s">
        <v>56</v>
      </c>
      <c r="C591" s="33" t="s">
        <v>56</v>
      </c>
      <c r="D591" s="33" t="s">
        <v>130</v>
      </c>
      <c r="E591" s="33" t="s">
        <v>33</v>
      </c>
      <c r="F591" s="34">
        <f t="shared" si="105"/>
        <v>0</v>
      </c>
      <c r="G591" s="34">
        <f t="shared" si="105"/>
        <v>0</v>
      </c>
      <c r="H591" s="34">
        <f t="shared" si="105"/>
        <v>0</v>
      </c>
    </row>
    <row r="592" spans="1:8" s="10" customFormat="1" ht="39" hidden="1" x14ac:dyDescent="0.25">
      <c r="A592" s="35" t="s">
        <v>34</v>
      </c>
      <c r="B592" s="33" t="s">
        <v>56</v>
      </c>
      <c r="C592" s="33" t="s">
        <v>56</v>
      </c>
      <c r="D592" s="33" t="s">
        <v>130</v>
      </c>
      <c r="E592" s="33" t="s">
        <v>35</v>
      </c>
      <c r="F592" s="34"/>
      <c r="G592" s="34"/>
      <c r="H592" s="34"/>
    </row>
    <row r="593" spans="1:8" s="10" customFormat="1" ht="61.5" customHeight="1" x14ac:dyDescent="0.25">
      <c r="A593" s="35" t="s">
        <v>595</v>
      </c>
      <c r="B593" s="33" t="s">
        <v>56</v>
      </c>
      <c r="C593" s="33" t="s">
        <v>150</v>
      </c>
      <c r="D593" s="33" t="s">
        <v>594</v>
      </c>
      <c r="E593" s="33" t="s">
        <v>13</v>
      </c>
      <c r="F593" s="34">
        <f>F594+F598+F602</f>
        <v>692.2</v>
      </c>
      <c r="G593" s="34">
        <v>0</v>
      </c>
      <c r="H593" s="34">
        <v>0</v>
      </c>
    </row>
    <row r="594" spans="1:8" s="10" customFormat="1" ht="66.75" customHeight="1" x14ac:dyDescent="0.25">
      <c r="A594" s="35" t="s">
        <v>597</v>
      </c>
      <c r="B594" s="33" t="s">
        <v>56</v>
      </c>
      <c r="C594" s="33" t="s">
        <v>150</v>
      </c>
      <c r="D594" s="33" t="s">
        <v>596</v>
      </c>
      <c r="E594" s="33" t="s">
        <v>13</v>
      </c>
      <c r="F594" s="34">
        <f>F595</f>
        <v>66.3</v>
      </c>
      <c r="G594" s="34">
        <v>0</v>
      </c>
      <c r="H594" s="34">
        <v>0</v>
      </c>
    </row>
    <row r="595" spans="1:8" s="10" customFormat="1" ht="15" x14ac:dyDescent="0.25">
      <c r="A595" s="35" t="s">
        <v>89</v>
      </c>
      <c r="B595" s="33" t="s">
        <v>56</v>
      </c>
      <c r="C595" s="33" t="s">
        <v>150</v>
      </c>
      <c r="D595" s="33" t="s">
        <v>598</v>
      </c>
      <c r="E595" s="33" t="s">
        <v>13</v>
      </c>
      <c r="F595" s="34">
        <f>F596</f>
        <v>66.3</v>
      </c>
      <c r="G595" s="34">
        <v>0</v>
      </c>
      <c r="H595" s="34">
        <v>0</v>
      </c>
    </row>
    <row r="596" spans="1:8" s="10" customFormat="1" ht="26.25" x14ac:dyDescent="0.25">
      <c r="A596" s="35" t="s">
        <v>32</v>
      </c>
      <c r="B596" s="33" t="s">
        <v>56</v>
      </c>
      <c r="C596" s="33" t="s">
        <v>150</v>
      </c>
      <c r="D596" s="33" t="s">
        <v>598</v>
      </c>
      <c r="E596" s="33" t="s">
        <v>33</v>
      </c>
      <c r="F596" s="34">
        <f>F597</f>
        <v>66.3</v>
      </c>
      <c r="G596" s="34">
        <v>0</v>
      </c>
      <c r="H596" s="34">
        <v>0</v>
      </c>
    </row>
    <row r="597" spans="1:8" s="10" customFormat="1" ht="32.25" customHeight="1" x14ac:dyDescent="0.25">
      <c r="A597" s="35" t="s">
        <v>34</v>
      </c>
      <c r="B597" s="33" t="s">
        <v>56</v>
      </c>
      <c r="C597" s="33" t="s">
        <v>150</v>
      </c>
      <c r="D597" s="33" t="s">
        <v>598</v>
      </c>
      <c r="E597" s="33" t="s">
        <v>35</v>
      </c>
      <c r="F597" s="34">
        <f>60-1.6+7.9</f>
        <v>66.3</v>
      </c>
      <c r="G597" s="34">
        <v>0</v>
      </c>
      <c r="H597" s="34">
        <v>0</v>
      </c>
    </row>
    <row r="598" spans="1:8" s="10" customFormat="1" ht="67.5" customHeight="1" x14ac:dyDescent="0.25">
      <c r="A598" s="35" t="s">
        <v>600</v>
      </c>
      <c r="B598" s="33" t="s">
        <v>56</v>
      </c>
      <c r="C598" s="33" t="s">
        <v>150</v>
      </c>
      <c r="D598" s="33" t="s">
        <v>599</v>
      </c>
      <c r="E598" s="33" t="s">
        <v>13</v>
      </c>
      <c r="F598" s="34">
        <f>F599</f>
        <v>15.8</v>
      </c>
      <c r="G598" s="34">
        <v>0</v>
      </c>
      <c r="H598" s="34">
        <v>0</v>
      </c>
    </row>
    <row r="599" spans="1:8" s="10" customFormat="1" ht="15" x14ac:dyDescent="0.25">
      <c r="A599" s="35" t="s">
        <v>89</v>
      </c>
      <c r="B599" s="33" t="s">
        <v>56</v>
      </c>
      <c r="C599" s="33" t="s">
        <v>150</v>
      </c>
      <c r="D599" s="33" t="s">
        <v>601</v>
      </c>
      <c r="E599" s="33" t="s">
        <v>13</v>
      </c>
      <c r="F599" s="34">
        <f>F600</f>
        <v>15.8</v>
      </c>
      <c r="G599" s="34">
        <v>0</v>
      </c>
      <c r="H599" s="34">
        <v>0</v>
      </c>
    </row>
    <row r="600" spans="1:8" s="10" customFormat="1" ht="26.25" x14ac:dyDescent="0.25">
      <c r="A600" s="35" t="s">
        <v>32</v>
      </c>
      <c r="B600" s="33" t="s">
        <v>56</v>
      </c>
      <c r="C600" s="33" t="s">
        <v>150</v>
      </c>
      <c r="D600" s="33" t="s">
        <v>601</v>
      </c>
      <c r="E600" s="33" t="s">
        <v>33</v>
      </c>
      <c r="F600" s="34">
        <f>F601</f>
        <v>15.8</v>
      </c>
      <c r="G600" s="34">
        <v>0</v>
      </c>
      <c r="H600" s="34">
        <v>0</v>
      </c>
    </row>
    <row r="601" spans="1:8" s="10" customFormat="1" ht="28.5" customHeight="1" x14ac:dyDescent="0.25">
      <c r="A601" s="35" t="s">
        <v>34</v>
      </c>
      <c r="B601" s="33" t="s">
        <v>56</v>
      </c>
      <c r="C601" s="33" t="s">
        <v>150</v>
      </c>
      <c r="D601" s="33" t="s">
        <v>601</v>
      </c>
      <c r="E601" s="33" t="s">
        <v>35</v>
      </c>
      <c r="F601" s="34">
        <f>40-24.2</f>
        <v>15.8</v>
      </c>
      <c r="G601" s="34">
        <v>0</v>
      </c>
      <c r="H601" s="34">
        <v>0</v>
      </c>
    </row>
    <row r="602" spans="1:8" s="10" customFormat="1" ht="46.5" customHeight="1" x14ac:dyDescent="0.25">
      <c r="A602" s="35" t="s">
        <v>609</v>
      </c>
      <c r="B602" s="33" t="s">
        <v>56</v>
      </c>
      <c r="C602" s="33" t="s">
        <v>150</v>
      </c>
      <c r="D602" s="33" t="s">
        <v>608</v>
      </c>
      <c r="E602" s="33" t="s">
        <v>13</v>
      </c>
      <c r="F602" s="34">
        <f>F603+F606</f>
        <v>610.1</v>
      </c>
      <c r="G602" s="34">
        <v>0</v>
      </c>
      <c r="H602" s="34">
        <v>0</v>
      </c>
    </row>
    <row r="603" spans="1:8" s="10" customFormat="1" ht="28.5" customHeight="1" x14ac:dyDescent="0.25">
      <c r="A603" s="35" t="s">
        <v>610</v>
      </c>
      <c r="B603" s="33" t="s">
        <v>56</v>
      </c>
      <c r="C603" s="33" t="s">
        <v>150</v>
      </c>
      <c r="D603" s="33" t="s">
        <v>607</v>
      </c>
      <c r="E603" s="33" t="s">
        <v>13</v>
      </c>
      <c r="F603" s="34">
        <f>F604</f>
        <v>610.1</v>
      </c>
      <c r="G603" s="34">
        <v>0</v>
      </c>
      <c r="H603" s="34">
        <v>0</v>
      </c>
    </row>
    <row r="604" spans="1:8" s="10" customFormat="1" ht="28.5" customHeight="1" x14ac:dyDescent="0.25">
      <c r="A604" s="35" t="s">
        <v>32</v>
      </c>
      <c r="B604" s="33" t="s">
        <v>56</v>
      </c>
      <c r="C604" s="33" t="s">
        <v>150</v>
      </c>
      <c r="D604" s="33" t="s">
        <v>607</v>
      </c>
      <c r="E604" s="33" t="s">
        <v>33</v>
      </c>
      <c r="F604" s="34">
        <f>F605</f>
        <v>610.1</v>
      </c>
      <c r="G604" s="34">
        <v>0</v>
      </c>
      <c r="H604" s="34">
        <v>0</v>
      </c>
    </row>
    <row r="605" spans="1:8" s="10" customFormat="1" ht="28.5" customHeight="1" x14ac:dyDescent="0.25">
      <c r="A605" s="35" t="s">
        <v>34</v>
      </c>
      <c r="B605" s="33" t="s">
        <v>56</v>
      </c>
      <c r="C605" s="33" t="s">
        <v>150</v>
      </c>
      <c r="D605" s="33" t="s">
        <v>607</v>
      </c>
      <c r="E605" s="33" t="s">
        <v>35</v>
      </c>
      <c r="F605" s="34">
        <f>604+6.1</f>
        <v>610.1</v>
      </c>
      <c r="G605" s="34">
        <v>0</v>
      </c>
      <c r="H605" s="34">
        <v>0</v>
      </c>
    </row>
    <row r="606" spans="1:8" s="10" customFormat="1" ht="28.5" hidden="1" customHeight="1" x14ac:dyDescent="0.25">
      <c r="A606" s="35" t="s">
        <v>606</v>
      </c>
      <c r="B606" s="33" t="s">
        <v>56</v>
      </c>
      <c r="C606" s="33" t="s">
        <v>150</v>
      </c>
      <c r="D606" s="33" t="s">
        <v>605</v>
      </c>
      <c r="E606" s="33" t="s">
        <v>13</v>
      </c>
      <c r="F606" s="34">
        <f>F607</f>
        <v>0</v>
      </c>
      <c r="G606" s="34">
        <v>0</v>
      </c>
      <c r="H606" s="34">
        <v>0</v>
      </c>
    </row>
    <row r="607" spans="1:8" s="10" customFormat="1" ht="28.5" hidden="1" customHeight="1" x14ac:dyDescent="0.25">
      <c r="A607" s="35" t="s">
        <v>32</v>
      </c>
      <c r="B607" s="33" t="s">
        <v>56</v>
      </c>
      <c r="C607" s="33" t="s">
        <v>150</v>
      </c>
      <c r="D607" s="33" t="s">
        <v>605</v>
      </c>
      <c r="E607" s="33" t="s">
        <v>33</v>
      </c>
      <c r="F607" s="34">
        <f>F608</f>
        <v>0</v>
      </c>
      <c r="G607" s="34">
        <v>0</v>
      </c>
      <c r="H607" s="34">
        <v>0</v>
      </c>
    </row>
    <row r="608" spans="1:8" s="10" customFormat="1" ht="28.5" hidden="1" customHeight="1" x14ac:dyDescent="0.25">
      <c r="A608" s="35" t="s">
        <v>34</v>
      </c>
      <c r="B608" s="33" t="s">
        <v>56</v>
      </c>
      <c r="C608" s="33" t="s">
        <v>150</v>
      </c>
      <c r="D608" s="33" t="s">
        <v>605</v>
      </c>
      <c r="E608" s="33" t="s">
        <v>35</v>
      </c>
      <c r="F608" s="34">
        <f>6.1-6.1</f>
        <v>0</v>
      </c>
      <c r="G608" s="34">
        <v>0</v>
      </c>
      <c r="H608" s="34">
        <v>0</v>
      </c>
    </row>
    <row r="609" spans="1:8" s="9" customFormat="1" ht="15" x14ac:dyDescent="0.25">
      <c r="A609" s="35" t="s">
        <v>284</v>
      </c>
      <c r="B609" s="33" t="s">
        <v>68</v>
      </c>
      <c r="C609" s="33" t="s">
        <v>11</v>
      </c>
      <c r="D609" s="33" t="s">
        <v>12</v>
      </c>
      <c r="E609" s="33" t="s">
        <v>13</v>
      </c>
      <c r="F609" s="34">
        <f>F610+F655+F717+F780+F790</f>
        <v>45038.299999999996</v>
      </c>
      <c r="G609" s="34">
        <f>G610+G655+G717+G780+G790</f>
        <v>44039.5</v>
      </c>
      <c r="H609" s="34">
        <f>H610+H655+H717+H780+H790</f>
        <v>37153.5</v>
      </c>
    </row>
    <row r="610" spans="1:8" s="9" customFormat="1" ht="15" x14ac:dyDescent="0.25">
      <c r="A610" s="35" t="s">
        <v>285</v>
      </c>
      <c r="B610" s="33" t="s">
        <v>68</v>
      </c>
      <c r="C610" s="33" t="s">
        <v>10</v>
      </c>
      <c r="D610" s="33" t="s">
        <v>12</v>
      </c>
      <c r="E610" s="33" t="s">
        <v>13</v>
      </c>
      <c r="F610" s="34">
        <f>F611+F616</f>
        <v>18390.2</v>
      </c>
      <c r="G610" s="34">
        <f>G611+G616</f>
        <v>17800.5</v>
      </c>
      <c r="H610" s="34">
        <f>H642</f>
        <v>14423.5</v>
      </c>
    </row>
    <row r="611" spans="1:8" s="9" customFormat="1" ht="39" hidden="1" x14ac:dyDescent="0.25">
      <c r="A611" s="35" t="s">
        <v>286</v>
      </c>
      <c r="B611" s="33" t="s">
        <v>68</v>
      </c>
      <c r="C611" s="33" t="s">
        <v>10</v>
      </c>
      <c r="D611" s="33" t="s">
        <v>287</v>
      </c>
      <c r="E611" s="33" t="s">
        <v>13</v>
      </c>
      <c r="F611" s="34">
        <f t="shared" ref="F611:H614" si="106">F612</f>
        <v>0</v>
      </c>
      <c r="G611" s="34">
        <f t="shared" si="106"/>
        <v>0</v>
      </c>
      <c r="H611" s="34">
        <f t="shared" si="106"/>
        <v>0</v>
      </c>
    </row>
    <row r="612" spans="1:8" s="9" customFormat="1" ht="51.75" hidden="1" x14ac:dyDescent="0.25">
      <c r="A612" s="46" t="s">
        <v>288</v>
      </c>
      <c r="B612" s="47" t="s">
        <v>68</v>
      </c>
      <c r="C612" s="47" t="s">
        <v>10</v>
      </c>
      <c r="D612" s="47" t="s">
        <v>289</v>
      </c>
      <c r="E612" s="47" t="s">
        <v>13</v>
      </c>
      <c r="F612" s="43">
        <f t="shared" si="106"/>
        <v>0</v>
      </c>
      <c r="G612" s="43">
        <f t="shared" si="106"/>
        <v>0</v>
      </c>
      <c r="H612" s="43">
        <f t="shared" si="106"/>
        <v>0</v>
      </c>
    </row>
    <row r="613" spans="1:8" s="9" customFormat="1" ht="15" hidden="1" x14ac:dyDescent="0.25">
      <c r="A613" s="46" t="s">
        <v>89</v>
      </c>
      <c r="B613" s="47" t="s">
        <v>68</v>
      </c>
      <c r="C613" s="47" t="s">
        <v>10</v>
      </c>
      <c r="D613" s="47" t="s">
        <v>290</v>
      </c>
      <c r="E613" s="47" t="s">
        <v>13</v>
      </c>
      <c r="F613" s="43">
        <f t="shared" si="106"/>
        <v>0</v>
      </c>
      <c r="G613" s="43">
        <f t="shared" si="106"/>
        <v>0</v>
      </c>
      <c r="H613" s="43">
        <f t="shared" si="106"/>
        <v>0</v>
      </c>
    </row>
    <row r="614" spans="1:8" s="9" customFormat="1" ht="39" hidden="1" x14ac:dyDescent="0.25">
      <c r="A614" s="46" t="s">
        <v>291</v>
      </c>
      <c r="B614" s="47" t="s">
        <v>68</v>
      </c>
      <c r="C614" s="47" t="s">
        <v>10</v>
      </c>
      <c r="D614" s="47" t="s">
        <v>290</v>
      </c>
      <c r="E614" s="47" t="s">
        <v>292</v>
      </c>
      <c r="F614" s="43">
        <f t="shared" si="106"/>
        <v>0</v>
      </c>
      <c r="G614" s="43">
        <f t="shared" si="106"/>
        <v>0</v>
      </c>
      <c r="H614" s="43">
        <f t="shared" si="106"/>
        <v>0</v>
      </c>
    </row>
    <row r="615" spans="1:8" s="9" customFormat="1" ht="15" hidden="1" x14ac:dyDescent="0.25">
      <c r="A615" s="46" t="s">
        <v>293</v>
      </c>
      <c r="B615" s="47" t="s">
        <v>68</v>
      </c>
      <c r="C615" s="47" t="s">
        <v>10</v>
      </c>
      <c r="D615" s="47" t="s">
        <v>290</v>
      </c>
      <c r="E615" s="47" t="s">
        <v>294</v>
      </c>
      <c r="F615" s="43">
        <f>63.1-63.1</f>
        <v>0</v>
      </c>
      <c r="G615" s="43">
        <f>63.1-63.1</f>
        <v>0</v>
      </c>
      <c r="H615" s="43">
        <f>63.1-63.1</f>
        <v>0</v>
      </c>
    </row>
    <row r="616" spans="1:8" s="9" customFormat="1" ht="39" x14ac:dyDescent="0.25">
      <c r="A616" s="35" t="s">
        <v>542</v>
      </c>
      <c r="B616" s="33" t="s">
        <v>68</v>
      </c>
      <c r="C616" s="33" t="s">
        <v>10</v>
      </c>
      <c r="D616" s="33" t="s">
        <v>295</v>
      </c>
      <c r="E616" s="33" t="s">
        <v>13</v>
      </c>
      <c r="F616" s="34">
        <f>F617</f>
        <v>18390.2</v>
      </c>
      <c r="G616" s="34">
        <f>G617</f>
        <v>17800.5</v>
      </c>
      <c r="H616" s="34">
        <f>H617</f>
        <v>0</v>
      </c>
    </row>
    <row r="617" spans="1:8" s="9" customFormat="1" ht="55.5" customHeight="1" x14ac:dyDescent="0.25">
      <c r="A617" s="35" t="s">
        <v>296</v>
      </c>
      <c r="B617" s="33" t="s">
        <v>68</v>
      </c>
      <c r="C617" s="33" t="s">
        <v>10</v>
      </c>
      <c r="D617" s="33" t="s">
        <v>297</v>
      </c>
      <c r="E617" s="33" t="s">
        <v>13</v>
      </c>
      <c r="F617" s="34">
        <f>F618+F627+F630+F633+F621+F624+F636+F639</f>
        <v>18390.2</v>
      </c>
      <c r="G617" s="34">
        <f t="shared" ref="G617:H617" si="107">G618+G627+G630+G633+G621+G624</f>
        <v>17800.5</v>
      </c>
      <c r="H617" s="34">
        <f t="shared" si="107"/>
        <v>0</v>
      </c>
    </row>
    <row r="618" spans="1:8" s="9" customFormat="1" ht="43.5" customHeight="1" x14ac:dyDescent="0.25">
      <c r="A618" s="35" t="s">
        <v>298</v>
      </c>
      <c r="B618" s="33" t="s">
        <v>68</v>
      </c>
      <c r="C618" s="33" t="s">
        <v>10</v>
      </c>
      <c r="D618" s="33" t="s">
        <v>299</v>
      </c>
      <c r="E618" s="33" t="s">
        <v>13</v>
      </c>
      <c r="F618" s="34">
        <f t="shared" ref="F618:H619" si="108">F619</f>
        <v>8805.2999999999993</v>
      </c>
      <c r="G618" s="34">
        <f t="shared" si="108"/>
        <v>8603</v>
      </c>
      <c r="H618" s="34">
        <f t="shared" si="108"/>
        <v>0</v>
      </c>
    </row>
    <row r="619" spans="1:8" s="9" customFormat="1" ht="31.5" customHeight="1" x14ac:dyDescent="0.25">
      <c r="A619" s="35" t="s">
        <v>291</v>
      </c>
      <c r="B619" s="33" t="s">
        <v>68</v>
      </c>
      <c r="C619" s="33" t="s">
        <v>10</v>
      </c>
      <c r="D619" s="33" t="s">
        <v>299</v>
      </c>
      <c r="E619" s="33" t="s">
        <v>292</v>
      </c>
      <c r="F619" s="34">
        <f t="shared" si="108"/>
        <v>8805.2999999999993</v>
      </c>
      <c r="G619" s="34">
        <f t="shared" si="108"/>
        <v>8603</v>
      </c>
      <c r="H619" s="34">
        <f t="shared" si="108"/>
        <v>0</v>
      </c>
    </row>
    <row r="620" spans="1:8" s="9" customFormat="1" ht="17.25" customHeight="1" x14ac:dyDescent="0.25">
      <c r="A620" s="35" t="s">
        <v>293</v>
      </c>
      <c r="B620" s="33" t="s">
        <v>68</v>
      </c>
      <c r="C620" s="33" t="s">
        <v>10</v>
      </c>
      <c r="D620" s="33" t="s">
        <v>299</v>
      </c>
      <c r="E620" s="33" t="s">
        <v>294</v>
      </c>
      <c r="F620" s="34">
        <f>10995.5-916.7-22.3-405-784.1-201.9+539.9-0.1-400</f>
        <v>8805.2999999999993</v>
      </c>
      <c r="G620" s="34">
        <f>8985-94-288</f>
        <v>8603</v>
      </c>
      <c r="H620" s="43">
        <v>0</v>
      </c>
    </row>
    <row r="621" spans="1:8" s="9" customFormat="1" ht="30.75" customHeight="1" x14ac:dyDescent="0.25">
      <c r="A621" s="35" t="s">
        <v>470</v>
      </c>
      <c r="B621" s="33" t="s">
        <v>68</v>
      </c>
      <c r="C621" s="33" t="s">
        <v>10</v>
      </c>
      <c r="D621" s="33" t="s">
        <v>486</v>
      </c>
      <c r="E621" s="33" t="s">
        <v>13</v>
      </c>
      <c r="F621" s="34">
        <f>F622</f>
        <v>456.29999999999995</v>
      </c>
      <c r="G621" s="34">
        <f t="shared" ref="G621:H622" si="109">G622</f>
        <v>0</v>
      </c>
      <c r="H621" s="34">
        <f t="shared" si="109"/>
        <v>0</v>
      </c>
    </row>
    <row r="622" spans="1:8" s="9" customFormat="1" ht="28.5" customHeight="1" x14ac:dyDescent="0.25">
      <c r="A622" s="35" t="s">
        <v>291</v>
      </c>
      <c r="B622" s="33" t="s">
        <v>68</v>
      </c>
      <c r="C622" s="33" t="s">
        <v>10</v>
      </c>
      <c r="D622" s="33" t="s">
        <v>486</v>
      </c>
      <c r="E622" s="33" t="s">
        <v>292</v>
      </c>
      <c r="F622" s="34">
        <f>F623</f>
        <v>456.29999999999995</v>
      </c>
      <c r="G622" s="34">
        <f t="shared" si="109"/>
        <v>0</v>
      </c>
      <c r="H622" s="34">
        <f t="shared" si="109"/>
        <v>0</v>
      </c>
    </row>
    <row r="623" spans="1:8" s="9" customFormat="1" ht="17.25" customHeight="1" x14ac:dyDescent="0.25">
      <c r="A623" s="35" t="s">
        <v>293</v>
      </c>
      <c r="B623" s="33" t="s">
        <v>68</v>
      </c>
      <c r="C623" s="33" t="s">
        <v>10</v>
      </c>
      <c r="D623" s="33" t="s">
        <v>486</v>
      </c>
      <c r="E623" s="33" t="s">
        <v>294</v>
      </c>
      <c r="F623" s="34">
        <f>540.3-84</f>
        <v>456.29999999999995</v>
      </c>
      <c r="G623" s="34">
        <v>0</v>
      </c>
      <c r="H623" s="34">
        <v>0</v>
      </c>
    </row>
    <row r="624" spans="1:8" s="9" customFormat="1" ht="45" customHeight="1" x14ac:dyDescent="0.25">
      <c r="A624" s="35" t="s">
        <v>473</v>
      </c>
      <c r="B624" s="33" t="s">
        <v>68</v>
      </c>
      <c r="C624" s="33" t="s">
        <v>10</v>
      </c>
      <c r="D624" s="33" t="s">
        <v>487</v>
      </c>
      <c r="E624" s="33" t="s">
        <v>13</v>
      </c>
      <c r="F624" s="34">
        <f>F625</f>
        <v>50.7</v>
      </c>
      <c r="G624" s="34">
        <f t="shared" ref="G624:H625" si="110">G625</f>
        <v>0</v>
      </c>
      <c r="H624" s="34">
        <f t="shared" si="110"/>
        <v>0</v>
      </c>
    </row>
    <row r="625" spans="1:8" s="9" customFormat="1" ht="32.25" customHeight="1" x14ac:dyDescent="0.25">
      <c r="A625" s="35" t="s">
        <v>291</v>
      </c>
      <c r="B625" s="33" t="s">
        <v>68</v>
      </c>
      <c r="C625" s="33" t="s">
        <v>10</v>
      </c>
      <c r="D625" s="33" t="s">
        <v>487</v>
      </c>
      <c r="E625" s="33" t="s">
        <v>292</v>
      </c>
      <c r="F625" s="34">
        <f>F626</f>
        <v>50.7</v>
      </c>
      <c r="G625" s="34">
        <f t="shared" si="110"/>
        <v>0</v>
      </c>
      <c r="H625" s="34">
        <f t="shared" si="110"/>
        <v>0</v>
      </c>
    </row>
    <row r="626" spans="1:8" s="9" customFormat="1" ht="17.25" customHeight="1" x14ac:dyDescent="0.25">
      <c r="A626" s="35" t="s">
        <v>293</v>
      </c>
      <c r="B626" s="33" t="s">
        <v>68</v>
      </c>
      <c r="C626" s="33" t="s">
        <v>10</v>
      </c>
      <c r="D626" s="33" t="s">
        <v>487</v>
      </c>
      <c r="E626" s="33" t="s">
        <v>294</v>
      </c>
      <c r="F626" s="34">
        <f>28.4+22.3</f>
        <v>50.7</v>
      </c>
      <c r="G626" s="34">
        <v>0</v>
      </c>
      <c r="H626" s="34">
        <v>0</v>
      </c>
    </row>
    <row r="627" spans="1:8" s="9" customFormat="1" ht="64.5" x14ac:dyDescent="0.25">
      <c r="A627" s="35" t="s">
        <v>300</v>
      </c>
      <c r="B627" s="33" t="s">
        <v>68</v>
      </c>
      <c r="C627" s="33" t="s">
        <v>10</v>
      </c>
      <c r="D627" s="33" t="s">
        <v>301</v>
      </c>
      <c r="E627" s="33" t="s">
        <v>13</v>
      </c>
      <c r="F627" s="34">
        <f t="shared" ref="F627:H628" si="111">F628</f>
        <v>89</v>
      </c>
      <c r="G627" s="34">
        <f t="shared" si="111"/>
        <v>89</v>
      </c>
      <c r="H627" s="34">
        <f t="shared" si="111"/>
        <v>0</v>
      </c>
    </row>
    <row r="628" spans="1:8" s="9" customFormat="1" ht="30.75" customHeight="1" x14ac:dyDescent="0.25">
      <c r="A628" s="35" t="s">
        <v>291</v>
      </c>
      <c r="B628" s="33" t="s">
        <v>68</v>
      </c>
      <c r="C628" s="33" t="s">
        <v>10</v>
      </c>
      <c r="D628" s="33" t="s">
        <v>301</v>
      </c>
      <c r="E628" s="33" t="s">
        <v>292</v>
      </c>
      <c r="F628" s="34">
        <f t="shared" si="111"/>
        <v>89</v>
      </c>
      <c r="G628" s="34">
        <f t="shared" si="111"/>
        <v>89</v>
      </c>
      <c r="H628" s="34">
        <f t="shared" si="111"/>
        <v>0</v>
      </c>
    </row>
    <row r="629" spans="1:8" s="9" customFormat="1" ht="19.5" customHeight="1" x14ac:dyDescent="0.25">
      <c r="A629" s="35" t="s">
        <v>293</v>
      </c>
      <c r="B629" s="33" t="s">
        <v>68</v>
      </c>
      <c r="C629" s="33" t="s">
        <v>10</v>
      </c>
      <c r="D629" s="33" t="s">
        <v>301</v>
      </c>
      <c r="E629" s="33" t="s">
        <v>294</v>
      </c>
      <c r="F629" s="34">
        <v>89</v>
      </c>
      <c r="G629" s="34">
        <v>89</v>
      </c>
      <c r="H629" s="34">
        <v>0</v>
      </c>
    </row>
    <row r="630" spans="1:8" s="9" customFormat="1" ht="141" x14ac:dyDescent="0.25">
      <c r="A630" s="35" t="s">
        <v>302</v>
      </c>
      <c r="B630" s="33" t="s">
        <v>68</v>
      </c>
      <c r="C630" s="33" t="s">
        <v>10</v>
      </c>
      <c r="D630" s="33" t="s">
        <v>303</v>
      </c>
      <c r="E630" s="33" t="s">
        <v>13</v>
      </c>
      <c r="F630" s="34">
        <f t="shared" ref="F630:H631" si="112">F631</f>
        <v>50.7</v>
      </c>
      <c r="G630" s="34">
        <f t="shared" si="112"/>
        <v>52.4</v>
      </c>
      <c r="H630" s="34">
        <f t="shared" si="112"/>
        <v>0</v>
      </c>
    </row>
    <row r="631" spans="1:8" s="9" customFormat="1" ht="39" x14ac:dyDescent="0.25">
      <c r="A631" s="35" t="s">
        <v>291</v>
      </c>
      <c r="B631" s="33" t="s">
        <v>68</v>
      </c>
      <c r="C631" s="33" t="s">
        <v>10</v>
      </c>
      <c r="D631" s="33" t="s">
        <v>303</v>
      </c>
      <c r="E631" s="33" t="s">
        <v>292</v>
      </c>
      <c r="F631" s="34">
        <f t="shared" si="112"/>
        <v>50.7</v>
      </c>
      <c r="G631" s="34">
        <f t="shared" si="112"/>
        <v>52.4</v>
      </c>
      <c r="H631" s="34">
        <f t="shared" si="112"/>
        <v>0</v>
      </c>
    </row>
    <row r="632" spans="1:8" s="9" customFormat="1" ht="15" x14ac:dyDescent="0.25">
      <c r="A632" s="35" t="s">
        <v>293</v>
      </c>
      <c r="B632" s="33" t="s">
        <v>68</v>
      </c>
      <c r="C632" s="33" t="s">
        <v>10</v>
      </c>
      <c r="D632" s="33" t="s">
        <v>303</v>
      </c>
      <c r="E632" s="33" t="s">
        <v>294</v>
      </c>
      <c r="F632" s="34">
        <v>50.7</v>
      </c>
      <c r="G632" s="34">
        <v>52.4</v>
      </c>
      <c r="H632" s="34">
        <v>0</v>
      </c>
    </row>
    <row r="633" spans="1:8" s="9" customFormat="1" ht="39" x14ac:dyDescent="0.25">
      <c r="A633" s="35" t="s">
        <v>304</v>
      </c>
      <c r="B633" s="33" t="s">
        <v>68</v>
      </c>
      <c r="C633" s="33" t="s">
        <v>10</v>
      </c>
      <c r="D633" s="33" t="s">
        <v>305</v>
      </c>
      <c r="E633" s="33" t="s">
        <v>13</v>
      </c>
      <c r="F633" s="34">
        <f t="shared" ref="F633:H634" si="113">F634</f>
        <v>8858.2000000000007</v>
      </c>
      <c r="G633" s="34">
        <f t="shared" si="113"/>
        <v>9056.1</v>
      </c>
      <c r="H633" s="34">
        <f t="shared" si="113"/>
        <v>0</v>
      </c>
    </row>
    <row r="634" spans="1:8" s="9" customFormat="1" ht="29.25" customHeight="1" x14ac:dyDescent="0.25">
      <c r="A634" s="35" t="s">
        <v>291</v>
      </c>
      <c r="B634" s="33" t="s">
        <v>68</v>
      </c>
      <c r="C634" s="33" t="s">
        <v>10</v>
      </c>
      <c r="D634" s="33" t="s">
        <v>305</v>
      </c>
      <c r="E634" s="33" t="s">
        <v>292</v>
      </c>
      <c r="F634" s="34">
        <f t="shared" si="113"/>
        <v>8858.2000000000007</v>
      </c>
      <c r="G634" s="34">
        <f t="shared" si="113"/>
        <v>9056.1</v>
      </c>
      <c r="H634" s="34">
        <f t="shared" si="113"/>
        <v>0</v>
      </c>
    </row>
    <row r="635" spans="1:8" s="9" customFormat="1" ht="18" customHeight="1" x14ac:dyDescent="0.25">
      <c r="A635" s="35" t="s">
        <v>293</v>
      </c>
      <c r="B635" s="33" t="s">
        <v>68</v>
      </c>
      <c r="C635" s="33" t="s">
        <v>10</v>
      </c>
      <c r="D635" s="33" t="s">
        <v>305</v>
      </c>
      <c r="E635" s="33" t="s">
        <v>294</v>
      </c>
      <c r="F635" s="34">
        <v>8858.2000000000007</v>
      </c>
      <c r="G635" s="34">
        <v>9056.1</v>
      </c>
      <c r="H635" s="34">
        <v>0</v>
      </c>
    </row>
    <row r="636" spans="1:8" s="9" customFormat="1" ht="47.25" hidden="1" customHeight="1" x14ac:dyDescent="0.25">
      <c r="A636" s="35" t="s">
        <v>468</v>
      </c>
      <c r="B636" s="33" t="s">
        <v>68</v>
      </c>
      <c r="C636" s="33" t="s">
        <v>10</v>
      </c>
      <c r="D636" s="33" t="s">
        <v>485</v>
      </c>
      <c r="E636" s="33" t="s">
        <v>13</v>
      </c>
      <c r="F636" s="34">
        <f>F637</f>
        <v>0</v>
      </c>
      <c r="G636" s="34">
        <v>0</v>
      </c>
      <c r="H636" s="34">
        <v>0</v>
      </c>
    </row>
    <row r="637" spans="1:8" s="9" customFormat="1" ht="28.5" hidden="1" customHeight="1" x14ac:dyDescent="0.25">
      <c r="A637" s="35" t="s">
        <v>291</v>
      </c>
      <c r="B637" s="33" t="s">
        <v>68</v>
      </c>
      <c r="C637" s="33" t="s">
        <v>10</v>
      </c>
      <c r="D637" s="33" t="s">
        <v>485</v>
      </c>
      <c r="E637" s="33" t="s">
        <v>292</v>
      </c>
      <c r="F637" s="34">
        <f>F638</f>
        <v>0</v>
      </c>
      <c r="G637" s="34">
        <v>0</v>
      </c>
      <c r="H637" s="34">
        <v>0</v>
      </c>
    </row>
    <row r="638" spans="1:8" s="9" customFormat="1" ht="18" hidden="1" customHeight="1" x14ac:dyDescent="0.25">
      <c r="A638" s="35" t="s">
        <v>293</v>
      </c>
      <c r="B638" s="33" t="s">
        <v>68</v>
      </c>
      <c r="C638" s="33" t="s">
        <v>10</v>
      </c>
      <c r="D638" s="33" t="s">
        <v>485</v>
      </c>
      <c r="E638" s="33" t="s">
        <v>294</v>
      </c>
      <c r="F638" s="34"/>
      <c r="G638" s="34"/>
      <c r="H638" s="34"/>
    </row>
    <row r="639" spans="1:8" s="9" customFormat="1" ht="30.75" customHeight="1" x14ac:dyDescent="0.25">
      <c r="A639" s="35" t="s">
        <v>612</v>
      </c>
      <c r="B639" s="33" t="s">
        <v>68</v>
      </c>
      <c r="C639" s="33" t="s">
        <v>10</v>
      </c>
      <c r="D639" s="33" t="s">
        <v>611</v>
      </c>
      <c r="E639" s="33" t="s">
        <v>13</v>
      </c>
      <c r="F639" s="34">
        <f>F640</f>
        <v>80</v>
      </c>
      <c r="G639" s="34">
        <v>0</v>
      </c>
      <c r="H639" s="34">
        <v>0</v>
      </c>
    </row>
    <row r="640" spans="1:8" s="9" customFormat="1" ht="30" customHeight="1" x14ac:dyDescent="0.25">
      <c r="A640" s="35" t="s">
        <v>291</v>
      </c>
      <c r="B640" s="33" t="s">
        <v>68</v>
      </c>
      <c r="C640" s="33" t="s">
        <v>10</v>
      </c>
      <c r="D640" s="33" t="s">
        <v>611</v>
      </c>
      <c r="E640" s="33" t="s">
        <v>292</v>
      </c>
      <c r="F640" s="34">
        <f>F641</f>
        <v>80</v>
      </c>
      <c r="G640" s="34">
        <v>0</v>
      </c>
      <c r="H640" s="34">
        <v>0</v>
      </c>
    </row>
    <row r="641" spans="1:8" s="9" customFormat="1" ht="18" customHeight="1" x14ac:dyDescent="0.25">
      <c r="A641" s="35" t="s">
        <v>293</v>
      </c>
      <c r="B641" s="33" t="s">
        <v>68</v>
      </c>
      <c r="C641" s="33" t="s">
        <v>10</v>
      </c>
      <c r="D641" s="33" t="s">
        <v>611</v>
      </c>
      <c r="E641" s="33" t="s">
        <v>294</v>
      </c>
      <c r="F641" s="34">
        <v>80</v>
      </c>
      <c r="G641" s="34">
        <v>0</v>
      </c>
      <c r="H641" s="34">
        <v>0</v>
      </c>
    </row>
    <row r="642" spans="1:8" s="9" customFormat="1" ht="45" customHeight="1" x14ac:dyDescent="0.25">
      <c r="A642" s="35" t="s">
        <v>543</v>
      </c>
      <c r="B642" s="33" t="s">
        <v>68</v>
      </c>
      <c r="C642" s="33" t="s">
        <v>10</v>
      </c>
      <c r="D642" s="33" t="s">
        <v>544</v>
      </c>
      <c r="E642" s="33" t="s">
        <v>13</v>
      </c>
      <c r="F642" s="34">
        <v>0</v>
      </c>
      <c r="G642" s="34">
        <v>0</v>
      </c>
      <c r="H642" s="34">
        <f>H643+H646+H649+H652</f>
        <v>14423.5</v>
      </c>
    </row>
    <row r="643" spans="1:8" s="9" customFormat="1" ht="42" customHeight="1" x14ac:dyDescent="0.25">
      <c r="A643" s="35" t="s">
        <v>298</v>
      </c>
      <c r="B643" s="33" t="s">
        <v>68</v>
      </c>
      <c r="C643" s="33" t="s">
        <v>10</v>
      </c>
      <c r="D643" s="33" t="s">
        <v>552</v>
      </c>
      <c r="E643" s="33" t="s">
        <v>13</v>
      </c>
      <c r="F643" s="34">
        <v>0</v>
      </c>
      <c r="G643" s="34">
        <v>0</v>
      </c>
      <c r="H643" s="34">
        <f>H644</f>
        <v>4708.8999999999996</v>
      </c>
    </row>
    <row r="644" spans="1:8" s="9" customFormat="1" ht="27" customHeight="1" x14ac:dyDescent="0.25">
      <c r="A644" s="35" t="s">
        <v>291</v>
      </c>
      <c r="B644" s="33" t="s">
        <v>68</v>
      </c>
      <c r="C644" s="33" t="s">
        <v>10</v>
      </c>
      <c r="D644" s="33" t="s">
        <v>552</v>
      </c>
      <c r="E644" s="33" t="s">
        <v>292</v>
      </c>
      <c r="F644" s="34">
        <v>0</v>
      </c>
      <c r="G644" s="34">
        <v>0</v>
      </c>
      <c r="H644" s="34">
        <f>H645</f>
        <v>4708.8999999999996</v>
      </c>
    </row>
    <row r="645" spans="1:8" s="9" customFormat="1" ht="18" customHeight="1" x14ac:dyDescent="0.25">
      <c r="A645" s="35" t="s">
        <v>293</v>
      </c>
      <c r="B645" s="33" t="s">
        <v>68</v>
      </c>
      <c r="C645" s="33" t="s">
        <v>10</v>
      </c>
      <c r="D645" s="33" t="s">
        <v>552</v>
      </c>
      <c r="E645" s="33" t="s">
        <v>294</v>
      </c>
      <c r="F645" s="34">
        <v>0</v>
      </c>
      <c r="G645" s="34">
        <v>0</v>
      </c>
      <c r="H645" s="34">
        <v>4708.8999999999996</v>
      </c>
    </row>
    <row r="646" spans="1:8" s="9" customFormat="1" ht="65.25" customHeight="1" x14ac:dyDescent="0.25">
      <c r="A646" s="35" t="s">
        <v>300</v>
      </c>
      <c r="B646" s="33" t="s">
        <v>68</v>
      </c>
      <c r="C646" s="33" t="s">
        <v>10</v>
      </c>
      <c r="D646" s="33" t="s">
        <v>545</v>
      </c>
      <c r="E646" s="33" t="s">
        <v>13</v>
      </c>
      <c r="F646" s="34">
        <v>0</v>
      </c>
      <c r="G646" s="34">
        <v>0</v>
      </c>
      <c r="H646" s="34">
        <f>H647</f>
        <v>89</v>
      </c>
    </row>
    <row r="647" spans="1:8" s="9" customFormat="1" ht="31.5" customHeight="1" x14ac:dyDescent="0.25">
      <c r="A647" s="35" t="s">
        <v>291</v>
      </c>
      <c r="B647" s="33" t="s">
        <v>68</v>
      </c>
      <c r="C647" s="33" t="s">
        <v>10</v>
      </c>
      <c r="D647" s="33" t="s">
        <v>545</v>
      </c>
      <c r="E647" s="33" t="s">
        <v>292</v>
      </c>
      <c r="F647" s="34">
        <v>0</v>
      </c>
      <c r="G647" s="34">
        <v>0</v>
      </c>
      <c r="H647" s="34">
        <f>H648</f>
        <v>89</v>
      </c>
    </row>
    <row r="648" spans="1:8" s="9" customFormat="1" ht="18" customHeight="1" x14ac:dyDescent="0.25">
      <c r="A648" s="35" t="s">
        <v>293</v>
      </c>
      <c r="B648" s="33" t="s">
        <v>68</v>
      </c>
      <c r="C648" s="33" t="s">
        <v>10</v>
      </c>
      <c r="D648" s="33" t="s">
        <v>545</v>
      </c>
      <c r="E648" s="33" t="s">
        <v>294</v>
      </c>
      <c r="F648" s="34">
        <v>0</v>
      </c>
      <c r="G648" s="34">
        <v>0</v>
      </c>
      <c r="H648" s="34">
        <v>89</v>
      </c>
    </row>
    <row r="649" spans="1:8" s="9" customFormat="1" ht="147.75" customHeight="1" x14ac:dyDescent="0.25">
      <c r="A649" s="35" t="s">
        <v>302</v>
      </c>
      <c r="B649" s="33" t="s">
        <v>68</v>
      </c>
      <c r="C649" s="33" t="s">
        <v>10</v>
      </c>
      <c r="D649" s="33" t="s">
        <v>546</v>
      </c>
      <c r="E649" s="33" t="s">
        <v>13</v>
      </c>
      <c r="F649" s="34">
        <v>0</v>
      </c>
      <c r="G649" s="34">
        <v>0</v>
      </c>
      <c r="H649" s="34">
        <f>H650</f>
        <v>54</v>
      </c>
    </row>
    <row r="650" spans="1:8" s="9" customFormat="1" ht="28.5" customHeight="1" x14ac:dyDescent="0.25">
      <c r="A650" s="35" t="s">
        <v>291</v>
      </c>
      <c r="B650" s="33" t="s">
        <v>68</v>
      </c>
      <c r="C650" s="33" t="s">
        <v>10</v>
      </c>
      <c r="D650" s="33" t="s">
        <v>546</v>
      </c>
      <c r="E650" s="33" t="s">
        <v>292</v>
      </c>
      <c r="F650" s="34">
        <v>0</v>
      </c>
      <c r="G650" s="34">
        <v>0</v>
      </c>
      <c r="H650" s="34">
        <f>H651</f>
        <v>54</v>
      </c>
    </row>
    <row r="651" spans="1:8" s="9" customFormat="1" ht="18" customHeight="1" x14ac:dyDescent="0.25">
      <c r="A651" s="35" t="s">
        <v>293</v>
      </c>
      <c r="B651" s="33" t="s">
        <v>68</v>
      </c>
      <c r="C651" s="33" t="s">
        <v>10</v>
      </c>
      <c r="D651" s="33" t="s">
        <v>546</v>
      </c>
      <c r="E651" s="33" t="s">
        <v>294</v>
      </c>
      <c r="F651" s="34">
        <v>0</v>
      </c>
      <c r="G651" s="34">
        <v>0</v>
      </c>
      <c r="H651" s="34">
        <v>54</v>
      </c>
    </row>
    <row r="652" spans="1:8" s="9" customFormat="1" ht="45.75" customHeight="1" x14ac:dyDescent="0.25">
      <c r="A652" s="35" t="s">
        <v>304</v>
      </c>
      <c r="B652" s="33" t="s">
        <v>68</v>
      </c>
      <c r="C652" s="33" t="s">
        <v>10</v>
      </c>
      <c r="D652" s="33" t="s">
        <v>547</v>
      </c>
      <c r="E652" s="33" t="s">
        <v>13</v>
      </c>
      <c r="F652" s="34">
        <v>0</v>
      </c>
      <c r="G652" s="34">
        <v>0</v>
      </c>
      <c r="H652" s="34">
        <f>H653</f>
        <v>9571.6</v>
      </c>
    </row>
    <row r="653" spans="1:8" s="9" customFormat="1" ht="27" customHeight="1" x14ac:dyDescent="0.25">
      <c r="A653" s="35" t="s">
        <v>291</v>
      </c>
      <c r="B653" s="33" t="s">
        <v>68</v>
      </c>
      <c r="C653" s="33" t="s">
        <v>10</v>
      </c>
      <c r="D653" s="33" t="s">
        <v>547</v>
      </c>
      <c r="E653" s="33" t="s">
        <v>292</v>
      </c>
      <c r="F653" s="34">
        <v>0</v>
      </c>
      <c r="G653" s="34">
        <v>0</v>
      </c>
      <c r="H653" s="34">
        <f>H654</f>
        <v>9571.6</v>
      </c>
    </row>
    <row r="654" spans="1:8" s="9" customFormat="1" ht="18" customHeight="1" x14ac:dyDescent="0.25">
      <c r="A654" s="35" t="s">
        <v>293</v>
      </c>
      <c r="B654" s="33" t="s">
        <v>68</v>
      </c>
      <c r="C654" s="33" t="s">
        <v>10</v>
      </c>
      <c r="D654" s="33" t="s">
        <v>547</v>
      </c>
      <c r="E654" s="33" t="s">
        <v>294</v>
      </c>
      <c r="F654" s="34">
        <v>0</v>
      </c>
      <c r="G654" s="34">
        <v>0</v>
      </c>
      <c r="H654" s="34">
        <v>9571.6</v>
      </c>
    </row>
    <row r="655" spans="1:8" s="9" customFormat="1" ht="19.5" customHeight="1" x14ac:dyDescent="0.25">
      <c r="A655" s="35" t="s">
        <v>306</v>
      </c>
      <c r="B655" s="33" t="s">
        <v>68</v>
      </c>
      <c r="C655" s="33" t="s">
        <v>15</v>
      </c>
      <c r="D655" s="33" t="s">
        <v>12</v>
      </c>
      <c r="E655" s="33" t="s">
        <v>13</v>
      </c>
      <c r="F655" s="34">
        <f>F656+F684</f>
        <v>23439.199999999997</v>
      </c>
      <c r="G655" s="34">
        <f>G656+G684</f>
        <v>23000.2</v>
      </c>
      <c r="H655" s="34">
        <f>H707</f>
        <v>19728.900000000001</v>
      </c>
    </row>
    <row r="656" spans="1:8" s="9" customFormat="1" ht="39" hidden="1" x14ac:dyDescent="0.25">
      <c r="A656" s="35" t="s">
        <v>286</v>
      </c>
      <c r="B656" s="33" t="s">
        <v>68</v>
      </c>
      <c r="C656" s="33" t="s">
        <v>15</v>
      </c>
      <c r="D656" s="33" t="s">
        <v>287</v>
      </c>
      <c r="E656" s="33" t="s">
        <v>13</v>
      </c>
      <c r="F656" s="34">
        <f t="shared" ref="F656:H659" si="114">F657</f>
        <v>0</v>
      </c>
      <c r="G656" s="34">
        <f t="shared" si="114"/>
        <v>0</v>
      </c>
      <c r="H656" s="34">
        <f t="shared" si="114"/>
        <v>0</v>
      </c>
    </row>
    <row r="657" spans="1:8" s="9" customFormat="1" ht="51.75" hidden="1" x14ac:dyDescent="0.25">
      <c r="A657" s="35" t="s">
        <v>288</v>
      </c>
      <c r="B657" s="33" t="s">
        <v>68</v>
      </c>
      <c r="C657" s="33" t="s">
        <v>15</v>
      </c>
      <c r="D657" s="33" t="s">
        <v>289</v>
      </c>
      <c r="E657" s="33" t="s">
        <v>13</v>
      </c>
      <c r="F657" s="34">
        <f t="shared" si="114"/>
        <v>0</v>
      </c>
      <c r="G657" s="34">
        <f t="shared" si="114"/>
        <v>0</v>
      </c>
      <c r="H657" s="34">
        <f t="shared" si="114"/>
        <v>0</v>
      </c>
    </row>
    <row r="658" spans="1:8" s="9" customFormat="1" ht="15" hidden="1" x14ac:dyDescent="0.25">
      <c r="A658" s="35" t="s">
        <v>89</v>
      </c>
      <c r="B658" s="33" t="s">
        <v>68</v>
      </c>
      <c r="C658" s="33" t="s">
        <v>15</v>
      </c>
      <c r="D658" s="33" t="s">
        <v>290</v>
      </c>
      <c r="E658" s="33" t="s">
        <v>13</v>
      </c>
      <c r="F658" s="34">
        <f t="shared" si="114"/>
        <v>0</v>
      </c>
      <c r="G658" s="34">
        <f t="shared" si="114"/>
        <v>0</v>
      </c>
      <c r="H658" s="34">
        <f t="shared" si="114"/>
        <v>0</v>
      </c>
    </row>
    <row r="659" spans="1:8" s="9" customFormat="1" ht="39" hidden="1" x14ac:dyDescent="0.25">
      <c r="A659" s="35" t="s">
        <v>291</v>
      </c>
      <c r="B659" s="33" t="s">
        <v>68</v>
      </c>
      <c r="C659" s="33" t="s">
        <v>15</v>
      </c>
      <c r="D659" s="33" t="s">
        <v>290</v>
      </c>
      <c r="E659" s="33" t="s">
        <v>292</v>
      </c>
      <c r="F659" s="34">
        <f t="shared" si="114"/>
        <v>0</v>
      </c>
      <c r="G659" s="34">
        <f t="shared" si="114"/>
        <v>0</v>
      </c>
      <c r="H659" s="34">
        <f t="shared" si="114"/>
        <v>0</v>
      </c>
    </row>
    <row r="660" spans="1:8" s="9" customFormat="1" ht="15" hidden="1" x14ac:dyDescent="0.25">
      <c r="A660" s="35" t="s">
        <v>293</v>
      </c>
      <c r="B660" s="33" t="s">
        <v>68</v>
      </c>
      <c r="C660" s="33" t="s">
        <v>15</v>
      </c>
      <c r="D660" s="33" t="s">
        <v>290</v>
      </c>
      <c r="E660" s="33" t="s">
        <v>294</v>
      </c>
      <c r="F660" s="34">
        <f>64.2-64.2</f>
        <v>0</v>
      </c>
      <c r="G660" s="34">
        <f>64.2-64.2</f>
        <v>0</v>
      </c>
      <c r="H660" s="34">
        <f>64.2-64.2</f>
        <v>0</v>
      </c>
    </row>
    <row r="661" spans="1:8" s="9" customFormat="1" ht="39" hidden="1" x14ac:dyDescent="0.25">
      <c r="A661" s="35" t="s">
        <v>307</v>
      </c>
      <c r="B661" s="33" t="s">
        <v>68</v>
      </c>
      <c r="C661" s="33" t="s">
        <v>15</v>
      </c>
      <c r="D661" s="33" t="s">
        <v>308</v>
      </c>
      <c r="E661" s="33" t="s">
        <v>13</v>
      </c>
      <c r="F661" s="34">
        <f t="shared" ref="F661:H664" si="115">F662</f>
        <v>0</v>
      </c>
      <c r="G661" s="34">
        <f t="shared" si="115"/>
        <v>0</v>
      </c>
      <c r="H661" s="34">
        <f t="shared" si="115"/>
        <v>0</v>
      </c>
    </row>
    <row r="662" spans="1:8" s="9" customFormat="1" ht="77.25" hidden="1" x14ac:dyDescent="0.25">
      <c r="A662" s="35" t="s">
        <v>309</v>
      </c>
      <c r="B662" s="33" t="s">
        <v>68</v>
      </c>
      <c r="C662" s="33" t="s">
        <v>15</v>
      </c>
      <c r="D662" s="33" t="s">
        <v>310</v>
      </c>
      <c r="E662" s="33" t="s">
        <v>13</v>
      </c>
      <c r="F662" s="34">
        <f t="shared" si="115"/>
        <v>0</v>
      </c>
      <c r="G662" s="34">
        <f t="shared" si="115"/>
        <v>0</v>
      </c>
      <c r="H662" s="34">
        <f t="shared" si="115"/>
        <v>0</v>
      </c>
    </row>
    <row r="663" spans="1:8" s="9" customFormat="1" ht="15" hidden="1" x14ac:dyDescent="0.25">
      <c r="A663" s="35" t="s">
        <v>89</v>
      </c>
      <c r="B663" s="33" t="s">
        <v>68</v>
      </c>
      <c r="C663" s="33" t="s">
        <v>15</v>
      </c>
      <c r="D663" s="33" t="s">
        <v>311</v>
      </c>
      <c r="E663" s="33" t="s">
        <v>13</v>
      </c>
      <c r="F663" s="34">
        <f t="shared" si="115"/>
        <v>0</v>
      </c>
      <c r="G663" s="34">
        <f t="shared" si="115"/>
        <v>0</v>
      </c>
      <c r="H663" s="34">
        <f t="shared" si="115"/>
        <v>0</v>
      </c>
    </row>
    <row r="664" spans="1:8" s="9" customFormat="1" ht="64.5" hidden="1" x14ac:dyDescent="0.25">
      <c r="A664" s="35" t="s">
        <v>22</v>
      </c>
      <c r="B664" s="33" t="s">
        <v>68</v>
      </c>
      <c r="C664" s="33" t="s">
        <v>15</v>
      </c>
      <c r="D664" s="33" t="s">
        <v>311</v>
      </c>
      <c r="E664" s="33" t="s">
        <v>23</v>
      </c>
      <c r="F664" s="34">
        <f t="shared" si="115"/>
        <v>0</v>
      </c>
      <c r="G664" s="34">
        <f t="shared" si="115"/>
        <v>0</v>
      </c>
      <c r="H664" s="34">
        <f t="shared" si="115"/>
        <v>0</v>
      </c>
    </row>
    <row r="665" spans="1:8" s="9" customFormat="1" ht="26.25" hidden="1" x14ac:dyDescent="0.25">
      <c r="A665" s="35" t="s">
        <v>146</v>
      </c>
      <c r="B665" s="33" t="s">
        <v>68</v>
      </c>
      <c r="C665" s="33" t="s">
        <v>15</v>
      </c>
      <c r="D665" s="33" t="s">
        <v>311</v>
      </c>
      <c r="E665" s="33" t="s">
        <v>147</v>
      </c>
      <c r="F665" s="34"/>
      <c r="G665" s="34"/>
      <c r="H665" s="34"/>
    </row>
    <row r="666" spans="1:8" s="9" customFormat="1" ht="25.5" hidden="1" customHeight="1" x14ac:dyDescent="0.25">
      <c r="A666" s="46" t="s">
        <v>312</v>
      </c>
      <c r="B666" s="47" t="s">
        <v>68</v>
      </c>
      <c r="C666" s="47" t="s">
        <v>15</v>
      </c>
      <c r="D666" s="47" t="s">
        <v>313</v>
      </c>
      <c r="E666" s="47" t="s">
        <v>13</v>
      </c>
      <c r="F666" s="43">
        <f>F667+F673+F677</f>
        <v>0</v>
      </c>
      <c r="G666" s="43">
        <f>G667+G673+G677</f>
        <v>0</v>
      </c>
      <c r="H666" s="43">
        <f>H667+H673+H677</f>
        <v>0</v>
      </c>
    </row>
    <row r="667" spans="1:8" s="9" customFormat="1" ht="25.5" hidden="1" customHeight="1" x14ac:dyDescent="0.25">
      <c r="A667" s="35" t="s">
        <v>314</v>
      </c>
      <c r="B667" s="33" t="s">
        <v>68</v>
      </c>
      <c r="C667" s="33" t="s">
        <v>15</v>
      </c>
      <c r="D667" s="33" t="s">
        <v>315</v>
      </c>
      <c r="E667" s="33" t="s">
        <v>13</v>
      </c>
      <c r="F667" s="34">
        <f>F668</f>
        <v>0</v>
      </c>
      <c r="G667" s="34">
        <f>G668</f>
        <v>0</v>
      </c>
      <c r="H667" s="34">
        <f>H668</f>
        <v>0</v>
      </c>
    </row>
    <row r="668" spans="1:8" s="9" customFormat="1" ht="25.5" hidden="1" customHeight="1" x14ac:dyDescent="0.25">
      <c r="A668" s="35" t="s">
        <v>144</v>
      </c>
      <c r="B668" s="33" t="s">
        <v>68</v>
      </c>
      <c r="C668" s="33" t="s">
        <v>15</v>
      </c>
      <c r="D668" s="33" t="s">
        <v>316</v>
      </c>
      <c r="E668" s="33" t="s">
        <v>13</v>
      </c>
      <c r="F668" s="34">
        <f>F669+F671</f>
        <v>0</v>
      </c>
      <c r="G668" s="34">
        <f>G669+G671</f>
        <v>0</v>
      </c>
      <c r="H668" s="34">
        <f>H669+H671</f>
        <v>0</v>
      </c>
    </row>
    <row r="669" spans="1:8" s="9" customFormat="1" ht="25.5" hidden="1" customHeight="1" x14ac:dyDescent="0.25">
      <c r="A669" s="35" t="s">
        <v>22</v>
      </c>
      <c r="B669" s="33" t="s">
        <v>68</v>
      </c>
      <c r="C669" s="33" t="s">
        <v>15</v>
      </c>
      <c r="D669" s="33" t="s">
        <v>316</v>
      </c>
      <c r="E669" s="33" t="s">
        <v>23</v>
      </c>
      <c r="F669" s="34">
        <f>F670</f>
        <v>0</v>
      </c>
      <c r="G669" s="34">
        <f>G670</f>
        <v>0</v>
      </c>
      <c r="H669" s="34">
        <f>H670</f>
        <v>0</v>
      </c>
    </row>
    <row r="670" spans="1:8" s="9" customFormat="1" ht="12.75" hidden="1" customHeight="1" x14ac:dyDescent="0.25">
      <c r="A670" s="35" t="s">
        <v>146</v>
      </c>
      <c r="B670" s="33" t="s">
        <v>68</v>
      </c>
      <c r="C670" s="33" t="s">
        <v>15</v>
      </c>
      <c r="D670" s="33" t="s">
        <v>316</v>
      </c>
      <c r="E670" s="33" t="s">
        <v>147</v>
      </c>
      <c r="F670" s="34"/>
      <c r="G670" s="34"/>
      <c r="H670" s="34"/>
    </row>
    <row r="671" spans="1:8" s="9" customFormat="1" ht="25.5" hidden="1" customHeight="1" x14ac:dyDescent="0.25">
      <c r="A671" s="35" t="s">
        <v>32</v>
      </c>
      <c r="B671" s="33" t="s">
        <v>68</v>
      </c>
      <c r="C671" s="33" t="s">
        <v>15</v>
      </c>
      <c r="D671" s="33" t="s">
        <v>316</v>
      </c>
      <c r="E671" s="33" t="s">
        <v>33</v>
      </c>
      <c r="F671" s="34">
        <f>F672</f>
        <v>0</v>
      </c>
      <c r="G671" s="34">
        <f>G672</f>
        <v>0</v>
      </c>
      <c r="H671" s="34">
        <f>H672</f>
        <v>0</v>
      </c>
    </row>
    <row r="672" spans="1:8" s="9" customFormat="1" ht="25.5" hidden="1" customHeight="1" x14ac:dyDescent="0.25">
      <c r="A672" s="35" t="s">
        <v>161</v>
      </c>
      <c r="B672" s="33" t="s">
        <v>68</v>
      </c>
      <c r="C672" s="33" t="s">
        <v>15</v>
      </c>
      <c r="D672" s="33" t="s">
        <v>316</v>
      </c>
      <c r="E672" s="33" t="s">
        <v>35</v>
      </c>
      <c r="F672" s="34"/>
      <c r="G672" s="34"/>
      <c r="H672" s="34"/>
    </row>
    <row r="673" spans="1:8" s="9" customFormat="1" ht="39" hidden="1" x14ac:dyDescent="0.25">
      <c r="A673" s="35" t="s">
        <v>317</v>
      </c>
      <c r="B673" s="33" t="s">
        <v>68</v>
      </c>
      <c r="C673" s="33" t="s">
        <v>15</v>
      </c>
      <c r="D673" s="33" t="s">
        <v>318</v>
      </c>
      <c r="E673" s="33" t="s">
        <v>13</v>
      </c>
      <c r="F673" s="34">
        <f t="shared" ref="F673:H675" si="116">F674</f>
        <v>0</v>
      </c>
      <c r="G673" s="34">
        <f t="shared" si="116"/>
        <v>0</v>
      </c>
      <c r="H673" s="34">
        <f t="shared" si="116"/>
        <v>0</v>
      </c>
    </row>
    <row r="674" spans="1:8" s="9" customFormat="1" ht="26.25" hidden="1" x14ac:dyDescent="0.25">
      <c r="A674" s="35" t="s">
        <v>144</v>
      </c>
      <c r="B674" s="33" t="s">
        <v>68</v>
      </c>
      <c r="C674" s="33" t="s">
        <v>15</v>
      </c>
      <c r="D674" s="33" t="s">
        <v>319</v>
      </c>
      <c r="E674" s="33" t="s">
        <v>13</v>
      </c>
      <c r="F674" s="34">
        <f t="shared" si="116"/>
        <v>0</v>
      </c>
      <c r="G674" s="34">
        <f t="shared" si="116"/>
        <v>0</v>
      </c>
      <c r="H674" s="34">
        <f t="shared" si="116"/>
        <v>0</v>
      </c>
    </row>
    <row r="675" spans="1:8" s="9" customFormat="1" ht="26.25" hidden="1" x14ac:dyDescent="0.25">
      <c r="A675" s="35" t="s">
        <v>32</v>
      </c>
      <c r="B675" s="33" t="s">
        <v>68</v>
      </c>
      <c r="C675" s="33" t="s">
        <v>15</v>
      </c>
      <c r="D675" s="33" t="s">
        <v>319</v>
      </c>
      <c r="E675" s="33" t="s">
        <v>33</v>
      </c>
      <c r="F675" s="34">
        <f t="shared" si="116"/>
        <v>0</v>
      </c>
      <c r="G675" s="34">
        <f t="shared" si="116"/>
        <v>0</v>
      </c>
      <c r="H675" s="34">
        <f t="shared" si="116"/>
        <v>0</v>
      </c>
    </row>
    <row r="676" spans="1:8" s="9" customFormat="1" ht="39" hidden="1" x14ac:dyDescent="0.25">
      <c r="A676" s="35" t="s">
        <v>161</v>
      </c>
      <c r="B676" s="33" t="s">
        <v>68</v>
      </c>
      <c r="C676" s="33" t="s">
        <v>15</v>
      </c>
      <c r="D676" s="33" t="s">
        <v>319</v>
      </c>
      <c r="E676" s="33" t="s">
        <v>35</v>
      </c>
      <c r="F676" s="34"/>
      <c r="G676" s="34"/>
      <c r="H676" s="34"/>
    </row>
    <row r="677" spans="1:8" s="9" customFormat="1" ht="26.25" hidden="1" x14ac:dyDescent="0.25">
      <c r="A677" s="35" t="s">
        <v>320</v>
      </c>
      <c r="B677" s="33" t="s">
        <v>68</v>
      </c>
      <c r="C677" s="33" t="s">
        <v>15</v>
      </c>
      <c r="D677" s="33" t="s">
        <v>321</v>
      </c>
      <c r="E677" s="33" t="s">
        <v>13</v>
      </c>
      <c r="F677" s="34">
        <f>F678+F681</f>
        <v>0</v>
      </c>
      <c r="G677" s="34">
        <f>G678+G681</f>
        <v>0</v>
      </c>
      <c r="H677" s="34">
        <f>H678+H681</f>
        <v>0</v>
      </c>
    </row>
    <row r="678" spans="1:8" s="9" customFormat="1" ht="26.25" hidden="1" x14ac:dyDescent="0.25">
      <c r="A678" s="35" t="s">
        <v>144</v>
      </c>
      <c r="B678" s="33" t="s">
        <v>68</v>
      </c>
      <c r="C678" s="33" t="s">
        <v>15</v>
      </c>
      <c r="D678" s="33" t="s">
        <v>322</v>
      </c>
      <c r="E678" s="33" t="s">
        <v>13</v>
      </c>
      <c r="F678" s="34">
        <f t="shared" ref="F678:H679" si="117">F679</f>
        <v>0</v>
      </c>
      <c r="G678" s="34">
        <f t="shared" si="117"/>
        <v>0</v>
      </c>
      <c r="H678" s="34">
        <f t="shared" si="117"/>
        <v>0</v>
      </c>
    </row>
    <row r="679" spans="1:8" s="9" customFormat="1" ht="26.25" hidden="1" x14ac:dyDescent="0.25">
      <c r="A679" s="35" t="s">
        <v>32</v>
      </c>
      <c r="B679" s="33" t="s">
        <v>68</v>
      </c>
      <c r="C679" s="33" t="s">
        <v>15</v>
      </c>
      <c r="D679" s="33" t="s">
        <v>322</v>
      </c>
      <c r="E679" s="33" t="s">
        <v>33</v>
      </c>
      <c r="F679" s="34">
        <f t="shared" si="117"/>
        <v>0</v>
      </c>
      <c r="G679" s="34">
        <f t="shared" si="117"/>
        <v>0</v>
      </c>
      <c r="H679" s="34">
        <f t="shared" si="117"/>
        <v>0</v>
      </c>
    </row>
    <row r="680" spans="1:8" s="9" customFormat="1" ht="39" hidden="1" x14ac:dyDescent="0.25">
      <c r="A680" s="35" t="s">
        <v>161</v>
      </c>
      <c r="B680" s="33" t="s">
        <v>68</v>
      </c>
      <c r="C680" s="33" t="s">
        <v>15</v>
      </c>
      <c r="D680" s="33" t="s">
        <v>322</v>
      </c>
      <c r="E680" s="33" t="s">
        <v>35</v>
      </c>
      <c r="F680" s="34"/>
      <c r="G680" s="34"/>
      <c r="H680" s="34"/>
    </row>
    <row r="681" spans="1:8" s="9" customFormat="1" ht="51.75" hidden="1" x14ac:dyDescent="0.25">
      <c r="A681" s="35" t="s">
        <v>142</v>
      </c>
      <c r="B681" s="33" t="s">
        <v>68</v>
      </c>
      <c r="C681" s="33" t="s">
        <v>15</v>
      </c>
      <c r="D681" s="33" t="s">
        <v>323</v>
      </c>
      <c r="E681" s="33" t="s">
        <v>13</v>
      </c>
      <c r="F681" s="34">
        <f t="shared" ref="F681:H682" si="118">F682</f>
        <v>0</v>
      </c>
      <c r="G681" s="34">
        <f t="shared" si="118"/>
        <v>0</v>
      </c>
      <c r="H681" s="34">
        <f t="shared" si="118"/>
        <v>0</v>
      </c>
    </row>
    <row r="682" spans="1:8" s="9" customFormat="1" ht="15" hidden="1" x14ac:dyDescent="0.25">
      <c r="A682" s="35" t="s">
        <v>36</v>
      </c>
      <c r="B682" s="33" t="s">
        <v>68</v>
      </c>
      <c r="C682" s="33" t="s">
        <v>15</v>
      </c>
      <c r="D682" s="33" t="s">
        <v>323</v>
      </c>
      <c r="E682" s="33" t="s">
        <v>37</v>
      </c>
      <c r="F682" s="34">
        <f t="shared" si="118"/>
        <v>0</v>
      </c>
      <c r="G682" s="34">
        <f t="shared" si="118"/>
        <v>0</v>
      </c>
      <c r="H682" s="34">
        <f t="shared" si="118"/>
        <v>0</v>
      </c>
    </row>
    <row r="683" spans="1:8" s="9" customFormat="1" ht="15" hidden="1" x14ac:dyDescent="0.25">
      <c r="A683" s="35" t="s">
        <v>38</v>
      </c>
      <c r="B683" s="33" t="s">
        <v>68</v>
      </c>
      <c r="C683" s="33" t="s">
        <v>15</v>
      </c>
      <c r="D683" s="33" t="s">
        <v>323</v>
      </c>
      <c r="E683" s="33" t="s">
        <v>39</v>
      </c>
      <c r="F683" s="34"/>
      <c r="G683" s="34"/>
      <c r="H683" s="34"/>
    </row>
    <row r="684" spans="1:8" s="9" customFormat="1" ht="109.5" customHeight="1" x14ac:dyDescent="0.25">
      <c r="A684" s="35" t="s">
        <v>549</v>
      </c>
      <c r="B684" s="33" t="s">
        <v>68</v>
      </c>
      <c r="C684" s="33" t="s">
        <v>15</v>
      </c>
      <c r="D684" s="33" t="s">
        <v>324</v>
      </c>
      <c r="E684" s="33" t="s">
        <v>13</v>
      </c>
      <c r="F684" s="34">
        <f>F685</f>
        <v>23439.199999999997</v>
      </c>
      <c r="G684" s="34">
        <f>G685</f>
        <v>23000.2</v>
      </c>
      <c r="H684" s="34">
        <f>H685</f>
        <v>0</v>
      </c>
    </row>
    <row r="685" spans="1:8" s="9" customFormat="1" ht="51.75" x14ac:dyDescent="0.25">
      <c r="A685" s="35" t="s">
        <v>325</v>
      </c>
      <c r="B685" s="33" t="s">
        <v>68</v>
      </c>
      <c r="C685" s="33" t="s">
        <v>15</v>
      </c>
      <c r="D685" s="33" t="s">
        <v>326</v>
      </c>
      <c r="E685" s="33" t="s">
        <v>13</v>
      </c>
      <c r="F685" s="34">
        <f>F695+F698+F701+F686+F692+F689</f>
        <v>23439.199999999997</v>
      </c>
      <c r="G685" s="34">
        <f t="shared" ref="G685:H685" si="119">G695+G698+G701+G686+G692</f>
        <v>23000.2</v>
      </c>
      <c r="H685" s="34">
        <f t="shared" si="119"/>
        <v>0</v>
      </c>
    </row>
    <row r="686" spans="1:8" s="9" customFormat="1" ht="26.25" x14ac:dyDescent="0.25">
      <c r="A686" s="35" t="s">
        <v>470</v>
      </c>
      <c r="B686" s="33" t="s">
        <v>68</v>
      </c>
      <c r="C686" s="33" t="s">
        <v>15</v>
      </c>
      <c r="D686" s="33" t="s">
        <v>489</v>
      </c>
      <c r="E686" s="33" t="s">
        <v>13</v>
      </c>
      <c r="F686" s="34">
        <f>F687</f>
        <v>299.3</v>
      </c>
      <c r="G686" s="34">
        <f t="shared" ref="G686:H687" si="120">G687</f>
        <v>0</v>
      </c>
      <c r="H686" s="34">
        <f t="shared" si="120"/>
        <v>0</v>
      </c>
    </row>
    <row r="687" spans="1:8" s="9" customFormat="1" ht="39" x14ac:dyDescent="0.25">
      <c r="A687" s="35" t="s">
        <v>291</v>
      </c>
      <c r="B687" s="33" t="s">
        <v>68</v>
      </c>
      <c r="C687" s="33" t="s">
        <v>15</v>
      </c>
      <c r="D687" s="33" t="s">
        <v>489</v>
      </c>
      <c r="E687" s="33" t="s">
        <v>292</v>
      </c>
      <c r="F687" s="34">
        <f>F688</f>
        <v>299.3</v>
      </c>
      <c r="G687" s="34">
        <f t="shared" si="120"/>
        <v>0</v>
      </c>
      <c r="H687" s="34">
        <f t="shared" si="120"/>
        <v>0</v>
      </c>
    </row>
    <row r="688" spans="1:8" s="9" customFormat="1" ht="15" x14ac:dyDescent="0.25">
      <c r="A688" s="35" t="s">
        <v>293</v>
      </c>
      <c r="B688" s="33" t="s">
        <v>68</v>
      </c>
      <c r="C688" s="33" t="s">
        <v>15</v>
      </c>
      <c r="D688" s="33" t="s">
        <v>489</v>
      </c>
      <c r="E688" s="33" t="s">
        <v>294</v>
      </c>
      <c r="F688" s="34">
        <v>299.3</v>
      </c>
      <c r="G688" s="34">
        <v>0</v>
      </c>
      <c r="H688" s="34">
        <v>0</v>
      </c>
    </row>
    <row r="689" spans="1:8" s="9" customFormat="1" ht="51.75" hidden="1" x14ac:dyDescent="0.25">
      <c r="A689" s="35" t="s">
        <v>468</v>
      </c>
      <c r="B689" s="33" t="s">
        <v>68</v>
      </c>
      <c r="C689" s="33" t="s">
        <v>15</v>
      </c>
      <c r="D689" s="33" t="s">
        <v>488</v>
      </c>
      <c r="E689" s="33" t="s">
        <v>13</v>
      </c>
      <c r="F689" s="34">
        <f>F690</f>
        <v>0</v>
      </c>
      <c r="G689" s="34">
        <v>0</v>
      </c>
      <c r="H689" s="34">
        <v>0</v>
      </c>
    </row>
    <row r="690" spans="1:8" s="9" customFormat="1" ht="39" hidden="1" x14ac:dyDescent="0.25">
      <c r="A690" s="35" t="s">
        <v>291</v>
      </c>
      <c r="B690" s="33" t="s">
        <v>68</v>
      </c>
      <c r="C690" s="33" t="s">
        <v>15</v>
      </c>
      <c r="D690" s="33" t="s">
        <v>488</v>
      </c>
      <c r="E690" s="33" t="s">
        <v>292</v>
      </c>
      <c r="F690" s="34">
        <f>F691</f>
        <v>0</v>
      </c>
      <c r="G690" s="34">
        <v>0</v>
      </c>
      <c r="H690" s="34">
        <v>0</v>
      </c>
    </row>
    <row r="691" spans="1:8" s="9" customFormat="1" ht="15" hidden="1" x14ac:dyDescent="0.25">
      <c r="A691" s="35" t="s">
        <v>293</v>
      </c>
      <c r="B691" s="33" t="s">
        <v>68</v>
      </c>
      <c r="C691" s="33" t="s">
        <v>15</v>
      </c>
      <c r="D691" s="33" t="s">
        <v>488</v>
      </c>
      <c r="E691" s="33" t="s">
        <v>294</v>
      </c>
      <c r="F691" s="34"/>
      <c r="G691" s="34"/>
      <c r="H691" s="34"/>
    </row>
    <row r="692" spans="1:8" s="9" customFormat="1" ht="39" x14ac:dyDescent="0.25">
      <c r="A692" s="35" t="s">
        <v>473</v>
      </c>
      <c r="B692" s="33" t="s">
        <v>68</v>
      </c>
      <c r="C692" s="33" t="s">
        <v>15</v>
      </c>
      <c r="D692" s="33" t="s">
        <v>490</v>
      </c>
      <c r="E692" s="33" t="s">
        <v>13</v>
      </c>
      <c r="F692" s="34">
        <f>F693</f>
        <v>33.299999999999997</v>
      </c>
      <c r="G692" s="34">
        <f t="shared" ref="G692:H693" si="121">G693</f>
        <v>0</v>
      </c>
      <c r="H692" s="34">
        <f t="shared" si="121"/>
        <v>0</v>
      </c>
    </row>
    <row r="693" spans="1:8" s="9" customFormat="1" ht="39" x14ac:dyDescent="0.25">
      <c r="A693" s="35" t="s">
        <v>291</v>
      </c>
      <c r="B693" s="33" t="s">
        <v>68</v>
      </c>
      <c r="C693" s="33" t="s">
        <v>15</v>
      </c>
      <c r="D693" s="33" t="s">
        <v>490</v>
      </c>
      <c r="E693" s="33" t="s">
        <v>292</v>
      </c>
      <c r="F693" s="34">
        <f>F694</f>
        <v>33.299999999999997</v>
      </c>
      <c r="G693" s="34">
        <f t="shared" si="121"/>
        <v>0</v>
      </c>
      <c r="H693" s="34">
        <f t="shared" si="121"/>
        <v>0</v>
      </c>
    </row>
    <row r="694" spans="1:8" s="9" customFormat="1" ht="15" x14ac:dyDescent="0.25">
      <c r="A694" s="35" t="s">
        <v>293</v>
      </c>
      <c r="B694" s="33" t="s">
        <v>68</v>
      </c>
      <c r="C694" s="33" t="s">
        <v>15</v>
      </c>
      <c r="D694" s="33" t="s">
        <v>490</v>
      </c>
      <c r="E694" s="33" t="s">
        <v>294</v>
      </c>
      <c r="F694" s="34">
        <f>15.8+17.5</f>
        <v>33.299999999999997</v>
      </c>
      <c r="G694" s="34">
        <v>0</v>
      </c>
      <c r="H694" s="34">
        <v>0</v>
      </c>
    </row>
    <row r="695" spans="1:8" s="9" customFormat="1" ht="64.5" x14ac:dyDescent="0.25">
      <c r="A695" s="35" t="s">
        <v>327</v>
      </c>
      <c r="B695" s="33" t="s">
        <v>68</v>
      </c>
      <c r="C695" s="33" t="s">
        <v>15</v>
      </c>
      <c r="D695" s="33" t="s">
        <v>328</v>
      </c>
      <c r="E695" s="33" t="s">
        <v>13</v>
      </c>
      <c r="F695" s="34">
        <f t="shared" ref="F695:H696" si="122">F696</f>
        <v>285.7</v>
      </c>
      <c r="G695" s="34">
        <f t="shared" si="122"/>
        <v>285.7</v>
      </c>
      <c r="H695" s="34">
        <f t="shared" si="122"/>
        <v>0</v>
      </c>
    </row>
    <row r="696" spans="1:8" s="9" customFormat="1" ht="33.75" customHeight="1" x14ac:dyDescent="0.25">
      <c r="A696" s="35" t="s">
        <v>291</v>
      </c>
      <c r="B696" s="33" t="s">
        <v>68</v>
      </c>
      <c r="C696" s="33" t="s">
        <v>15</v>
      </c>
      <c r="D696" s="33" t="s">
        <v>328</v>
      </c>
      <c r="E696" s="33" t="s">
        <v>292</v>
      </c>
      <c r="F696" s="34">
        <f t="shared" si="122"/>
        <v>285.7</v>
      </c>
      <c r="G696" s="34">
        <f t="shared" si="122"/>
        <v>285.7</v>
      </c>
      <c r="H696" s="34">
        <f t="shared" si="122"/>
        <v>0</v>
      </c>
    </row>
    <row r="697" spans="1:8" s="9" customFormat="1" ht="15" x14ac:dyDescent="0.25">
      <c r="A697" s="35" t="s">
        <v>293</v>
      </c>
      <c r="B697" s="33" t="s">
        <v>68</v>
      </c>
      <c r="C697" s="33" t="s">
        <v>15</v>
      </c>
      <c r="D697" s="33" t="s">
        <v>328</v>
      </c>
      <c r="E697" s="33" t="s">
        <v>294</v>
      </c>
      <c r="F697" s="34">
        <v>285.7</v>
      </c>
      <c r="G697" s="34">
        <v>285.7</v>
      </c>
      <c r="H697" s="34">
        <v>0</v>
      </c>
    </row>
    <row r="698" spans="1:8" s="9" customFormat="1" ht="39" x14ac:dyDescent="0.25">
      <c r="A698" s="35" t="s">
        <v>298</v>
      </c>
      <c r="B698" s="33" t="s">
        <v>68</v>
      </c>
      <c r="C698" s="33" t="s">
        <v>15</v>
      </c>
      <c r="D698" s="33" t="s">
        <v>329</v>
      </c>
      <c r="E698" s="33" t="s">
        <v>13</v>
      </c>
      <c r="F698" s="34">
        <f t="shared" ref="F698:H699" si="123">F699</f>
        <v>7867.2999999999993</v>
      </c>
      <c r="G698" s="34">
        <f t="shared" si="123"/>
        <v>7279.6</v>
      </c>
      <c r="H698" s="34">
        <f t="shared" si="123"/>
        <v>0</v>
      </c>
    </row>
    <row r="699" spans="1:8" s="9" customFormat="1" ht="33" customHeight="1" x14ac:dyDescent="0.25">
      <c r="A699" s="35" t="s">
        <v>291</v>
      </c>
      <c r="B699" s="33" t="s">
        <v>68</v>
      </c>
      <c r="C699" s="33" t="s">
        <v>15</v>
      </c>
      <c r="D699" s="33" t="s">
        <v>329</v>
      </c>
      <c r="E699" s="33" t="s">
        <v>292</v>
      </c>
      <c r="F699" s="34">
        <f t="shared" si="123"/>
        <v>7867.2999999999993</v>
      </c>
      <c r="G699" s="34">
        <f t="shared" si="123"/>
        <v>7279.6</v>
      </c>
      <c r="H699" s="34">
        <f t="shared" si="123"/>
        <v>0</v>
      </c>
    </row>
    <row r="700" spans="1:8" s="9" customFormat="1" ht="18.75" customHeight="1" x14ac:dyDescent="0.25">
      <c r="A700" s="35" t="s">
        <v>293</v>
      </c>
      <c r="B700" s="33" t="s">
        <v>68</v>
      </c>
      <c r="C700" s="33" t="s">
        <v>15</v>
      </c>
      <c r="D700" s="33" t="s">
        <v>329</v>
      </c>
      <c r="E700" s="33" t="s">
        <v>294</v>
      </c>
      <c r="F700" s="34">
        <f>9066.8-17.5-405-1084.7-257-400+964.7</f>
        <v>7867.2999999999993</v>
      </c>
      <c r="G700" s="34">
        <f>7661.6-94-288</f>
        <v>7279.6</v>
      </c>
      <c r="H700" s="34">
        <v>0</v>
      </c>
    </row>
    <row r="701" spans="1:8" s="9" customFormat="1" ht="32.25" customHeight="1" x14ac:dyDescent="0.25">
      <c r="A701" s="35" t="s">
        <v>330</v>
      </c>
      <c r="B701" s="33" t="s">
        <v>68</v>
      </c>
      <c r="C701" s="33" t="s">
        <v>15</v>
      </c>
      <c r="D701" s="33" t="s">
        <v>331</v>
      </c>
      <c r="E701" s="33" t="s">
        <v>13</v>
      </c>
      <c r="F701" s="34">
        <f t="shared" ref="F701:H702" si="124">F702</f>
        <v>14953.6</v>
      </c>
      <c r="G701" s="34">
        <f t="shared" si="124"/>
        <v>15434.9</v>
      </c>
      <c r="H701" s="34">
        <f t="shared" si="124"/>
        <v>0</v>
      </c>
    </row>
    <row r="702" spans="1:8" s="9" customFormat="1" ht="31.5" customHeight="1" x14ac:dyDescent="0.25">
      <c r="A702" s="35" t="s">
        <v>291</v>
      </c>
      <c r="B702" s="33" t="s">
        <v>68</v>
      </c>
      <c r="C702" s="33" t="s">
        <v>15</v>
      </c>
      <c r="D702" s="33" t="s">
        <v>331</v>
      </c>
      <c r="E702" s="33" t="s">
        <v>292</v>
      </c>
      <c r="F702" s="34">
        <f t="shared" si="124"/>
        <v>14953.6</v>
      </c>
      <c r="G702" s="34">
        <f t="shared" si="124"/>
        <v>15434.9</v>
      </c>
      <c r="H702" s="34">
        <f t="shared" si="124"/>
        <v>0</v>
      </c>
    </row>
    <row r="703" spans="1:8" s="9" customFormat="1" ht="15" x14ac:dyDescent="0.25">
      <c r="A703" s="35" t="s">
        <v>293</v>
      </c>
      <c r="B703" s="33" t="s">
        <v>68</v>
      </c>
      <c r="C703" s="33" t="s">
        <v>15</v>
      </c>
      <c r="D703" s="33" t="s">
        <v>331</v>
      </c>
      <c r="E703" s="33" t="s">
        <v>294</v>
      </c>
      <c r="F703" s="34">
        <v>14953.6</v>
      </c>
      <c r="G703" s="34">
        <v>15434.9</v>
      </c>
      <c r="H703" s="34">
        <v>0</v>
      </c>
    </row>
    <row r="704" spans="1:8" s="9" customFormat="1" ht="54" hidden="1" customHeight="1" x14ac:dyDescent="0.25">
      <c r="A704" s="35" t="s">
        <v>332</v>
      </c>
      <c r="B704" s="33" t="s">
        <v>68</v>
      </c>
      <c r="C704" s="33" t="s">
        <v>15</v>
      </c>
      <c r="D704" s="33" t="s">
        <v>333</v>
      </c>
      <c r="E704" s="33" t="s">
        <v>13</v>
      </c>
      <c r="F704" s="34">
        <f t="shared" ref="F704:H705" si="125">F705</f>
        <v>0</v>
      </c>
      <c r="G704" s="34">
        <f t="shared" si="125"/>
        <v>0</v>
      </c>
      <c r="H704" s="34">
        <f t="shared" si="125"/>
        <v>0</v>
      </c>
    </row>
    <row r="705" spans="1:8" s="9" customFormat="1" ht="31.5" hidden="1" customHeight="1" x14ac:dyDescent="0.25">
      <c r="A705" s="35" t="s">
        <v>134</v>
      </c>
      <c r="B705" s="33" t="s">
        <v>68</v>
      </c>
      <c r="C705" s="33" t="s">
        <v>15</v>
      </c>
      <c r="D705" s="33" t="s">
        <v>333</v>
      </c>
      <c r="E705" s="33" t="s">
        <v>135</v>
      </c>
      <c r="F705" s="34">
        <f t="shared" si="125"/>
        <v>0</v>
      </c>
      <c r="G705" s="34">
        <f t="shared" si="125"/>
        <v>0</v>
      </c>
      <c r="H705" s="34">
        <f t="shared" si="125"/>
        <v>0</v>
      </c>
    </row>
    <row r="706" spans="1:8" s="9" customFormat="1" ht="14.25" hidden="1" customHeight="1" x14ac:dyDescent="0.25">
      <c r="A706" s="35" t="s">
        <v>136</v>
      </c>
      <c r="B706" s="33" t="s">
        <v>68</v>
      </c>
      <c r="C706" s="33" t="s">
        <v>15</v>
      </c>
      <c r="D706" s="33" t="s">
        <v>333</v>
      </c>
      <c r="E706" s="33" t="s">
        <v>137</v>
      </c>
      <c r="F706" s="34">
        <v>0</v>
      </c>
      <c r="G706" s="34">
        <v>0</v>
      </c>
      <c r="H706" s="34">
        <v>0</v>
      </c>
    </row>
    <row r="707" spans="1:8" s="9" customFormat="1" ht="96.75" customHeight="1" x14ac:dyDescent="0.25">
      <c r="A707" s="35" t="s">
        <v>550</v>
      </c>
      <c r="B707" s="33" t="s">
        <v>68</v>
      </c>
      <c r="C707" s="33" t="s">
        <v>15</v>
      </c>
      <c r="D707" s="33" t="s">
        <v>548</v>
      </c>
      <c r="E707" s="33" t="s">
        <v>13</v>
      </c>
      <c r="F707" s="34">
        <v>0</v>
      </c>
      <c r="G707" s="34">
        <v>0</v>
      </c>
      <c r="H707" s="34">
        <f>H708+H711+H714</f>
        <v>19728.900000000001</v>
      </c>
    </row>
    <row r="708" spans="1:8" s="9" customFormat="1" ht="75.75" customHeight="1" x14ac:dyDescent="0.25">
      <c r="A708" s="35" t="s">
        <v>327</v>
      </c>
      <c r="B708" s="33" t="s">
        <v>68</v>
      </c>
      <c r="C708" s="33" t="s">
        <v>15</v>
      </c>
      <c r="D708" s="33" t="s">
        <v>551</v>
      </c>
      <c r="E708" s="33" t="s">
        <v>13</v>
      </c>
      <c r="F708" s="34">
        <v>0</v>
      </c>
      <c r="G708" s="34">
        <v>0</v>
      </c>
      <c r="H708" s="34">
        <f>H709</f>
        <v>285.7</v>
      </c>
    </row>
    <row r="709" spans="1:8" s="9" customFormat="1" ht="28.5" customHeight="1" x14ac:dyDescent="0.25">
      <c r="A709" s="35" t="s">
        <v>291</v>
      </c>
      <c r="B709" s="33" t="s">
        <v>68</v>
      </c>
      <c r="C709" s="33" t="s">
        <v>15</v>
      </c>
      <c r="D709" s="33" t="s">
        <v>551</v>
      </c>
      <c r="E709" s="33" t="s">
        <v>292</v>
      </c>
      <c r="F709" s="34">
        <v>0</v>
      </c>
      <c r="G709" s="34">
        <v>0</v>
      </c>
      <c r="H709" s="34">
        <f>H710</f>
        <v>285.7</v>
      </c>
    </row>
    <row r="710" spans="1:8" s="9" customFormat="1" ht="14.25" customHeight="1" x14ac:dyDescent="0.25">
      <c r="A710" s="35" t="s">
        <v>293</v>
      </c>
      <c r="B710" s="33" t="s">
        <v>68</v>
      </c>
      <c r="C710" s="33" t="s">
        <v>15</v>
      </c>
      <c r="D710" s="33" t="s">
        <v>551</v>
      </c>
      <c r="E710" s="33" t="s">
        <v>294</v>
      </c>
      <c r="F710" s="34">
        <v>0</v>
      </c>
      <c r="G710" s="34">
        <v>0</v>
      </c>
      <c r="H710" s="34">
        <v>285.7</v>
      </c>
    </row>
    <row r="711" spans="1:8" s="9" customFormat="1" ht="39.75" customHeight="1" x14ac:dyDescent="0.25">
      <c r="A711" s="35" t="s">
        <v>298</v>
      </c>
      <c r="B711" s="33" t="s">
        <v>68</v>
      </c>
      <c r="C711" s="33" t="s">
        <v>15</v>
      </c>
      <c r="D711" s="33" t="s">
        <v>553</v>
      </c>
      <c r="E711" s="33" t="s">
        <v>13</v>
      </c>
      <c r="F711" s="34">
        <v>0</v>
      </c>
      <c r="G711" s="34">
        <v>0</v>
      </c>
      <c r="H711" s="34">
        <f>H712</f>
        <v>3274.8</v>
      </c>
    </row>
    <row r="712" spans="1:8" s="9" customFormat="1" ht="28.5" customHeight="1" x14ac:dyDescent="0.25">
      <c r="A712" s="35" t="s">
        <v>291</v>
      </c>
      <c r="B712" s="33" t="s">
        <v>68</v>
      </c>
      <c r="C712" s="33" t="s">
        <v>15</v>
      </c>
      <c r="D712" s="33" t="s">
        <v>553</v>
      </c>
      <c r="E712" s="33" t="s">
        <v>292</v>
      </c>
      <c r="F712" s="34">
        <v>0</v>
      </c>
      <c r="G712" s="34">
        <v>0</v>
      </c>
      <c r="H712" s="34">
        <f>H713</f>
        <v>3274.8</v>
      </c>
    </row>
    <row r="713" spans="1:8" s="9" customFormat="1" ht="14.25" customHeight="1" x14ac:dyDescent="0.25">
      <c r="A713" s="35" t="s">
        <v>293</v>
      </c>
      <c r="B713" s="33" t="s">
        <v>68</v>
      </c>
      <c r="C713" s="33" t="s">
        <v>15</v>
      </c>
      <c r="D713" s="33" t="s">
        <v>553</v>
      </c>
      <c r="E713" s="33" t="s">
        <v>294</v>
      </c>
      <c r="F713" s="34">
        <v>0</v>
      </c>
      <c r="G713" s="34">
        <v>0</v>
      </c>
      <c r="H713" s="34">
        <v>3274.8</v>
      </c>
    </row>
    <row r="714" spans="1:8" s="9" customFormat="1" ht="30" customHeight="1" x14ac:dyDescent="0.25">
      <c r="A714" s="35" t="s">
        <v>330</v>
      </c>
      <c r="B714" s="33" t="s">
        <v>68</v>
      </c>
      <c r="C714" s="33" t="s">
        <v>15</v>
      </c>
      <c r="D714" s="33" t="s">
        <v>554</v>
      </c>
      <c r="E714" s="33" t="s">
        <v>13</v>
      </c>
      <c r="F714" s="34">
        <v>0</v>
      </c>
      <c r="G714" s="34">
        <v>0</v>
      </c>
      <c r="H714" s="34">
        <f>H715</f>
        <v>16168.4</v>
      </c>
    </row>
    <row r="715" spans="1:8" s="9" customFormat="1" ht="31.5" customHeight="1" x14ac:dyDescent="0.25">
      <c r="A715" s="35" t="s">
        <v>291</v>
      </c>
      <c r="B715" s="33" t="s">
        <v>68</v>
      </c>
      <c r="C715" s="33" t="s">
        <v>15</v>
      </c>
      <c r="D715" s="33" t="s">
        <v>554</v>
      </c>
      <c r="E715" s="33" t="s">
        <v>292</v>
      </c>
      <c r="F715" s="34">
        <v>0</v>
      </c>
      <c r="G715" s="34">
        <v>0</v>
      </c>
      <c r="H715" s="34">
        <f>H716</f>
        <v>16168.4</v>
      </c>
    </row>
    <row r="716" spans="1:8" s="9" customFormat="1" ht="14.25" customHeight="1" x14ac:dyDescent="0.25">
      <c r="A716" s="35" t="s">
        <v>293</v>
      </c>
      <c r="B716" s="33" t="s">
        <v>68</v>
      </c>
      <c r="C716" s="33" t="s">
        <v>15</v>
      </c>
      <c r="D716" s="33" t="s">
        <v>554</v>
      </c>
      <c r="E716" s="33" t="s">
        <v>294</v>
      </c>
      <c r="F716" s="34">
        <v>0</v>
      </c>
      <c r="G716" s="34">
        <v>0</v>
      </c>
      <c r="H716" s="34">
        <v>16168.4</v>
      </c>
    </row>
    <row r="717" spans="1:8" s="9" customFormat="1" ht="14.25" customHeight="1" x14ac:dyDescent="0.25">
      <c r="A717" s="35" t="s">
        <v>334</v>
      </c>
      <c r="B717" s="33" t="s">
        <v>68</v>
      </c>
      <c r="C717" s="33" t="s">
        <v>150</v>
      </c>
      <c r="D717" s="33" t="s">
        <v>12</v>
      </c>
      <c r="E717" s="33" t="s">
        <v>13</v>
      </c>
      <c r="F717" s="34">
        <f>F718+F727+F765+F723</f>
        <v>2761.7999999999997</v>
      </c>
      <c r="G717" s="34">
        <f>G718+G727+G765+G723</f>
        <v>2735.3</v>
      </c>
      <c r="H717" s="34">
        <f>H718+H727+H765+H723</f>
        <v>2634.6</v>
      </c>
    </row>
    <row r="718" spans="1:8" s="9" customFormat="1" ht="54.75" customHeight="1" x14ac:dyDescent="0.25">
      <c r="A718" s="35" t="s">
        <v>563</v>
      </c>
      <c r="B718" s="33" t="s">
        <v>68</v>
      </c>
      <c r="C718" s="33" t="s">
        <v>150</v>
      </c>
      <c r="D718" s="33" t="s">
        <v>308</v>
      </c>
      <c r="E718" s="33" t="s">
        <v>13</v>
      </c>
      <c r="F718" s="34">
        <f t="shared" ref="F718:H721" si="126">F719</f>
        <v>34</v>
      </c>
      <c r="G718" s="34">
        <f t="shared" si="126"/>
        <v>0</v>
      </c>
      <c r="H718" s="34">
        <f t="shared" si="126"/>
        <v>0</v>
      </c>
    </row>
    <row r="719" spans="1:8" s="9" customFormat="1" ht="79.5" customHeight="1" x14ac:dyDescent="0.25">
      <c r="A719" s="35" t="s">
        <v>336</v>
      </c>
      <c r="B719" s="33" t="s">
        <v>68</v>
      </c>
      <c r="C719" s="33" t="s">
        <v>150</v>
      </c>
      <c r="D719" s="33" t="s">
        <v>310</v>
      </c>
      <c r="E719" s="33" t="s">
        <v>13</v>
      </c>
      <c r="F719" s="34">
        <f t="shared" si="126"/>
        <v>34</v>
      </c>
      <c r="G719" s="34">
        <f t="shared" si="126"/>
        <v>0</v>
      </c>
      <c r="H719" s="34">
        <f t="shared" si="126"/>
        <v>0</v>
      </c>
    </row>
    <row r="720" spans="1:8" s="9" customFormat="1" ht="14.25" customHeight="1" x14ac:dyDescent="0.25">
      <c r="A720" s="35" t="s">
        <v>89</v>
      </c>
      <c r="B720" s="33" t="s">
        <v>68</v>
      </c>
      <c r="C720" s="33" t="s">
        <v>150</v>
      </c>
      <c r="D720" s="33" t="s">
        <v>311</v>
      </c>
      <c r="E720" s="33" t="s">
        <v>13</v>
      </c>
      <c r="F720" s="34">
        <f t="shared" si="126"/>
        <v>34</v>
      </c>
      <c r="G720" s="34">
        <f t="shared" si="126"/>
        <v>0</v>
      </c>
      <c r="H720" s="34">
        <f t="shared" si="126"/>
        <v>0</v>
      </c>
    </row>
    <row r="721" spans="1:8" s="9" customFormat="1" ht="68.25" customHeight="1" x14ac:dyDescent="0.25">
      <c r="A721" s="35" t="s">
        <v>22</v>
      </c>
      <c r="B721" s="33" t="s">
        <v>68</v>
      </c>
      <c r="C721" s="33" t="s">
        <v>150</v>
      </c>
      <c r="D721" s="33" t="s">
        <v>311</v>
      </c>
      <c r="E721" s="33" t="s">
        <v>23</v>
      </c>
      <c r="F721" s="34">
        <f t="shared" si="126"/>
        <v>34</v>
      </c>
      <c r="G721" s="34">
        <f t="shared" si="126"/>
        <v>0</v>
      </c>
      <c r="H721" s="34">
        <f t="shared" si="126"/>
        <v>0</v>
      </c>
    </row>
    <row r="722" spans="1:8" s="9" customFormat="1" ht="20.25" customHeight="1" x14ac:dyDescent="0.25">
      <c r="A722" s="35" t="s">
        <v>146</v>
      </c>
      <c r="B722" s="33" t="s">
        <v>68</v>
      </c>
      <c r="C722" s="33" t="s">
        <v>150</v>
      </c>
      <c r="D722" s="33" t="s">
        <v>311</v>
      </c>
      <c r="E722" s="33" t="s">
        <v>147</v>
      </c>
      <c r="F722" s="34">
        <v>34</v>
      </c>
      <c r="G722" s="34">
        <v>0</v>
      </c>
      <c r="H722" s="34">
        <v>0</v>
      </c>
    </row>
    <row r="723" spans="1:8" s="9" customFormat="1" ht="45.75" customHeight="1" x14ac:dyDescent="0.25">
      <c r="A723" s="35" t="s">
        <v>577</v>
      </c>
      <c r="B723" s="33" t="s">
        <v>68</v>
      </c>
      <c r="C723" s="33" t="s">
        <v>150</v>
      </c>
      <c r="D723" s="33" t="s">
        <v>555</v>
      </c>
      <c r="E723" s="33" t="s">
        <v>13</v>
      </c>
      <c r="F723" s="34">
        <v>0</v>
      </c>
      <c r="G723" s="34">
        <f t="shared" ref="G723:H725" si="127">G724</f>
        <v>34</v>
      </c>
      <c r="H723" s="34">
        <f t="shared" si="127"/>
        <v>34</v>
      </c>
    </row>
    <row r="724" spans="1:8" s="9" customFormat="1" ht="20.25" customHeight="1" x14ac:dyDescent="0.25">
      <c r="A724" s="35" t="s">
        <v>89</v>
      </c>
      <c r="B724" s="33" t="s">
        <v>68</v>
      </c>
      <c r="C724" s="33" t="s">
        <v>150</v>
      </c>
      <c r="D724" s="33" t="s">
        <v>556</v>
      </c>
      <c r="E724" s="33" t="s">
        <v>13</v>
      </c>
      <c r="F724" s="34">
        <v>0</v>
      </c>
      <c r="G724" s="34">
        <f t="shared" si="127"/>
        <v>34</v>
      </c>
      <c r="H724" s="34">
        <f t="shared" si="127"/>
        <v>34</v>
      </c>
    </row>
    <row r="725" spans="1:8" s="9" customFormat="1" ht="70.5" customHeight="1" x14ac:dyDescent="0.25">
      <c r="A725" s="35" t="s">
        <v>22</v>
      </c>
      <c r="B725" s="33" t="s">
        <v>68</v>
      </c>
      <c r="C725" s="33" t="s">
        <v>150</v>
      </c>
      <c r="D725" s="33" t="s">
        <v>556</v>
      </c>
      <c r="E725" s="33" t="s">
        <v>23</v>
      </c>
      <c r="F725" s="34">
        <v>0</v>
      </c>
      <c r="G725" s="34">
        <f t="shared" si="127"/>
        <v>34</v>
      </c>
      <c r="H725" s="34">
        <f t="shared" si="127"/>
        <v>34</v>
      </c>
    </row>
    <row r="726" spans="1:8" s="9" customFormat="1" ht="20.25" customHeight="1" x14ac:dyDescent="0.25">
      <c r="A726" s="35" t="s">
        <v>146</v>
      </c>
      <c r="B726" s="33" t="s">
        <v>68</v>
      </c>
      <c r="C726" s="33" t="s">
        <v>150</v>
      </c>
      <c r="D726" s="33" t="s">
        <v>556</v>
      </c>
      <c r="E726" s="33" t="s">
        <v>147</v>
      </c>
      <c r="F726" s="34">
        <v>0</v>
      </c>
      <c r="G726" s="34">
        <v>34</v>
      </c>
      <c r="H726" s="34">
        <v>34</v>
      </c>
    </row>
    <row r="727" spans="1:8" s="9" customFormat="1" ht="54.75" customHeight="1" x14ac:dyDescent="0.25">
      <c r="A727" s="46" t="s">
        <v>565</v>
      </c>
      <c r="B727" s="33" t="s">
        <v>68</v>
      </c>
      <c r="C727" s="33" t="s">
        <v>150</v>
      </c>
      <c r="D727" s="33" t="s">
        <v>313</v>
      </c>
      <c r="E727" s="33" t="s">
        <v>13</v>
      </c>
      <c r="F727" s="34">
        <f>F728+F754+F758</f>
        <v>2727.7999999999997</v>
      </c>
      <c r="G727" s="34">
        <f>G728+G754+G758</f>
        <v>2701.3</v>
      </c>
      <c r="H727" s="34">
        <f>H728+H754+H758</f>
        <v>0</v>
      </c>
    </row>
    <row r="728" spans="1:8" s="9" customFormat="1" ht="64.5" customHeight="1" x14ac:dyDescent="0.25">
      <c r="A728" s="35" t="s">
        <v>314</v>
      </c>
      <c r="B728" s="33" t="s">
        <v>68</v>
      </c>
      <c r="C728" s="33" t="s">
        <v>150</v>
      </c>
      <c r="D728" s="33" t="s">
        <v>315</v>
      </c>
      <c r="E728" s="33" t="s">
        <v>13</v>
      </c>
      <c r="F728" s="34">
        <f>F729+F745+F748+F751+F739+F742</f>
        <v>2239.6</v>
      </c>
      <c r="G728" s="34">
        <f t="shared" ref="G728:H728" si="128">G729+G745+G748+G751+G739+G742</f>
        <v>2423</v>
      </c>
      <c r="H728" s="34">
        <f t="shared" si="128"/>
        <v>0</v>
      </c>
    </row>
    <row r="729" spans="1:8" s="9" customFormat="1" ht="30.75" customHeight="1" x14ac:dyDescent="0.25">
      <c r="A729" s="35" t="s">
        <v>144</v>
      </c>
      <c r="B729" s="33" t="s">
        <v>68</v>
      </c>
      <c r="C729" s="33" t="s">
        <v>150</v>
      </c>
      <c r="D729" s="33" t="s">
        <v>316</v>
      </c>
      <c r="E729" s="33" t="s">
        <v>13</v>
      </c>
      <c r="F729" s="34">
        <f>F730+F732+F734+F736</f>
        <v>2078.6</v>
      </c>
      <c r="G729" s="34">
        <f>G730+G732</f>
        <v>2032.4</v>
      </c>
      <c r="H729" s="34">
        <f>H730+H732</f>
        <v>0</v>
      </c>
    </row>
    <row r="730" spans="1:8" s="9" customFormat="1" ht="69" customHeight="1" x14ac:dyDescent="0.25">
      <c r="A730" s="35" t="s">
        <v>22</v>
      </c>
      <c r="B730" s="33" t="s">
        <v>68</v>
      </c>
      <c r="C730" s="33" t="s">
        <v>150</v>
      </c>
      <c r="D730" s="33" t="s">
        <v>316</v>
      </c>
      <c r="E730" s="33" t="s">
        <v>23</v>
      </c>
      <c r="F730" s="34">
        <f>F731</f>
        <v>2019.8999999999999</v>
      </c>
      <c r="G730" s="34">
        <f>G731</f>
        <v>2032.4</v>
      </c>
      <c r="H730" s="34">
        <f>H731</f>
        <v>0</v>
      </c>
    </row>
    <row r="731" spans="1:8" s="9" customFormat="1" ht="21" customHeight="1" x14ac:dyDescent="0.25">
      <c r="A731" s="35" t="s">
        <v>146</v>
      </c>
      <c r="B731" s="33" t="s">
        <v>68</v>
      </c>
      <c r="C731" s="33" t="s">
        <v>150</v>
      </c>
      <c r="D731" s="33" t="s">
        <v>316</v>
      </c>
      <c r="E731" s="33" t="s">
        <v>147</v>
      </c>
      <c r="F731" s="34">
        <f>1865.3+65.1+19.7-106.4-32.1+160+41+5.6+1.7</f>
        <v>2019.8999999999999</v>
      </c>
      <c r="G731" s="34">
        <v>2032.4</v>
      </c>
      <c r="H731" s="34">
        <v>0</v>
      </c>
    </row>
    <row r="732" spans="1:8" s="9" customFormat="1" ht="29.25" hidden="1" customHeight="1" x14ac:dyDescent="0.25">
      <c r="A732" s="35" t="s">
        <v>32</v>
      </c>
      <c r="B732" s="33" t="s">
        <v>68</v>
      </c>
      <c r="C732" s="33" t="s">
        <v>150</v>
      </c>
      <c r="D732" s="33" t="s">
        <v>316</v>
      </c>
      <c r="E732" s="33" t="s">
        <v>33</v>
      </c>
      <c r="F732" s="34">
        <f>F733</f>
        <v>0</v>
      </c>
      <c r="G732" s="34">
        <f>G733</f>
        <v>0</v>
      </c>
      <c r="H732" s="34">
        <f>H733</f>
        <v>0</v>
      </c>
    </row>
    <row r="733" spans="1:8" s="9" customFormat="1" ht="27.75" hidden="1" customHeight="1" x14ac:dyDescent="0.25">
      <c r="A733" s="35" t="s">
        <v>34</v>
      </c>
      <c r="B733" s="33" t="s">
        <v>68</v>
      </c>
      <c r="C733" s="33" t="s">
        <v>150</v>
      </c>
      <c r="D733" s="33" t="s">
        <v>316</v>
      </c>
      <c r="E733" s="33" t="s">
        <v>35</v>
      </c>
      <c r="F733" s="34">
        <v>0</v>
      </c>
      <c r="G733" s="34">
        <v>0</v>
      </c>
      <c r="H733" s="34">
        <v>0</v>
      </c>
    </row>
    <row r="734" spans="1:8" s="9" customFormat="1" ht="27.75" customHeight="1" x14ac:dyDescent="0.25">
      <c r="A734" s="35" t="s">
        <v>32</v>
      </c>
      <c r="B734" s="33" t="s">
        <v>68</v>
      </c>
      <c r="C734" s="33" t="s">
        <v>150</v>
      </c>
      <c r="D734" s="33" t="s">
        <v>316</v>
      </c>
      <c r="E734" s="33" t="s">
        <v>33</v>
      </c>
      <c r="F734" s="34">
        <f>F735</f>
        <v>10</v>
      </c>
      <c r="G734" s="34">
        <v>0</v>
      </c>
      <c r="H734" s="34">
        <v>0</v>
      </c>
    </row>
    <row r="735" spans="1:8" s="9" customFormat="1" ht="27.75" customHeight="1" x14ac:dyDescent="0.25">
      <c r="A735" s="35" t="s">
        <v>34</v>
      </c>
      <c r="B735" s="33" t="s">
        <v>68</v>
      </c>
      <c r="C735" s="33" t="s">
        <v>150</v>
      </c>
      <c r="D735" s="33" t="s">
        <v>316</v>
      </c>
      <c r="E735" s="33" t="s">
        <v>35</v>
      </c>
      <c r="F735" s="34">
        <v>10</v>
      </c>
      <c r="G735" s="34">
        <v>0</v>
      </c>
      <c r="H735" s="34">
        <v>0</v>
      </c>
    </row>
    <row r="736" spans="1:8" s="9" customFormat="1" ht="27.75" customHeight="1" x14ac:dyDescent="0.25">
      <c r="A736" s="35" t="s">
        <v>375</v>
      </c>
      <c r="B736" s="33" t="s">
        <v>68</v>
      </c>
      <c r="C736" s="33" t="s">
        <v>150</v>
      </c>
      <c r="D736" s="33" t="s">
        <v>316</v>
      </c>
      <c r="E736" s="33" t="s">
        <v>376</v>
      </c>
      <c r="F736" s="34">
        <f>F737</f>
        <v>48.7</v>
      </c>
      <c r="G736" s="34">
        <v>0</v>
      </c>
      <c r="H736" s="34">
        <v>0</v>
      </c>
    </row>
    <row r="737" spans="1:8" s="9" customFormat="1" ht="27.75" customHeight="1" x14ac:dyDescent="0.25">
      <c r="A737" s="35" t="s">
        <v>622</v>
      </c>
      <c r="B737" s="33" t="s">
        <v>68</v>
      </c>
      <c r="C737" s="33" t="s">
        <v>150</v>
      </c>
      <c r="D737" s="33" t="s">
        <v>316</v>
      </c>
      <c r="E737" s="33" t="s">
        <v>621</v>
      </c>
      <c r="F737" s="34">
        <v>48.7</v>
      </c>
      <c r="G737" s="34">
        <v>0</v>
      </c>
      <c r="H737" s="34">
        <v>0</v>
      </c>
    </row>
    <row r="738" spans="1:8" s="9" customFormat="1" ht="27.75" hidden="1" customHeight="1" x14ac:dyDescent="0.25">
      <c r="A738" s="35"/>
      <c r="B738" s="33"/>
      <c r="C738" s="33"/>
      <c r="D738" s="33"/>
      <c r="E738" s="33"/>
      <c r="F738" s="34"/>
      <c r="G738" s="34"/>
      <c r="H738" s="34"/>
    </row>
    <row r="739" spans="1:8" s="9" customFormat="1" ht="56.25" customHeight="1" x14ac:dyDescent="0.25">
      <c r="A739" s="35" t="s">
        <v>518</v>
      </c>
      <c r="B739" s="33" t="s">
        <v>68</v>
      </c>
      <c r="C739" s="33" t="s">
        <v>150</v>
      </c>
      <c r="D739" s="33" t="s">
        <v>519</v>
      </c>
      <c r="E739" s="33" t="s">
        <v>13</v>
      </c>
      <c r="F739" s="34">
        <f>F740</f>
        <v>152.9</v>
      </c>
      <c r="G739" s="34">
        <f t="shared" ref="G739:H739" si="129">G740</f>
        <v>293</v>
      </c>
      <c r="H739" s="34">
        <f t="shared" si="129"/>
        <v>0</v>
      </c>
    </row>
    <row r="740" spans="1:8" s="9" customFormat="1" ht="73.5" customHeight="1" x14ac:dyDescent="0.25">
      <c r="A740" s="35" t="s">
        <v>22</v>
      </c>
      <c r="B740" s="33" t="s">
        <v>68</v>
      </c>
      <c r="C740" s="33" t="s">
        <v>150</v>
      </c>
      <c r="D740" s="33" t="s">
        <v>519</v>
      </c>
      <c r="E740" s="33" t="s">
        <v>23</v>
      </c>
      <c r="F740" s="34">
        <f>F741</f>
        <v>152.9</v>
      </c>
      <c r="G740" s="34">
        <f t="shared" ref="G740:H740" si="130">G741</f>
        <v>293</v>
      </c>
      <c r="H740" s="34">
        <f t="shared" si="130"/>
        <v>0</v>
      </c>
    </row>
    <row r="741" spans="1:8" s="9" customFormat="1" ht="21.75" customHeight="1" x14ac:dyDescent="0.25">
      <c r="A741" s="35" t="s">
        <v>146</v>
      </c>
      <c r="B741" s="33" t="s">
        <v>68</v>
      </c>
      <c r="C741" s="33" t="s">
        <v>150</v>
      </c>
      <c r="D741" s="33" t="s">
        <v>519</v>
      </c>
      <c r="E741" s="33" t="s">
        <v>147</v>
      </c>
      <c r="F741" s="34">
        <f>293-107.6-32.5</f>
        <v>152.9</v>
      </c>
      <c r="G741" s="34">
        <v>293</v>
      </c>
      <c r="H741" s="34">
        <v>0</v>
      </c>
    </row>
    <row r="742" spans="1:8" s="9" customFormat="1" ht="57" customHeight="1" x14ac:dyDescent="0.25">
      <c r="A742" s="35" t="s">
        <v>511</v>
      </c>
      <c r="B742" s="33" t="s">
        <v>68</v>
      </c>
      <c r="C742" s="33" t="s">
        <v>150</v>
      </c>
      <c r="D742" s="33" t="s">
        <v>520</v>
      </c>
      <c r="E742" s="33" t="s">
        <v>13</v>
      </c>
      <c r="F742" s="34">
        <f>F743</f>
        <v>8.0999999999999925</v>
      </c>
      <c r="G742" s="34">
        <f t="shared" ref="G742:H742" si="131">G743</f>
        <v>97.6</v>
      </c>
      <c r="H742" s="34">
        <f t="shared" si="131"/>
        <v>0</v>
      </c>
    </row>
    <row r="743" spans="1:8" s="9" customFormat="1" ht="66.75" customHeight="1" x14ac:dyDescent="0.25">
      <c r="A743" s="35" t="s">
        <v>22</v>
      </c>
      <c r="B743" s="33" t="s">
        <v>68</v>
      </c>
      <c r="C743" s="33" t="s">
        <v>150</v>
      </c>
      <c r="D743" s="33" t="s">
        <v>520</v>
      </c>
      <c r="E743" s="33" t="s">
        <v>23</v>
      </c>
      <c r="F743" s="34">
        <f>F744</f>
        <v>8.0999999999999925</v>
      </c>
      <c r="G743" s="34">
        <f t="shared" ref="G743:H743" si="132">G744</f>
        <v>97.6</v>
      </c>
      <c r="H743" s="34">
        <f t="shared" si="132"/>
        <v>0</v>
      </c>
    </row>
    <row r="744" spans="1:8" s="9" customFormat="1" ht="21.75" customHeight="1" x14ac:dyDescent="0.25">
      <c r="A744" s="35" t="s">
        <v>146</v>
      </c>
      <c r="B744" s="33" t="s">
        <v>68</v>
      </c>
      <c r="C744" s="33" t="s">
        <v>150</v>
      </c>
      <c r="D744" s="33" t="s">
        <v>520</v>
      </c>
      <c r="E744" s="33" t="s">
        <v>147</v>
      </c>
      <c r="F744" s="34">
        <f>97.6-63.1-19.1-5.6-1.7</f>
        <v>8.0999999999999925</v>
      </c>
      <c r="G744" s="34">
        <v>97.6</v>
      </c>
      <c r="H744" s="34">
        <v>0</v>
      </c>
    </row>
    <row r="745" spans="1:8" s="9" customFormat="1" ht="45" hidden="1" customHeight="1" x14ac:dyDescent="0.25">
      <c r="A745" s="35" t="s">
        <v>473</v>
      </c>
      <c r="B745" s="33" t="s">
        <v>68</v>
      </c>
      <c r="C745" s="33" t="s">
        <v>150</v>
      </c>
      <c r="D745" s="33" t="s">
        <v>507</v>
      </c>
      <c r="E745" s="33" t="s">
        <v>13</v>
      </c>
      <c r="F745" s="34">
        <f t="shared" ref="F745:H746" si="133">F746</f>
        <v>0</v>
      </c>
      <c r="G745" s="34">
        <f t="shared" si="133"/>
        <v>0</v>
      </c>
      <c r="H745" s="34">
        <f t="shared" si="133"/>
        <v>0</v>
      </c>
    </row>
    <row r="746" spans="1:8" s="9" customFormat="1" ht="65.25" hidden="1" customHeight="1" x14ac:dyDescent="0.25">
      <c r="A746" s="35" t="s">
        <v>22</v>
      </c>
      <c r="B746" s="33" t="s">
        <v>68</v>
      </c>
      <c r="C746" s="33" t="s">
        <v>150</v>
      </c>
      <c r="D746" s="33" t="s">
        <v>507</v>
      </c>
      <c r="E746" s="33" t="s">
        <v>23</v>
      </c>
      <c r="F746" s="34">
        <f t="shared" si="133"/>
        <v>0</v>
      </c>
      <c r="G746" s="34">
        <f t="shared" si="133"/>
        <v>0</v>
      </c>
      <c r="H746" s="34">
        <f t="shared" si="133"/>
        <v>0</v>
      </c>
    </row>
    <row r="747" spans="1:8" s="9" customFormat="1" ht="27.75" hidden="1" customHeight="1" x14ac:dyDescent="0.25">
      <c r="A747" s="35" t="s">
        <v>146</v>
      </c>
      <c r="B747" s="33" t="s">
        <v>68</v>
      </c>
      <c r="C747" s="33" t="s">
        <v>150</v>
      </c>
      <c r="D747" s="33" t="s">
        <v>507</v>
      </c>
      <c r="E747" s="33" t="s">
        <v>147</v>
      </c>
      <c r="F747" s="34">
        <f>2.6-2-0.6</f>
        <v>0</v>
      </c>
      <c r="G747" s="34">
        <v>0</v>
      </c>
      <c r="H747" s="34">
        <v>0</v>
      </c>
    </row>
    <row r="748" spans="1:8" s="9" customFormat="1" ht="27.75" hidden="1" customHeight="1" x14ac:dyDescent="0.25">
      <c r="A748" s="35" t="s">
        <v>470</v>
      </c>
      <c r="B748" s="33" t="s">
        <v>68</v>
      </c>
      <c r="C748" s="33" t="s">
        <v>150</v>
      </c>
      <c r="D748" s="33" t="s">
        <v>508</v>
      </c>
      <c r="E748" s="33" t="s">
        <v>13</v>
      </c>
      <c r="F748" s="34">
        <f>F749</f>
        <v>0</v>
      </c>
      <c r="G748" s="34">
        <f t="shared" ref="G748:H749" si="134">G749</f>
        <v>0</v>
      </c>
      <c r="H748" s="34">
        <f t="shared" si="134"/>
        <v>0</v>
      </c>
    </row>
    <row r="749" spans="1:8" s="9" customFormat="1" ht="71.25" hidden="1" customHeight="1" x14ac:dyDescent="0.25">
      <c r="A749" s="35" t="s">
        <v>22</v>
      </c>
      <c r="B749" s="33" t="s">
        <v>68</v>
      </c>
      <c r="C749" s="33" t="s">
        <v>150</v>
      </c>
      <c r="D749" s="33" t="s">
        <v>508</v>
      </c>
      <c r="E749" s="33" t="s">
        <v>23</v>
      </c>
      <c r="F749" s="34">
        <f>F750</f>
        <v>0</v>
      </c>
      <c r="G749" s="34">
        <f t="shared" si="134"/>
        <v>0</v>
      </c>
      <c r="H749" s="34">
        <f t="shared" si="134"/>
        <v>0</v>
      </c>
    </row>
    <row r="750" spans="1:8" s="9" customFormat="1" ht="21.75" hidden="1" customHeight="1" x14ac:dyDescent="0.25">
      <c r="A750" s="35" t="s">
        <v>146</v>
      </c>
      <c r="B750" s="33" t="s">
        <v>68</v>
      </c>
      <c r="C750" s="33" t="s">
        <v>150</v>
      </c>
      <c r="D750" s="33" t="s">
        <v>508</v>
      </c>
      <c r="E750" s="33" t="s">
        <v>147</v>
      </c>
      <c r="F750" s="34">
        <f>50.3-38.6-11.7</f>
        <v>0</v>
      </c>
      <c r="G750" s="34">
        <v>0</v>
      </c>
      <c r="H750" s="34">
        <v>0</v>
      </c>
    </row>
    <row r="751" spans="1:8" s="9" customFormat="1" ht="43.5" hidden="1" customHeight="1" x14ac:dyDescent="0.25">
      <c r="A751" s="35" t="s">
        <v>468</v>
      </c>
      <c r="B751" s="33" t="s">
        <v>68</v>
      </c>
      <c r="C751" s="33" t="s">
        <v>150</v>
      </c>
      <c r="D751" s="33" t="s">
        <v>509</v>
      </c>
      <c r="E751" s="33" t="s">
        <v>13</v>
      </c>
      <c r="F751" s="34">
        <f>F752</f>
        <v>0</v>
      </c>
      <c r="G751" s="34">
        <v>0</v>
      </c>
      <c r="H751" s="34">
        <v>0</v>
      </c>
    </row>
    <row r="752" spans="1:8" s="9" customFormat="1" ht="27.75" hidden="1" customHeight="1" x14ac:dyDescent="0.25">
      <c r="A752" s="35" t="s">
        <v>32</v>
      </c>
      <c r="B752" s="33" t="s">
        <v>68</v>
      </c>
      <c r="C752" s="33" t="s">
        <v>150</v>
      </c>
      <c r="D752" s="33" t="s">
        <v>509</v>
      </c>
      <c r="E752" s="33" t="s">
        <v>33</v>
      </c>
      <c r="F752" s="34">
        <f>F753</f>
        <v>0</v>
      </c>
      <c r="G752" s="34">
        <v>0</v>
      </c>
      <c r="H752" s="34">
        <v>0</v>
      </c>
    </row>
    <row r="753" spans="1:8" s="9" customFormat="1" ht="27.75" hidden="1" customHeight="1" x14ac:dyDescent="0.25">
      <c r="A753" s="35" t="s">
        <v>34</v>
      </c>
      <c r="B753" s="33" t="s">
        <v>68</v>
      </c>
      <c r="C753" s="33" t="s">
        <v>150</v>
      </c>
      <c r="D753" s="33" t="s">
        <v>509</v>
      </c>
      <c r="E753" s="33" t="s">
        <v>35</v>
      </c>
      <c r="F753" s="34"/>
      <c r="G753" s="34"/>
      <c r="H753" s="34"/>
    </row>
    <row r="754" spans="1:8" s="9" customFormat="1" ht="48" customHeight="1" x14ac:dyDescent="0.25">
      <c r="A754" s="35" t="s">
        <v>317</v>
      </c>
      <c r="B754" s="33" t="s">
        <v>68</v>
      </c>
      <c r="C754" s="33" t="s">
        <v>150</v>
      </c>
      <c r="D754" s="33" t="s">
        <v>318</v>
      </c>
      <c r="E754" s="33" t="s">
        <v>13</v>
      </c>
      <c r="F754" s="34">
        <f t="shared" ref="F754:H756" si="135">F755</f>
        <v>51.5</v>
      </c>
      <c r="G754" s="34">
        <f t="shared" si="135"/>
        <v>0</v>
      </c>
      <c r="H754" s="34">
        <f t="shared" si="135"/>
        <v>0</v>
      </c>
    </row>
    <row r="755" spans="1:8" s="9" customFormat="1" ht="27.75" customHeight="1" x14ac:dyDescent="0.25">
      <c r="A755" s="35" t="s">
        <v>144</v>
      </c>
      <c r="B755" s="33" t="s">
        <v>68</v>
      </c>
      <c r="C755" s="33" t="s">
        <v>150</v>
      </c>
      <c r="D755" s="33" t="s">
        <v>319</v>
      </c>
      <c r="E755" s="33" t="s">
        <v>13</v>
      </c>
      <c r="F755" s="34">
        <f t="shared" si="135"/>
        <v>51.5</v>
      </c>
      <c r="G755" s="34">
        <f t="shared" si="135"/>
        <v>0</v>
      </c>
      <c r="H755" s="34">
        <f t="shared" si="135"/>
        <v>0</v>
      </c>
    </row>
    <row r="756" spans="1:8" s="9" customFormat="1" ht="27.75" customHeight="1" x14ac:dyDescent="0.25">
      <c r="A756" s="35" t="s">
        <v>32</v>
      </c>
      <c r="B756" s="33" t="s">
        <v>68</v>
      </c>
      <c r="C756" s="33" t="s">
        <v>150</v>
      </c>
      <c r="D756" s="33" t="s">
        <v>319</v>
      </c>
      <c r="E756" s="33" t="s">
        <v>33</v>
      </c>
      <c r="F756" s="34">
        <f t="shared" si="135"/>
        <v>51.5</v>
      </c>
      <c r="G756" s="34">
        <f t="shared" si="135"/>
        <v>0</v>
      </c>
      <c r="H756" s="34">
        <f t="shared" si="135"/>
        <v>0</v>
      </c>
    </row>
    <row r="757" spans="1:8" s="9" customFormat="1" ht="27.75" customHeight="1" x14ac:dyDescent="0.25">
      <c r="A757" s="35" t="s">
        <v>34</v>
      </c>
      <c r="B757" s="33" t="s">
        <v>68</v>
      </c>
      <c r="C757" s="33" t="s">
        <v>150</v>
      </c>
      <c r="D757" s="33" t="s">
        <v>319</v>
      </c>
      <c r="E757" s="33" t="s">
        <v>35</v>
      </c>
      <c r="F757" s="34">
        <v>51.5</v>
      </c>
      <c r="G757" s="34">
        <v>0</v>
      </c>
      <c r="H757" s="34">
        <v>0</v>
      </c>
    </row>
    <row r="758" spans="1:8" s="9" customFormat="1" ht="27.75" customHeight="1" x14ac:dyDescent="0.25">
      <c r="A758" s="35" t="s">
        <v>320</v>
      </c>
      <c r="B758" s="33" t="s">
        <v>68</v>
      </c>
      <c r="C758" s="33" t="s">
        <v>150</v>
      </c>
      <c r="D758" s="33" t="s">
        <v>321</v>
      </c>
      <c r="E758" s="33" t="s">
        <v>13</v>
      </c>
      <c r="F758" s="34">
        <f>F759+F762</f>
        <v>436.7</v>
      </c>
      <c r="G758" s="34">
        <f>G759+G762</f>
        <v>278.3</v>
      </c>
      <c r="H758" s="34">
        <f>H759+H762</f>
        <v>0</v>
      </c>
    </row>
    <row r="759" spans="1:8" s="9" customFormat="1" ht="27.75" customHeight="1" x14ac:dyDescent="0.25">
      <c r="A759" s="35" t="s">
        <v>144</v>
      </c>
      <c r="B759" s="33" t="s">
        <v>68</v>
      </c>
      <c r="C759" s="33" t="s">
        <v>150</v>
      </c>
      <c r="D759" s="33" t="s">
        <v>322</v>
      </c>
      <c r="E759" s="33" t="s">
        <v>13</v>
      </c>
      <c r="F759" s="34">
        <f t="shared" ref="F759:H760" si="136">F760</f>
        <v>396.7</v>
      </c>
      <c r="G759" s="34">
        <f t="shared" si="136"/>
        <v>231.7</v>
      </c>
      <c r="H759" s="34">
        <f t="shared" si="136"/>
        <v>0</v>
      </c>
    </row>
    <row r="760" spans="1:8" s="9" customFormat="1" ht="27.75" customHeight="1" x14ac:dyDescent="0.25">
      <c r="A760" s="35" t="s">
        <v>32</v>
      </c>
      <c r="B760" s="33" t="s">
        <v>68</v>
      </c>
      <c r="C760" s="33" t="s">
        <v>150</v>
      </c>
      <c r="D760" s="33" t="s">
        <v>322</v>
      </c>
      <c r="E760" s="33" t="s">
        <v>33</v>
      </c>
      <c r="F760" s="34">
        <f t="shared" si="136"/>
        <v>396.7</v>
      </c>
      <c r="G760" s="34">
        <f t="shared" si="136"/>
        <v>231.7</v>
      </c>
      <c r="H760" s="34">
        <f t="shared" si="136"/>
        <v>0</v>
      </c>
    </row>
    <row r="761" spans="1:8" s="9" customFormat="1" ht="27.75" customHeight="1" x14ac:dyDescent="0.25">
      <c r="A761" s="35" t="s">
        <v>34</v>
      </c>
      <c r="B761" s="33" t="s">
        <v>68</v>
      </c>
      <c r="C761" s="33" t="s">
        <v>150</v>
      </c>
      <c r="D761" s="33" t="s">
        <v>322</v>
      </c>
      <c r="E761" s="33" t="s">
        <v>35</v>
      </c>
      <c r="F761" s="34">
        <f>392.7-53.2+53.2+4</f>
        <v>396.7</v>
      </c>
      <c r="G761" s="34">
        <v>231.7</v>
      </c>
      <c r="H761" s="34">
        <v>0</v>
      </c>
    </row>
    <row r="762" spans="1:8" s="9" customFormat="1" ht="61.5" customHeight="1" x14ac:dyDescent="0.25">
      <c r="A762" s="35" t="s">
        <v>142</v>
      </c>
      <c r="B762" s="33" t="s">
        <v>68</v>
      </c>
      <c r="C762" s="33" t="s">
        <v>150</v>
      </c>
      <c r="D762" s="33" t="s">
        <v>323</v>
      </c>
      <c r="E762" s="33" t="s">
        <v>13</v>
      </c>
      <c r="F762" s="34">
        <f t="shared" ref="F762:H763" si="137">F763</f>
        <v>40</v>
      </c>
      <c r="G762" s="34">
        <f t="shared" si="137"/>
        <v>46.6</v>
      </c>
      <c r="H762" s="34">
        <f t="shared" si="137"/>
        <v>0</v>
      </c>
    </row>
    <row r="763" spans="1:8" s="9" customFormat="1" ht="18" customHeight="1" x14ac:dyDescent="0.25">
      <c r="A763" s="35" t="s">
        <v>36</v>
      </c>
      <c r="B763" s="33" t="s">
        <v>68</v>
      </c>
      <c r="C763" s="33" t="s">
        <v>150</v>
      </c>
      <c r="D763" s="33" t="s">
        <v>323</v>
      </c>
      <c r="E763" s="33" t="s">
        <v>37</v>
      </c>
      <c r="F763" s="34">
        <f t="shared" si="137"/>
        <v>40</v>
      </c>
      <c r="G763" s="34">
        <f t="shared" si="137"/>
        <v>46.6</v>
      </c>
      <c r="H763" s="34">
        <f t="shared" si="137"/>
        <v>0</v>
      </c>
    </row>
    <row r="764" spans="1:8" s="9" customFormat="1" ht="18.75" customHeight="1" x14ac:dyDescent="0.25">
      <c r="A764" s="35" t="s">
        <v>38</v>
      </c>
      <c r="B764" s="33" t="s">
        <v>68</v>
      </c>
      <c r="C764" s="33" t="s">
        <v>150</v>
      </c>
      <c r="D764" s="33" t="s">
        <v>323</v>
      </c>
      <c r="E764" s="33" t="s">
        <v>39</v>
      </c>
      <c r="F764" s="34">
        <v>40</v>
      </c>
      <c r="G764" s="34">
        <v>46.6</v>
      </c>
      <c r="H764" s="34">
        <v>0</v>
      </c>
    </row>
    <row r="765" spans="1:8" s="9" customFormat="1" ht="51.75" customHeight="1" x14ac:dyDescent="0.25">
      <c r="A765" s="46" t="s">
        <v>566</v>
      </c>
      <c r="B765" s="33" t="s">
        <v>68</v>
      </c>
      <c r="C765" s="33" t="s">
        <v>150</v>
      </c>
      <c r="D765" s="33" t="s">
        <v>564</v>
      </c>
      <c r="E765" s="33" t="s">
        <v>13</v>
      </c>
      <c r="F765" s="34">
        <v>0</v>
      </c>
      <c r="G765" s="34">
        <v>0</v>
      </c>
      <c r="H765" s="34">
        <f>H766+H771+H774+H777</f>
        <v>2600.6</v>
      </c>
    </row>
    <row r="766" spans="1:8" s="9" customFormat="1" ht="26.25" customHeight="1" x14ac:dyDescent="0.25">
      <c r="A766" s="35" t="s">
        <v>144</v>
      </c>
      <c r="B766" s="33" t="s">
        <v>68</v>
      </c>
      <c r="C766" s="33" t="s">
        <v>150</v>
      </c>
      <c r="D766" s="33" t="s">
        <v>567</v>
      </c>
      <c r="E766" s="33" t="s">
        <v>13</v>
      </c>
      <c r="F766" s="34">
        <v>0</v>
      </c>
      <c r="G766" s="34">
        <v>0</v>
      </c>
      <c r="H766" s="34">
        <f>H767+H769</f>
        <v>2163.4</v>
      </c>
    </row>
    <row r="767" spans="1:8" s="9" customFormat="1" ht="67.5" customHeight="1" x14ac:dyDescent="0.25">
      <c r="A767" s="35" t="s">
        <v>22</v>
      </c>
      <c r="B767" s="33" t="s">
        <v>68</v>
      </c>
      <c r="C767" s="33" t="s">
        <v>150</v>
      </c>
      <c r="D767" s="33" t="s">
        <v>567</v>
      </c>
      <c r="E767" s="33" t="s">
        <v>23</v>
      </c>
      <c r="F767" s="34">
        <v>0</v>
      </c>
      <c r="G767" s="34">
        <v>0</v>
      </c>
      <c r="H767" s="34">
        <f>H768</f>
        <v>2032.4</v>
      </c>
    </row>
    <row r="768" spans="1:8" s="9" customFormat="1" ht="18.75" customHeight="1" x14ac:dyDescent="0.25">
      <c r="A768" s="35" t="s">
        <v>146</v>
      </c>
      <c r="B768" s="33" t="s">
        <v>68</v>
      </c>
      <c r="C768" s="33" t="s">
        <v>150</v>
      </c>
      <c r="D768" s="33" t="s">
        <v>567</v>
      </c>
      <c r="E768" s="33" t="s">
        <v>147</v>
      </c>
      <c r="F768" s="34">
        <v>0</v>
      </c>
      <c r="G768" s="34">
        <v>0</v>
      </c>
      <c r="H768" s="34">
        <v>2032.4</v>
      </c>
    </row>
    <row r="769" spans="1:8" s="9" customFormat="1" ht="27.75" customHeight="1" x14ac:dyDescent="0.25">
      <c r="A769" s="35" t="s">
        <v>32</v>
      </c>
      <c r="B769" s="33" t="s">
        <v>68</v>
      </c>
      <c r="C769" s="33" t="s">
        <v>150</v>
      </c>
      <c r="D769" s="33" t="s">
        <v>567</v>
      </c>
      <c r="E769" s="33" t="s">
        <v>33</v>
      </c>
      <c r="F769" s="34">
        <v>0</v>
      </c>
      <c r="G769" s="34">
        <v>0</v>
      </c>
      <c r="H769" s="34">
        <f>H770</f>
        <v>131</v>
      </c>
    </row>
    <row r="770" spans="1:8" s="9" customFormat="1" ht="30" customHeight="1" x14ac:dyDescent="0.25">
      <c r="A770" s="35" t="s">
        <v>34</v>
      </c>
      <c r="B770" s="33" t="s">
        <v>68</v>
      </c>
      <c r="C770" s="33" t="s">
        <v>150</v>
      </c>
      <c r="D770" s="33" t="s">
        <v>567</v>
      </c>
      <c r="E770" s="33" t="s">
        <v>35</v>
      </c>
      <c r="F770" s="34">
        <v>0</v>
      </c>
      <c r="G770" s="34">
        <v>0</v>
      </c>
      <c r="H770" s="34">
        <v>131</v>
      </c>
    </row>
    <row r="771" spans="1:8" s="9" customFormat="1" ht="60" customHeight="1" x14ac:dyDescent="0.25">
      <c r="A771" s="35" t="s">
        <v>142</v>
      </c>
      <c r="B771" s="33" t="s">
        <v>68</v>
      </c>
      <c r="C771" s="33" t="s">
        <v>150</v>
      </c>
      <c r="D771" s="33" t="s">
        <v>584</v>
      </c>
      <c r="E771" s="33" t="s">
        <v>13</v>
      </c>
      <c r="F771" s="34">
        <v>0</v>
      </c>
      <c r="G771" s="34">
        <v>0</v>
      </c>
      <c r="H771" s="34">
        <f>H772</f>
        <v>46.6</v>
      </c>
    </row>
    <row r="772" spans="1:8" s="9" customFormat="1" ht="18.75" customHeight="1" x14ac:dyDescent="0.25">
      <c r="A772" s="35" t="s">
        <v>36</v>
      </c>
      <c r="B772" s="33" t="s">
        <v>68</v>
      </c>
      <c r="C772" s="33" t="s">
        <v>150</v>
      </c>
      <c r="D772" s="33" t="s">
        <v>584</v>
      </c>
      <c r="E772" s="33" t="s">
        <v>37</v>
      </c>
      <c r="F772" s="34">
        <v>0</v>
      </c>
      <c r="G772" s="34">
        <v>0</v>
      </c>
      <c r="H772" s="34">
        <f>H773</f>
        <v>46.6</v>
      </c>
    </row>
    <row r="773" spans="1:8" s="9" customFormat="1" ht="18.75" customHeight="1" x14ac:dyDescent="0.25">
      <c r="A773" s="35" t="s">
        <v>38</v>
      </c>
      <c r="B773" s="33" t="s">
        <v>68</v>
      </c>
      <c r="C773" s="33" t="s">
        <v>150</v>
      </c>
      <c r="D773" s="33" t="s">
        <v>584</v>
      </c>
      <c r="E773" s="33" t="s">
        <v>39</v>
      </c>
      <c r="F773" s="34">
        <v>0</v>
      </c>
      <c r="G773" s="34">
        <v>0</v>
      </c>
      <c r="H773" s="34">
        <v>46.6</v>
      </c>
    </row>
    <row r="774" spans="1:8" s="9" customFormat="1" ht="58.5" customHeight="1" x14ac:dyDescent="0.25">
      <c r="A774" s="35" t="s">
        <v>518</v>
      </c>
      <c r="B774" s="33" t="s">
        <v>68</v>
      </c>
      <c r="C774" s="33" t="s">
        <v>150</v>
      </c>
      <c r="D774" s="33" t="s">
        <v>568</v>
      </c>
      <c r="E774" s="33" t="s">
        <v>13</v>
      </c>
      <c r="F774" s="34">
        <v>0</v>
      </c>
      <c r="G774" s="34">
        <v>0</v>
      </c>
      <c r="H774" s="34">
        <f>H775</f>
        <v>293</v>
      </c>
    </row>
    <row r="775" spans="1:8" s="9" customFormat="1" ht="70.5" customHeight="1" x14ac:dyDescent="0.25">
      <c r="A775" s="35" t="s">
        <v>22</v>
      </c>
      <c r="B775" s="33" t="s">
        <v>68</v>
      </c>
      <c r="C775" s="33" t="s">
        <v>150</v>
      </c>
      <c r="D775" s="33" t="s">
        <v>568</v>
      </c>
      <c r="E775" s="33" t="s">
        <v>23</v>
      </c>
      <c r="F775" s="34">
        <v>0</v>
      </c>
      <c r="G775" s="34">
        <v>0</v>
      </c>
      <c r="H775" s="34">
        <f>H776</f>
        <v>293</v>
      </c>
    </row>
    <row r="776" spans="1:8" s="9" customFormat="1" ht="18.75" customHeight="1" x14ac:dyDescent="0.25">
      <c r="A776" s="35" t="s">
        <v>146</v>
      </c>
      <c r="B776" s="33" t="s">
        <v>68</v>
      </c>
      <c r="C776" s="33" t="s">
        <v>150</v>
      </c>
      <c r="D776" s="33" t="s">
        <v>568</v>
      </c>
      <c r="E776" s="33" t="s">
        <v>147</v>
      </c>
      <c r="F776" s="34">
        <v>0</v>
      </c>
      <c r="G776" s="34">
        <v>0</v>
      </c>
      <c r="H776" s="34">
        <v>293</v>
      </c>
    </row>
    <row r="777" spans="1:8" s="9" customFormat="1" ht="60" customHeight="1" x14ac:dyDescent="0.25">
      <c r="A777" s="35" t="s">
        <v>511</v>
      </c>
      <c r="B777" s="33" t="s">
        <v>68</v>
      </c>
      <c r="C777" s="33" t="s">
        <v>150</v>
      </c>
      <c r="D777" s="33" t="s">
        <v>585</v>
      </c>
      <c r="E777" s="33" t="s">
        <v>13</v>
      </c>
      <c r="F777" s="34">
        <v>0</v>
      </c>
      <c r="G777" s="34">
        <v>0</v>
      </c>
      <c r="H777" s="34">
        <f>H778</f>
        <v>97.6</v>
      </c>
    </row>
    <row r="778" spans="1:8" s="9" customFormat="1" ht="67.5" customHeight="1" x14ac:dyDescent="0.25">
      <c r="A778" s="35" t="s">
        <v>22</v>
      </c>
      <c r="B778" s="33" t="s">
        <v>68</v>
      </c>
      <c r="C778" s="33" t="s">
        <v>150</v>
      </c>
      <c r="D778" s="33" t="s">
        <v>585</v>
      </c>
      <c r="E778" s="33" t="s">
        <v>23</v>
      </c>
      <c r="F778" s="34">
        <v>0</v>
      </c>
      <c r="G778" s="34">
        <v>0</v>
      </c>
      <c r="H778" s="34">
        <f>H779</f>
        <v>97.6</v>
      </c>
    </row>
    <row r="779" spans="1:8" s="9" customFormat="1" ht="18.75" customHeight="1" x14ac:dyDescent="0.25">
      <c r="A779" s="35" t="s">
        <v>146</v>
      </c>
      <c r="B779" s="33" t="s">
        <v>68</v>
      </c>
      <c r="C779" s="33" t="s">
        <v>150</v>
      </c>
      <c r="D779" s="33" t="s">
        <v>585</v>
      </c>
      <c r="E779" s="33" t="s">
        <v>147</v>
      </c>
      <c r="F779" s="34">
        <v>0</v>
      </c>
      <c r="G779" s="34">
        <v>0</v>
      </c>
      <c r="H779" s="34">
        <v>97.6</v>
      </c>
    </row>
    <row r="780" spans="1:8" s="9" customFormat="1" ht="31.5" customHeight="1" x14ac:dyDescent="0.25">
      <c r="A780" s="35" t="s">
        <v>337</v>
      </c>
      <c r="B780" s="33" t="s">
        <v>68</v>
      </c>
      <c r="C780" s="33" t="s">
        <v>56</v>
      </c>
      <c r="D780" s="33" t="s">
        <v>12</v>
      </c>
      <c r="E780" s="33" t="s">
        <v>13</v>
      </c>
      <c r="F780" s="34">
        <f t="shared" ref="F780:H784" si="138">F781</f>
        <v>130.6</v>
      </c>
      <c r="G780" s="34">
        <f t="shared" si="138"/>
        <v>187</v>
      </c>
      <c r="H780" s="34">
        <f>H781+H786</f>
        <v>50</v>
      </c>
    </row>
    <row r="781" spans="1:8" s="9" customFormat="1" ht="44.25" customHeight="1" x14ac:dyDescent="0.25">
      <c r="A781" s="35" t="s">
        <v>569</v>
      </c>
      <c r="B781" s="33" t="s">
        <v>68</v>
      </c>
      <c r="C781" s="33" t="s">
        <v>56</v>
      </c>
      <c r="D781" s="33" t="s">
        <v>91</v>
      </c>
      <c r="E781" s="33" t="s">
        <v>13</v>
      </c>
      <c r="F781" s="34">
        <f t="shared" si="138"/>
        <v>130.6</v>
      </c>
      <c r="G781" s="34">
        <f t="shared" si="138"/>
        <v>187</v>
      </c>
      <c r="H781" s="34">
        <f t="shared" si="138"/>
        <v>0</v>
      </c>
    </row>
    <row r="782" spans="1:8" s="9" customFormat="1" ht="106.5" customHeight="1" x14ac:dyDescent="0.25">
      <c r="A782" s="35" t="s">
        <v>338</v>
      </c>
      <c r="B782" s="33" t="s">
        <v>68</v>
      </c>
      <c r="C782" s="33" t="s">
        <v>56</v>
      </c>
      <c r="D782" s="33" t="s">
        <v>96</v>
      </c>
      <c r="E782" s="33" t="s">
        <v>13</v>
      </c>
      <c r="F782" s="34">
        <f t="shared" si="138"/>
        <v>130.6</v>
      </c>
      <c r="G782" s="34">
        <f t="shared" si="138"/>
        <v>187</v>
      </c>
      <c r="H782" s="34">
        <f t="shared" si="138"/>
        <v>0</v>
      </c>
    </row>
    <row r="783" spans="1:8" s="9" customFormat="1" ht="14.25" customHeight="1" x14ac:dyDescent="0.25">
      <c r="A783" s="35" t="s">
        <v>89</v>
      </c>
      <c r="B783" s="33" t="s">
        <v>68</v>
      </c>
      <c r="C783" s="33" t="s">
        <v>56</v>
      </c>
      <c r="D783" s="33" t="s">
        <v>97</v>
      </c>
      <c r="E783" s="33" t="s">
        <v>13</v>
      </c>
      <c r="F783" s="34">
        <f t="shared" si="138"/>
        <v>130.6</v>
      </c>
      <c r="G783" s="34">
        <f t="shared" si="138"/>
        <v>187</v>
      </c>
      <c r="H783" s="34">
        <f t="shared" si="138"/>
        <v>0</v>
      </c>
    </row>
    <row r="784" spans="1:8" s="9" customFormat="1" ht="28.5" customHeight="1" x14ac:dyDescent="0.25">
      <c r="A784" s="35" t="s">
        <v>32</v>
      </c>
      <c r="B784" s="33" t="s">
        <v>68</v>
      </c>
      <c r="C784" s="33" t="s">
        <v>56</v>
      </c>
      <c r="D784" s="33" t="s">
        <v>97</v>
      </c>
      <c r="E784" s="33" t="s">
        <v>33</v>
      </c>
      <c r="F784" s="34">
        <f t="shared" si="138"/>
        <v>130.6</v>
      </c>
      <c r="G784" s="34">
        <f t="shared" si="138"/>
        <v>187</v>
      </c>
      <c r="H784" s="34">
        <f t="shared" si="138"/>
        <v>0</v>
      </c>
    </row>
    <row r="785" spans="1:8" s="9" customFormat="1" ht="29.25" customHeight="1" x14ac:dyDescent="0.25">
      <c r="A785" s="35" t="s">
        <v>34</v>
      </c>
      <c r="B785" s="33" t="s">
        <v>68</v>
      </c>
      <c r="C785" s="33" t="s">
        <v>56</v>
      </c>
      <c r="D785" s="33" t="s">
        <v>97</v>
      </c>
      <c r="E785" s="33" t="s">
        <v>35</v>
      </c>
      <c r="F785" s="34">
        <f>187+69-27.2-15.3+21-28.9+9-84</f>
        <v>130.6</v>
      </c>
      <c r="G785" s="34">
        <v>187</v>
      </c>
      <c r="H785" s="34">
        <v>0</v>
      </c>
    </row>
    <row r="786" spans="1:8" s="9" customFormat="1" ht="45" customHeight="1" x14ac:dyDescent="0.25">
      <c r="A786" s="35" t="s">
        <v>526</v>
      </c>
      <c r="B786" s="33" t="s">
        <v>68</v>
      </c>
      <c r="C786" s="33" t="s">
        <v>56</v>
      </c>
      <c r="D786" s="33" t="s">
        <v>524</v>
      </c>
      <c r="E786" s="33" t="s">
        <v>13</v>
      </c>
      <c r="F786" s="34">
        <v>0</v>
      </c>
      <c r="G786" s="34">
        <v>0</v>
      </c>
      <c r="H786" s="34">
        <f>H787</f>
        <v>50</v>
      </c>
    </row>
    <row r="787" spans="1:8" s="9" customFormat="1" ht="19.5" customHeight="1" x14ac:dyDescent="0.25">
      <c r="A787" s="35" t="s">
        <v>89</v>
      </c>
      <c r="B787" s="33" t="s">
        <v>68</v>
      </c>
      <c r="C787" s="33" t="s">
        <v>56</v>
      </c>
      <c r="D787" s="33" t="s">
        <v>525</v>
      </c>
      <c r="E787" s="33" t="s">
        <v>13</v>
      </c>
      <c r="F787" s="34">
        <v>0</v>
      </c>
      <c r="G787" s="34">
        <v>0</v>
      </c>
      <c r="H787" s="34">
        <f>H788</f>
        <v>50</v>
      </c>
    </row>
    <row r="788" spans="1:8" s="9" customFormat="1" ht="29.25" customHeight="1" x14ac:dyDescent="0.25">
      <c r="A788" s="35" t="s">
        <v>32</v>
      </c>
      <c r="B788" s="33" t="s">
        <v>68</v>
      </c>
      <c r="C788" s="33" t="s">
        <v>56</v>
      </c>
      <c r="D788" s="33" t="s">
        <v>525</v>
      </c>
      <c r="E788" s="33" t="s">
        <v>33</v>
      </c>
      <c r="F788" s="34">
        <v>0</v>
      </c>
      <c r="G788" s="34">
        <v>0</v>
      </c>
      <c r="H788" s="34">
        <f>H789</f>
        <v>50</v>
      </c>
    </row>
    <row r="789" spans="1:8" s="9" customFormat="1" ht="29.25" customHeight="1" x14ac:dyDescent="0.25">
      <c r="A789" s="35" t="s">
        <v>34</v>
      </c>
      <c r="B789" s="33" t="s">
        <v>68</v>
      </c>
      <c r="C789" s="33" t="s">
        <v>56</v>
      </c>
      <c r="D789" s="33" t="s">
        <v>525</v>
      </c>
      <c r="E789" s="33" t="s">
        <v>35</v>
      </c>
      <c r="F789" s="34">
        <v>0</v>
      </c>
      <c r="G789" s="34">
        <v>0</v>
      </c>
      <c r="H789" s="34">
        <v>50</v>
      </c>
    </row>
    <row r="790" spans="1:8" s="9" customFormat="1" ht="18.75" customHeight="1" x14ac:dyDescent="0.25">
      <c r="A790" s="35" t="s">
        <v>339</v>
      </c>
      <c r="B790" s="33" t="s">
        <v>68</v>
      </c>
      <c r="C790" s="33" t="s">
        <v>68</v>
      </c>
      <c r="D790" s="33" t="s">
        <v>12</v>
      </c>
      <c r="E790" s="33" t="s">
        <v>13</v>
      </c>
      <c r="F790" s="34">
        <f>F791</f>
        <v>316.5</v>
      </c>
      <c r="G790" s="34">
        <f>G802</f>
        <v>316.5</v>
      </c>
      <c r="H790" s="34">
        <f>H802</f>
        <v>316.5</v>
      </c>
    </row>
    <row r="791" spans="1:8" s="9" customFormat="1" ht="44.25" customHeight="1" x14ac:dyDescent="0.25">
      <c r="A791" s="35" t="s">
        <v>572</v>
      </c>
      <c r="B791" s="33" t="s">
        <v>68</v>
      </c>
      <c r="C791" s="33" t="s">
        <v>68</v>
      </c>
      <c r="D791" s="33" t="s">
        <v>340</v>
      </c>
      <c r="E791" s="33" t="s">
        <v>13</v>
      </c>
      <c r="F791" s="34">
        <f>F792+F798</f>
        <v>316.5</v>
      </c>
      <c r="G791" s="34">
        <f>G792+G798</f>
        <v>0</v>
      </c>
      <c r="H791" s="34">
        <f>H792+H798</f>
        <v>0</v>
      </c>
    </row>
    <row r="792" spans="1:8" s="9" customFormat="1" ht="28.5" customHeight="1" x14ac:dyDescent="0.25">
      <c r="A792" s="35" t="s">
        <v>341</v>
      </c>
      <c r="B792" s="33" t="s">
        <v>68</v>
      </c>
      <c r="C792" s="33" t="s">
        <v>68</v>
      </c>
      <c r="D792" s="33" t="s">
        <v>342</v>
      </c>
      <c r="E792" s="33" t="s">
        <v>13</v>
      </c>
      <c r="F792" s="34">
        <f t="shared" ref="F792:H794" si="139">F793</f>
        <v>261.8</v>
      </c>
      <c r="G792" s="34">
        <f t="shared" si="139"/>
        <v>0</v>
      </c>
      <c r="H792" s="34">
        <f t="shared" si="139"/>
        <v>0</v>
      </c>
    </row>
    <row r="793" spans="1:8" s="9" customFormat="1" ht="15" customHeight="1" x14ac:dyDescent="0.25">
      <c r="A793" s="35" t="s">
        <v>89</v>
      </c>
      <c r="B793" s="33" t="s">
        <v>68</v>
      </c>
      <c r="C793" s="33" t="s">
        <v>68</v>
      </c>
      <c r="D793" s="33" t="s">
        <v>343</v>
      </c>
      <c r="E793" s="33" t="s">
        <v>13</v>
      </c>
      <c r="F793" s="34">
        <f t="shared" si="139"/>
        <v>261.8</v>
      </c>
      <c r="G793" s="34">
        <f t="shared" si="139"/>
        <v>0</v>
      </c>
      <c r="H793" s="34">
        <f t="shared" si="139"/>
        <v>0</v>
      </c>
    </row>
    <row r="794" spans="1:8" s="9" customFormat="1" ht="32.25" customHeight="1" x14ac:dyDescent="0.25">
      <c r="A794" s="35" t="s">
        <v>291</v>
      </c>
      <c r="B794" s="33" t="s">
        <v>68</v>
      </c>
      <c r="C794" s="33" t="s">
        <v>68</v>
      </c>
      <c r="D794" s="33" t="s">
        <v>343</v>
      </c>
      <c r="E794" s="33" t="s">
        <v>292</v>
      </c>
      <c r="F794" s="34">
        <f t="shared" si="139"/>
        <v>261.8</v>
      </c>
      <c r="G794" s="34">
        <f t="shared" si="139"/>
        <v>0</v>
      </c>
      <c r="H794" s="34">
        <f t="shared" si="139"/>
        <v>0</v>
      </c>
    </row>
    <row r="795" spans="1:8" s="9" customFormat="1" ht="15" x14ac:dyDescent="0.25">
      <c r="A795" s="35" t="s">
        <v>293</v>
      </c>
      <c r="B795" s="33" t="s">
        <v>68</v>
      </c>
      <c r="C795" s="33" t="s">
        <v>68</v>
      </c>
      <c r="D795" s="33" t="s">
        <v>343</v>
      </c>
      <c r="E795" s="33" t="s">
        <v>294</v>
      </c>
      <c r="F795" s="34">
        <v>261.8</v>
      </c>
      <c r="G795" s="34">
        <v>0</v>
      </c>
      <c r="H795" s="34">
        <v>0</v>
      </c>
    </row>
    <row r="796" spans="1:8" s="9" customFormat="1" ht="39" hidden="1" customHeight="1" x14ac:dyDescent="0.25">
      <c r="A796" s="35" t="s">
        <v>344</v>
      </c>
      <c r="B796" s="33" t="s">
        <v>68</v>
      </c>
      <c r="C796" s="33" t="s">
        <v>154</v>
      </c>
      <c r="D796" s="33" t="s">
        <v>345</v>
      </c>
      <c r="E796" s="33" t="s">
        <v>13</v>
      </c>
      <c r="F796" s="34">
        <f t="shared" ref="F796:H797" si="140">G796/1000</f>
        <v>0</v>
      </c>
      <c r="G796" s="34">
        <f t="shared" si="140"/>
        <v>0</v>
      </c>
      <c r="H796" s="34">
        <f t="shared" si="140"/>
        <v>0</v>
      </c>
    </row>
    <row r="797" spans="1:8" s="9" customFormat="1" ht="15" hidden="1" customHeight="1" x14ac:dyDescent="0.25">
      <c r="A797" s="35" t="s">
        <v>346</v>
      </c>
      <c r="B797" s="33" t="s">
        <v>68</v>
      </c>
      <c r="C797" s="33" t="s">
        <v>154</v>
      </c>
      <c r="D797" s="33" t="s">
        <v>345</v>
      </c>
      <c r="E797" s="33" t="s">
        <v>347</v>
      </c>
      <c r="F797" s="34">
        <f t="shared" si="140"/>
        <v>0</v>
      </c>
      <c r="G797" s="34">
        <f t="shared" si="140"/>
        <v>0</v>
      </c>
      <c r="H797" s="34">
        <f t="shared" si="140"/>
        <v>0</v>
      </c>
    </row>
    <row r="798" spans="1:8" s="9" customFormat="1" ht="27.75" customHeight="1" x14ac:dyDescent="0.25">
      <c r="A798" s="35" t="s">
        <v>348</v>
      </c>
      <c r="B798" s="33" t="s">
        <v>68</v>
      </c>
      <c r="C798" s="33" t="s">
        <v>68</v>
      </c>
      <c r="D798" s="33" t="s">
        <v>349</v>
      </c>
      <c r="E798" s="33" t="s">
        <v>13</v>
      </c>
      <c r="F798" s="34">
        <f t="shared" ref="F798:H800" si="141">F799</f>
        <v>54.7</v>
      </c>
      <c r="G798" s="34">
        <f t="shared" si="141"/>
        <v>0</v>
      </c>
      <c r="H798" s="34">
        <f t="shared" si="141"/>
        <v>0</v>
      </c>
    </row>
    <row r="799" spans="1:8" s="9" customFormat="1" ht="17.25" customHeight="1" x14ac:dyDescent="0.25">
      <c r="A799" s="35" t="s">
        <v>89</v>
      </c>
      <c r="B799" s="33" t="s">
        <v>68</v>
      </c>
      <c r="C799" s="33" t="s">
        <v>68</v>
      </c>
      <c r="D799" s="33" t="s">
        <v>350</v>
      </c>
      <c r="E799" s="33" t="s">
        <v>13</v>
      </c>
      <c r="F799" s="34">
        <f t="shared" si="141"/>
        <v>54.7</v>
      </c>
      <c r="G799" s="34">
        <f t="shared" si="141"/>
        <v>0</v>
      </c>
      <c r="H799" s="34">
        <f t="shared" si="141"/>
        <v>0</v>
      </c>
    </row>
    <row r="800" spans="1:8" s="9" customFormat="1" ht="29.25" customHeight="1" x14ac:dyDescent="0.25">
      <c r="A800" s="35" t="s">
        <v>291</v>
      </c>
      <c r="B800" s="33" t="s">
        <v>68</v>
      </c>
      <c r="C800" s="33" t="s">
        <v>68</v>
      </c>
      <c r="D800" s="33" t="s">
        <v>350</v>
      </c>
      <c r="E800" s="33" t="s">
        <v>292</v>
      </c>
      <c r="F800" s="34">
        <f t="shared" si="141"/>
        <v>54.7</v>
      </c>
      <c r="G800" s="34">
        <f t="shared" si="141"/>
        <v>0</v>
      </c>
      <c r="H800" s="34">
        <f t="shared" si="141"/>
        <v>0</v>
      </c>
    </row>
    <row r="801" spans="1:8" s="9" customFormat="1" ht="19.5" customHeight="1" x14ac:dyDescent="0.25">
      <c r="A801" s="35" t="s">
        <v>293</v>
      </c>
      <c r="B801" s="33" t="s">
        <v>68</v>
      </c>
      <c r="C801" s="33" t="s">
        <v>68</v>
      </c>
      <c r="D801" s="33" t="s">
        <v>350</v>
      </c>
      <c r="E801" s="33" t="s">
        <v>294</v>
      </c>
      <c r="F801" s="34">
        <v>54.7</v>
      </c>
      <c r="G801" s="34">
        <v>0</v>
      </c>
      <c r="H801" s="34">
        <v>0</v>
      </c>
    </row>
    <row r="802" spans="1:8" s="9" customFormat="1" ht="44.25" customHeight="1" x14ac:dyDescent="0.25">
      <c r="A802" s="35" t="s">
        <v>573</v>
      </c>
      <c r="B802" s="33" t="s">
        <v>68</v>
      </c>
      <c r="C802" s="33" t="s">
        <v>68</v>
      </c>
      <c r="D802" s="33" t="s">
        <v>570</v>
      </c>
      <c r="E802" s="33" t="s">
        <v>13</v>
      </c>
      <c r="F802" s="34">
        <v>0</v>
      </c>
      <c r="G802" s="34">
        <f t="shared" ref="G802:H804" si="142">G803</f>
        <v>316.5</v>
      </c>
      <c r="H802" s="34">
        <f t="shared" si="142"/>
        <v>316.5</v>
      </c>
    </row>
    <row r="803" spans="1:8" s="9" customFormat="1" ht="19.5" customHeight="1" x14ac:dyDescent="0.25">
      <c r="A803" s="35" t="s">
        <v>89</v>
      </c>
      <c r="B803" s="33" t="s">
        <v>68</v>
      </c>
      <c r="C803" s="33" t="s">
        <v>68</v>
      </c>
      <c r="D803" s="33" t="s">
        <v>571</v>
      </c>
      <c r="E803" s="33" t="s">
        <v>13</v>
      </c>
      <c r="F803" s="34">
        <v>0</v>
      </c>
      <c r="G803" s="34">
        <f t="shared" si="142"/>
        <v>316.5</v>
      </c>
      <c r="H803" s="34">
        <f t="shared" si="142"/>
        <v>316.5</v>
      </c>
    </row>
    <row r="804" spans="1:8" s="9" customFormat="1" ht="33" customHeight="1" x14ac:dyDescent="0.25">
      <c r="A804" s="35" t="s">
        <v>291</v>
      </c>
      <c r="B804" s="33" t="s">
        <v>68</v>
      </c>
      <c r="C804" s="33" t="s">
        <v>68</v>
      </c>
      <c r="D804" s="33" t="s">
        <v>571</v>
      </c>
      <c r="E804" s="33" t="s">
        <v>292</v>
      </c>
      <c r="F804" s="34">
        <v>0</v>
      </c>
      <c r="G804" s="34">
        <f t="shared" si="142"/>
        <v>316.5</v>
      </c>
      <c r="H804" s="34">
        <f t="shared" si="142"/>
        <v>316.5</v>
      </c>
    </row>
    <row r="805" spans="1:8" s="9" customFormat="1" ht="19.5" customHeight="1" x14ac:dyDescent="0.25">
      <c r="A805" s="35" t="s">
        <v>293</v>
      </c>
      <c r="B805" s="33" t="s">
        <v>68</v>
      </c>
      <c r="C805" s="33" t="s">
        <v>68</v>
      </c>
      <c r="D805" s="33" t="s">
        <v>571</v>
      </c>
      <c r="E805" s="33" t="s">
        <v>294</v>
      </c>
      <c r="F805" s="34">
        <v>0</v>
      </c>
      <c r="G805" s="34">
        <f>261.8+54.7</f>
        <v>316.5</v>
      </c>
      <c r="H805" s="34">
        <f>261.8+54.7</f>
        <v>316.5</v>
      </c>
    </row>
    <row r="806" spans="1:8" s="9" customFormat="1" ht="19.5" hidden="1" customHeight="1" x14ac:dyDescent="0.25">
      <c r="A806" s="35"/>
      <c r="B806" s="33"/>
      <c r="C806" s="33"/>
      <c r="D806" s="33"/>
      <c r="E806" s="33"/>
      <c r="F806" s="34"/>
      <c r="G806" s="34"/>
      <c r="H806" s="34"/>
    </row>
    <row r="807" spans="1:8" s="9" customFormat="1" ht="15" customHeight="1" x14ac:dyDescent="0.25">
      <c r="A807" s="35" t="s">
        <v>351</v>
      </c>
      <c r="B807" s="33" t="s">
        <v>352</v>
      </c>
      <c r="C807" s="33" t="s">
        <v>11</v>
      </c>
      <c r="D807" s="33" t="s">
        <v>12</v>
      </c>
      <c r="E807" s="33" t="s">
        <v>13</v>
      </c>
      <c r="F807" s="34">
        <f>F808</f>
        <v>7183.0999999999995</v>
      </c>
      <c r="G807" s="34">
        <f>G808</f>
        <v>5041.9999999999991</v>
      </c>
      <c r="H807" s="34">
        <f>H808</f>
        <v>4933.0999999999985</v>
      </c>
    </row>
    <row r="808" spans="1:8" s="9" customFormat="1" ht="18.75" customHeight="1" x14ac:dyDescent="0.25">
      <c r="A808" s="35" t="s">
        <v>353</v>
      </c>
      <c r="B808" s="33" t="s">
        <v>352</v>
      </c>
      <c r="C808" s="33" t="s">
        <v>10</v>
      </c>
      <c r="D808" s="33" t="s">
        <v>12</v>
      </c>
      <c r="E808" s="33" t="s">
        <v>13</v>
      </c>
      <c r="F808" s="34">
        <f>F809+F814+F819+F864</f>
        <v>7183.0999999999995</v>
      </c>
      <c r="G808" s="34">
        <f>G809+G814+G819+G864+G870</f>
        <v>5041.9999999999991</v>
      </c>
      <c r="H808" s="34">
        <f>H809+H814+H819+H864</f>
        <v>4933.0999999999985</v>
      </c>
    </row>
    <row r="809" spans="1:8" s="9" customFormat="1" ht="41.25" customHeight="1" x14ac:dyDescent="0.25">
      <c r="A809" s="35" t="s">
        <v>574</v>
      </c>
      <c r="B809" s="33" t="s">
        <v>352</v>
      </c>
      <c r="C809" s="33" t="s">
        <v>10</v>
      </c>
      <c r="D809" s="33" t="s">
        <v>86</v>
      </c>
      <c r="E809" s="33" t="s">
        <v>13</v>
      </c>
      <c r="F809" s="34">
        <f>F810</f>
        <v>5.9</v>
      </c>
      <c r="G809" s="34">
        <f>G810</f>
        <v>5.9</v>
      </c>
      <c r="H809" s="34">
        <f>H810</f>
        <v>5.9</v>
      </c>
    </row>
    <row r="810" spans="1:8" s="9" customFormat="1" ht="42.75" customHeight="1" x14ac:dyDescent="0.25">
      <c r="A810" s="35" t="s">
        <v>354</v>
      </c>
      <c r="B810" s="33" t="s">
        <v>352</v>
      </c>
      <c r="C810" s="33" t="s">
        <v>10</v>
      </c>
      <c r="D810" s="33" t="s">
        <v>355</v>
      </c>
      <c r="E810" s="33" t="s">
        <v>13</v>
      </c>
      <c r="F810" s="34">
        <f t="shared" ref="F810:H817" si="143">F811</f>
        <v>5.9</v>
      </c>
      <c r="G810" s="34">
        <f t="shared" si="143"/>
        <v>5.9</v>
      </c>
      <c r="H810" s="34">
        <f t="shared" si="143"/>
        <v>5.9</v>
      </c>
    </row>
    <row r="811" spans="1:8" s="9" customFormat="1" ht="14.25" customHeight="1" x14ac:dyDescent="0.25">
      <c r="A811" s="35" t="s">
        <v>89</v>
      </c>
      <c r="B811" s="33" t="s">
        <v>352</v>
      </c>
      <c r="C811" s="33" t="s">
        <v>10</v>
      </c>
      <c r="D811" s="33" t="s">
        <v>356</v>
      </c>
      <c r="E811" s="33" t="s">
        <v>13</v>
      </c>
      <c r="F811" s="34">
        <f t="shared" si="143"/>
        <v>5.9</v>
      </c>
      <c r="G811" s="34">
        <f t="shared" si="143"/>
        <v>5.9</v>
      </c>
      <c r="H811" s="34">
        <f t="shared" si="143"/>
        <v>5.9</v>
      </c>
    </row>
    <row r="812" spans="1:8" s="9" customFormat="1" ht="27.75" customHeight="1" x14ac:dyDescent="0.25">
      <c r="A812" s="35" t="s">
        <v>32</v>
      </c>
      <c r="B812" s="33" t="s">
        <v>352</v>
      </c>
      <c r="C812" s="33" t="s">
        <v>10</v>
      </c>
      <c r="D812" s="33" t="s">
        <v>356</v>
      </c>
      <c r="E812" s="33" t="s">
        <v>33</v>
      </c>
      <c r="F812" s="34">
        <f t="shared" si="143"/>
        <v>5.9</v>
      </c>
      <c r="G812" s="34">
        <f t="shared" si="143"/>
        <v>5.9</v>
      </c>
      <c r="H812" s="34">
        <f t="shared" si="143"/>
        <v>5.9</v>
      </c>
    </row>
    <row r="813" spans="1:8" s="9" customFormat="1" ht="28.5" customHeight="1" x14ac:dyDescent="0.25">
      <c r="A813" s="35" t="s">
        <v>34</v>
      </c>
      <c r="B813" s="33" t="s">
        <v>352</v>
      </c>
      <c r="C813" s="33" t="s">
        <v>10</v>
      </c>
      <c r="D813" s="33" t="s">
        <v>356</v>
      </c>
      <c r="E813" s="33" t="s">
        <v>35</v>
      </c>
      <c r="F813" s="34">
        <v>5.9</v>
      </c>
      <c r="G813" s="34">
        <v>5.9</v>
      </c>
      <c r="H813" s="34">
        <v>5.9</v>
      </c>
    </row>
    <row r="814" spans="1:8" s="9" customFormat="1" ht="37.5" hidden="1" customHeight="1" x14ac:dyDescent="0.25">
      <c r="A814" s="35" t="s">
        <v>357</v>
      </c>
      <c r="B814" s="33" t="s">
        <v>352</v>
      </c>
      <c r="C814" s="33" t="s">
        <v>10</v>
      </c>
      <c r="D814" s="33" t="s">
        <v>358</v>
      </c>
      <c r="E814" s="33" t="s">
        <v>13</v>
      </c>
      <c r="F814" s="34">
        <f t="shared" si="143"/>
        <v>0</v>
      </c>
      <c r="G814" s="34">
        <f t="shared" si="143"/>
        <v>0</v>
      </c>
      <c r="H814" s="34">
        <f t="shared" si="143"/>
        <v>0</v>
      </c>
    </row>
    <row r="815" spans="1:8" s="9" customFormat="1" ht="24" hidden="1" customHeight="1" x14ac:dyDescent="0.25">
      <c r="A815" s="35" t="s">
        <v>359</v>
      </c>
      <c r="B815" s="33" t="s">
        <v>352</v>
      </c>
      <c r="C815" s="33" t="s">
        <v>10</v>
      </c>
      <c r="D815" s="33" t="s">
        <v>360</v>
      </c>
      <c r="E815" s="33" t="s">
        <v>13</v>
      </c>
      <c r="F815" s="34">
        <f t="shared" si="143"/>
        <v>0</v>
      </c>
      <c r="G815" s="34">
        <f t="shared" si="143"/>
        <v>0</v>
      </c>
      <c r="H815" s="34">
        <f t="shared" si="143"/>
        <v>0</v>
      </c>
    </row>
    <row r="816" spans="1:8" s="9" customFormat="1" ht="15" hidden="1" customHeight="1" x14ac:dyDescent="0.25">
      <c r="A816" s="35" t="s">
        <v>89</v>
      </c>
      <c r="B816" s="33" t="s">
        <v>352</v>
      </c>
      <c r="C816" s="33" t="s">
        <v>10</v>
      </c>
      <c r="D816" s="33" t="s">
        <v>361</v>
      </c>
      <c r="E816" s="33" t="s">
        <v>13</v>
      </c>
      <c r="F816" s="34">
        <f t="shared" si="143"/>
        <v>0</v>
      </c>
      <c r="G816" s="34">
        <f t="shared" si="143"/>
        <v>0</v>
      </c>
      <c r="H816" s="34">
        <f t="shared" si="143"/>
        <v>0</v>
      </c>
    </row>
    <row r="817" spans="1:8" s="9" customFormat="1" ht="30" hidden="1" customHeight="1" x14ac:dyDescent="0.25">
      <c r="A817" s="35" t="s">
        <v>32</v>
      </c>
      <c r="B817" s="33" t="s">
        <v>352</v>
      </c>
      <c r="C817" s="33" t="s">
        <v>10</v>
      </c>
      <c r="D817" s="33" t="s">
        <v>361</v>
      </c>
      <c r="E817" s="33" t="s">
        <v>33</v>
      </c>
      <c r="F817" s="34">
        <f t="shared" si="143"/>
        <v>0</v>
      </c>
      <c r="G817" s="34">
        <f t="shared" si="143"/>
        <v>0</v>
      </c>
      <c r="H817" s="34">
        <f t="shared" si="143"/>
        <v>0</v>
      </c>
    </row>
    <row r="818" spans="1:8" s="9" customFormat="1" ht="27.75" hidden="1" customHeight="1" x14ac:dyDescent="0.25">
      <c r="A818" s="35" t="s">
        <v>34</v>
      </c>
      <c r="B818" s="33" t="s">
        <v>352</v>
      </c>
      <c r="C818" s="33" t="s">
        <v>10</v>
      </c>
      <c r="D818" s="33" t="s">
        <v>361</v>
      </c>
      <c r="E818" s="33" t="s">
        <v>35</v>
      </c>
      <c r="F818" s="34">
        <f>5.9-5.9</f>
        <v>0</v>
      </c>
      <c r="G818" s="34">
        <f>5.9-5.9</f>
        <v>0</v>
      </c>
      <c r="H818" s="34">
        <f>5.9-5.9</f>
        <v>0</v>
      </c>
    </row>
    <row r="819" spans="1:8" s="9" customFormat="1" ht="40.5" customHeight="1" x14ac:dyDescent="0.25">
      <c r="A819" s="35" t="s">
        <v>575</v>
      </c>
      <c r="B819" s="33" t="s">
        <v>352</v>
      </c>
      <c r="C819" s="33" t="s">
        <v>10</v>
      </c>
      <c r="D819" s="33" t="s">
        <v>362</v>
      </c>
      <c r="E819" s="33" t="s">
        <v>13</v>
      </c>
      <c r="F819" s="34">
        <f>F820+F844+F851</f>
        <v>7093.5999999999995</v>
      </c>
      <c r="G819" s="34">
        <f>G820+G844</f>
        <v>4958.8999999999996</v>
      </c>
      <c r="H819" s="34">
        <f>H820+H844</f>
        <v>4927.1999999999989</v>
      </c>
    </row>
    <row r="820" spans="1:8" s="9" customFormat="1" ht="27.75" customHeight="1" x14ac:dyDescent="0.25">
      <c r="A820" s="35" t="s">
        <v>363</v>
      </c>
      <c r="B820" s="33" t="s">
        <v>352</v>
      </c>
      <c r="C820" s="33" t="s">
        <v>10</v>
      </c>
      <c r="D820" s="33" t="s">
        <v>364</v>
      </c>
      <c r="E820" s="33" t="s">
        <v>13</v>
      </c>
      <c r="F820" s="34">
        <f>F821+F829+F838+F826</f>
        <v>4651.5999999999995</v>
      </c>
      <c r="G820" s="34">
        <f>G821+G838+G829+G826</f>
        <v>4660.5</v>
      </c>
      <c r="H820" s="34">
        <f>H821+H838+H829+H826</f>
        <v>4628.7999999999993</v>
      </c>
    </row>
    <row r="821" spans="1:8" s="9" customFormat="1" ht="27.75" customHeight="1" x14ac:dyDescent="0.25">
      <c r="A821" s="35" t="s">
        <v>144</v>
      </c>
      <c r="B821" s="33" t="s">
        <v>352</v>
      </c>
      <c r="C821" s="33" t="s">
        <v>10</v>
      </c>
      <c r="D821" s="33" t="s">
        <v>365</v>
      </c>
      <c r="E821" s="33" t="s">
        <v>13</v>
      </c>
      <c r="F821" s="34">
        <f>F822+F825</f>
        <v>3548.3</v>
      </c>
      <c r="G821" s="34">
        <f>G822+G824</f>
        <v>3478</v>
      </c>
      <c r="H821" s="34">
        <f>H822+H824</f>
        <v>3591.6</v>
      </c>
    </row>
    <row r="822" spans="1:8" s="9" customFormat="1" ht="68.25" customHeight="1" x14ac:dyDescent="0.25">
      <c r="A822" s="35" t="s">
        <v>22</v>
      </c>
      <c r="B822" s="33" t="s">
        <v>352</v>
      </c>
      <c r="C822" s="33" t="s">
        <v>10</v>
      </c>
      <c r="D822" s="33" t="s">
        <v>365</v>
      </c>
      <c r="E822" s="33" t="s">
        <v>23</v>
      </c>
      <c r="F822" s="34">
        <f>F823</f>
        <v>2919</v>
      </c>
      <c r="G822" s="34">
        <f>G823</f>
        <v>3478</v>
      </c>
      <c r="H822" s="34">
        <f>H823</f>
        <v>3591.6</v>
      </c>
    </row>
    <row r="823" spans="1:8" s="9" customFormat="1" ht="19.5" customHeight="1" x14ac:dyDescent="0.25">
      <c r="A823" s="35" t="s">
        <v>146</v>
      </c>
      <c r="B823" s="33" t="s">
        <v>352</v>
      </c>
      <c r="C823" s="33" t="s">
        <v>10</v>
      </c>
      <c r="D823" s="33" t="s">
        <v>365</v>
      </c>
      <c r="E823" s="33" t="s">
        <v>147</v>
      </c>
      <c r="F823" s="34">
        <f>3185.9+104.6+31.6-196.2-59.3-113.3-34.2-0.1</f>
        <v>2919</v>
      </c>
      <c r="G823" s="34">
        <v>3478</v>
      </c>
      <c r="H823" s="34">
        <v>3591.6</v>
      </c>
    </row>
    <row r="824" spans="1:8" s="9" customFormat="1" ht="30" customHeight="1" x14ac:dyDescent="0.25">
      <c r="A824" s="35" t="s">
        <v>32</v>
      </c>
      <c r="B824" s="33" t="s">
        <v>352</v>
      </c>
      <c r="C824" s="33" t="s">
        <v>10</v>
      </c>
      <c r="D824" s="33" t="s">
        <v>365</v>
      </c>
      <c r="E824" s="33" t="s">
        <v>33</v>
      </c>
      <c r="F824" s="34">
        <f>F825</f>
        <v>629.29999999999995</v>
      </c>
      <c r="G824" s="34">
        <f>G825</f>
        <v>0</v>
      </c>
      <c r="H824" s="34">
        <f>H825</f>
        <v>0</v>
      </c>
    </row>
    <row r="825" spans="1:8" s="9" customFormat="1" ht="30.75" customHeight="1" x14ac:dyDescent="0.25">
      <c r="A825" s="35" t="s">
        <v>34</v>
      </c>
      <c r="B825" s="33" t="s">
        <v>352</v>
      </c>
      <c r="C825" s="33" t="s">
        <v>10</v>
      </c>
      <c r="D825" s="33" t="s">
        <v>365</v>
      </c>
      <c r="E825" s="33" t="s">
        <v>35</v>
      </c>
      <c r="F825" s="34">
        <f>664.8-24.4-0.1-182.4-0.1+0.1+171.4</f>
        <v>629.29999999999995</v>
      </c>
      <c r="G825" s="34">
        <v>0</v>
      </c>
      <c r="H825" s="34">
        <v>0</v>
      </c>
    </row>
    <row r="826" spans="1:8" s="9" customFormat="1" ht="58.5" customHeight="1" x14ac:dyDescent="0.25">
      <c r="A826" s="35" t="s">
        <v>514</v>
      </c>
      <c r="B826" s="33" t="s">
        <v>352</v>
      </c>
      <c r="C826" s="33" t="s">
        <v>10</v>
      </c>
      <c r="D826" s="33" t="s">
        <v>522</v>
      </c>
      <c r="E826" s="33" t="s">
        <v>13</v>
      </c>
      <c r="F826" s="34">
        <f>F827</f>
        <v>32.9</v>
      </c>
      <c r="G826" s="34">
        <f t="shared" ref="G826:H827" si="144">G827</f>
        <v>184.3</v>
      </c>
      <c r="H826" s="34">
        <f t="shared" si="144"/>
        <v>198</v>
      </c>
    </row>
    <row r="827" spans="1:8" s="9" customFormat="1" ht="72" customHeight="1" x14ac:dyDescent="0.25">
      <c r="A827" s="35" t="s">
        <v>22</v>
      </c>
      <c r="B827" s="33" t="s">
        <v>352</v>
      </c>
      <c r="C827" s="33" t="s">
        <v>10</v>
      </c>
      <c r="D827" s="33" t="s">
        <v>522</v>
      </c>
      <c r="E827" s="33" t="s">
        <v>23</v>
      </c>
      <c r="F827" s="34">
        <f>F828</f>
        <v>32.9</v>
      </c>
      <c r="G827" s="34">
        <f t="shared" si="144"/>
        <v>184.3</v>
      </c>
      <c r="H827" s="34">
        <f t="shared" si="144"/>
        <v>198</v>
      </c>
    </row>
    <row r="828" spans="1:8" s="9" customFormat="1" ht="27" customHeight="1" x14ac:dyDescent="0.25">
      <c r="A828" s="35" t="s">
        <v>146</v>
      </c>
      <c r="B828" s="33" t="s">
        <v>352</v>
      </c>
      <c r="C828" s="33" t="s">
        <v>10</v>
      </c>
      <c r="D828" s="33" t="s">
        <v>522</v>
      </c>
      <c r="E828" s="33" t="s">
        <v>147</v>
      </c>
      <c r="F828" s="34">
        <f>161.7-104.6-31.6+5.6+1.7+0.1</f>
        <v>32.9</v>
      </c>
      <c r="G828" s="34">
        <v>184.3</v>
      </c>
      <c r="H828" s="34">
        <v>198</v>
      </c>
    </row>
    <row r="829" spans="1:8" s="9" customFormat="1" ht="53.25" customHeight="1" x14ac:dyDescent="0.25">
      <c r="A829" s="35" t="s">
        <v>518</v>
      </c>
      <c r="B829" s="33" t="s">
        <v>352</v>
      </c>
      <c r="C829" s="33" t="s">
        <v>10</v>
      </c>
      <c r="D829" s="33" t="s">
        <v>521</v>
      </c>
      <c r="E829" s="33" t="s">
        <v>13</v>
      </c>
      <c r="F829" s="34">
        <f t="shared" ref="F829:H830" si="145">F830</f>
        <v>625.20000000000005</v>
      </c>
      <c r="G829" s="34">
        <f t="shared" si="145"/>
        <v>553</v>
      </c>
      <c r="H829" s="34">
        <f t="shared" si="145"/>
        <v>594</v>
      </c>
    </row>
    <row r="830" spans="1:8" s="9" customFormat="1" ht="25.5" customHeight="1" x14ac:dyDescent="0.25">
      <c r="A830" s="35" t="s">
        <v>22</v>
      </c>
      <c r="B830" s="33" t="s">
        <v>352</v>
      </c>
      <c r="C830" s="33" t="s">
        <v>10</v>
      </c>
      <c r="D830" s="33" t="s">
        <v>521</v>
      </c>
      <c r="E830" s="33" t="s">
        <v>23</v>
      </c>
      <c r="F830" s="34">
        <f t="shared" si="145"/>
        <v>625.20000000000005</v>
      </c>
      <c r="G830" s="34">
        <f t="shared" si="145"/>
        <v>553</v>
      </c>
      <c r="H830" s="34">
        <f t="shared" si="145"/>
        <v>594</v>
      </c>
    </row>
    <row r="831" spans="1:8" s="9" customFormat="1" ht="15.75" customHeight="1" x14ac:dyDescent="0.25">
      <c r="A831" s="35" t="s">
        <v>146</v>
      </c>
      <c r="B831" s="33" t="s">
        <v>352</v>
      </c>
      <c r="C831" s="33" t="s">
        <v>10</v>
      </c>
      <c r="D831" s="33" t="s">
        <v>521</v>
      </c>
      <c r="E831" s="33" t="s">
        <v>147</v>
      </c>
      <c r="F831" s="34">
        <f>485+107.6+32.5+0.1</f>
        <v>625.20000000000005</v>
      </c>
      <c r="G831" s="34">
        <v>553</v>
      </c>
      <c r="H831" s="34">
        <v>594</v>
      </c>
    </row>
    <row r="832" spans="1:8" s="9" customFormat="1" ht="42.75" hidden="1" customHeight="1" x14ac:dyDescent="0.25">
      <c r="A832" s="35" t="s">
        <v>468</v>
      </c>
      <c r="B832" s="33" t="s">
        <v>352</v>
      </c>
      <c r="C832" s="33" t="s">
        <v>10</v>
      </c>
      <c r="D832" s="33" t="s">
        <v>506</v>
      </c>
      <c r="E832" s="33" t="s">
        <v>13</v>
      </c>
      <c r="F832" s="34">
        <f>F833+F835</f>
        <v>0</v>
      </c>
      <c r="G832" s="34">
        <v>0</v>
      </c>
      <c r="H832" s="34">
        <v>0</v>
      </c>
    </row>
    <row r="833" spans="1:8" s="9" customFormat="1" ht="30" hidden="1" customHeight="1" x14ac:dyDescent="0.25">
      <c r="A833" s="35" t="s">
        <v>32</v>
      </c>
      <c r="B833" s="33" t="s">
        <v>352</v>
      </c>
      <c r="C833" s="33" t="s">
        <v>10</v>
      </c>
      <c r="D833" s="33" t="s">
        <v>506</v>
      </c>
      <c r="E833" s="33" t="s">
        <v>33</v>
      </c>
      <c r="F833" s="34">
        <f>F834</f>
        <v>0</v>
      </c>
      <c r="G833" s="34">
        <v>0</v>
      </c>
      <c r="H833" s="34">
        <v>0</v>
      </c>
    </row>
    <row r="834" spans="1:8" s="9" customFormat="1" ht="29.25" hidden="1" customHeight="1" x14ac:dyDescent="0.25">
      <c r="A834" s="35" t="s">
        <v>34</v>
      </c>
      <c r="B834" s="33" t="s">
        <v>352</v>
      </c>
      <c r="C834" s="33" t="s">
        <v>10</v>
      </c>
      <c r="D834" s="33" t="s">
        <v>506</v>
      </c>
      <c r="E834" s="33" t="s">
        <v>35</v>
      </c>
      <c r="F834" s="34"/>
      <c r="G834" s="34"/>
      <c r="H834" s="34"/>
    </row>
    <row r="835" spans="1:8" s="9" customFormat="1" ht="18.75" hidden="1" customHeight="1" x14ac:dyDescent="0.25">
      <c r="A835" s="35" t="s">
        <v>36</v>
      </c>
      <c r="B835" s="33" t="s">
        <v>352</v>
      </c>
      <c r="C835" s="33" t="s">
        <v>10</v>
      </c>
      <c r="D835" s="33" t="s">
        <v>506</v>
      </c>
      <c r="E835" s="33" t="s">
        <v>37</v>
      </c>
      <c r="F835" s="34">
        <f>F836</f>
        <v>0</v>
      </c>
      <c r="G835" s="34">
        <v>0</v>
      </c>
      <c r="H835" s="34">
        <v>0</v>
      </c>
    </row>
    <row r="836" spans="1:8" s="9" customFormat="1" ht="21.75" hidden="1" customHeight="1" x14ac:dyDescent="0.25">
      <c r="A836" s="35" t="s">
        <v>38</v>
      </c>
      <c r="B836" s="33" t="s">
        <v>352</v>
      </c>
      <c r="C836" s="33" t="s">
        <v>10</v>
      </c>
      <c r="D836" s="33" t="s">
        <v>506</v>
      </c>
      <c r="E836" s="33" t="s">
        <v>39</v>
      </c>
      <c r="F836" s="34"/>
      <c r="G836" s="34"/>
      <c r="H836" s="34"/>
    </row>
    <row r="837" spans="1:8" s="9" customFormat="1" ht="29.25" hidden="1" customHeight="1" x14ac:dyDescent="0.25">
      <c r="A837" s="35"/>
      <c r="B837" s="33"/>
      <c r="C837" s="33"/>
      <c r="D837" s="33"/>
      <c r="E837" s="33"/>
      <c r="F837" s="34"/>
      <c r="G837" s="34"/>
      <c r="H837" s="34"/>
    </row>
    <row r="838" spans="1:8" s="9" customFormat="1" ht="54" customHeight="1" x14ac:dyDescent="0.25">
      <c r="A838" s="35" t="s">
        <v>142</v>
      </c>
      <c r="B838" s="33" t="s">
        <v>352</v>
      </c>
      <c r="C838" s="33" t="s">
        <v>10</v>
      </c>
      <c r="D838" s="33" t="s">
        <v>366</v>
      </c>
      <c r="E838" s="33" t="s">
        <v>13</v>
      </c>
      <c r="F838" s="34">
        <f t="shared" ref="F838:H839" si="146">F839</f>
        <v>445.2</v>
      </c>
      <c r="G838" s="34">
        <f t="shared" si="146"/>
        <v>445.2</v>
      </c>
      <c r="H838" s="34">
        <f t="shared" si="146"/>
        <v>245.2</v>
      </c>
    </row>
    <row r="839" spans="1:8" s="9" customFormat="1" ht="15" customHeight="1" x14ac:dyDescent="0.25">
      <c r="A839" s="35" t="s">
        <v>36</v>
      </c>
      <c r="B839" s="33" t="s">
        <v>352</v>
      </c>
      <c r="C839" s="33" t="s">
        <v>10</v>
      </c>
      <c r="D839" s="33" t="s">
        <v>366</v>
      </c>
      <c r="E839" s="33" t="s">
        <v>37</v>
      </c>
      <c r="F839" s="34">
        <f t="shared" si="146"/>
        <v>445.2</v>
      </c>
      <c r="G839" s="34">
        <f t="shared" si="146"/>
        <v>445.2</v>
      </c>
      <c r="H839" s="34">
        <f t="shared" si="146"/>
        <v>245.2</v>
      </c>
    </row>
    <row r="840" spans="1:8" s="9" customFormat="1" ht="15" customHeight="1" x14ac:dyDescent="0.25">
      <c r="A840" s="35" t="s">
        <v>38</v>
      </c>
      <c r="B840" s="33" t="s">
        <v>352</v>
      </c>
      <c r="C840" s="33" t="s">
        <v>10</v>
      </c>
      <c r="D840" s="33" t="s">
        <v>366</v>
      </c>
      <c r="E840" s="33" t="s">
        <v>39</v>
      </c>
      <c r="F840" s="34">
        <v>445.2</v>
      </c>
      <c r="G840" s="34">
        <v>445.2</v>
      </c>
      <c r="H840" s="34">
        <f>445.2-200</f>
        <v>245.2</v>
      </c>
    </row>
    <row r="841" spans="1:8" s="9" customFormat="1" ht="30.75" hidden="1" customHeight="1" x14ac:dyDescent="0.25">
      <c r="A841" s="35" t="s">
        <v>504</v>
      </c>
      <c r="B841" s="33" t="s">
        <v>352</v>
      </c>
      <c r="C841" s="33" t="s">
        <v>10</v>
      </c>
      <c r="D841" s="33" t="s">
        <v>505</v>
      </c>
      <c r="E841" s="33" t="s">
        <v>13</v>
      </c>
      <c r="F841" s="43">
        <f>F842</f>
        <v>0</v>
      </c>
      <c r="G841" s="34">
        <v>0</v>
      </c>
      <c r="H841" s="34">
        <v>0</v>
      </c>
    </row>
    <row r="842" spans="1:8" s="9" customFormat="1" ht="33" hidden="1" customHeight="1" x14ac:dyDescent="0.25">
      <c r="A842" s="35" t="s">
        <v>32</v>
      </c>
      <c r="B842" s="33" t="s">
        <v>352</v>
      </c>
      <c r="C842" s="33" t="s">
        <v>10</v>
      </c>
      <c r="D842" s="33" t="s">
        <v>505</v>
      </c>
      <c r="E842" s="33" t="s">
        <v>33</v>
      </c>
      <c r="F842" s="34">
        <f>F843</f>
        <v>0</v>
      </c>
      <c r="G842" s="34">
        <v>0</v>
      </c>
      <c r="H842" s="34">
        <v>0</v>
      </c>
    </row>
    <row r="843" spans="1:8" s="9" customFormat="1" ht="30.75" hidden="1" customHeight="1" x14ac:dyDescent="0.25">
      <c r="A843" s="35" t="s">
        <v>34</v>
      </c>
      <c r="B843" s="33" t="s">
        <v>352</v>
      </c>
      <c r="C843" s="33" t="s">
        <v>10</v>
      </c>
      <c r="D843" s="33" t="s">
        <v>505</v>
      </c>
      <c r="E843" s="33" t="s">
        <v>35</v>
      </c>
      <c r="F843" s="34"/>
      <c r="G843" s="34"/>
      <c r="H843" s="34"/>
    </row>
    <row r="844" spans="1:8" s="9" customFormat="1" ht="41.25" customHeight="1" x14ac:dyDescent="0.25">
      <c r="A844" s="35" t="s">
        <v>367</v>
      </c>
      <c r="B844" s="33" t="s">
        <v>352</v>
      </c>
      <c r="C844" s="33" t="s">
        <v>10</v>
      </c>
      <c r="D844" s="33" t="s">
        <v>368</v>
      </c>
      <c r="E844" s="33" t="s">
        <v>13</v>
      </c>
      <c r="F844" s="34">
        <f t="shared" ref="F844:H846" si="147">F845</f>
        <v>611</v>
      </c>
      <c r="G844" s="34">
        <f t="shared" si="147"/>
        <v>298.39999999999998</v>
      </c>
      <c r="H844" s="34">
        <f t="shared" si="147"/>
        <v>298.39999999999998</v>
      </c>
    </row>
    <row r="845" spans="1:8" s="9" customFormat="1" ht="27.75" customHeight="1" x14ac:dyDescent="0.25">
      <c r="A845" s="35" t="s">
        <v>144</v>
      </c>
      <c r="B845" s="33" t="s">
        <v>352</v>
      </c>
      <c r="C845" s="33" t="s">
        <v>10</v>
      </c>
      <c r="D845" s="33" t="s">
        <v>369</v>
      </c>
      <c r="E845" s="33" t="s">
        <v>13</v>
      </c>
      <c r="F845" s="34">
        <f t="shared" si="147"/>
        <v>611</v>
      </c>
      <c r="G845" s="34">
        <f t="shared" si="147"/>
        <v>298.39999999999998</v>
      </c>
      <c r="H845" s="34">
        <f t="shared" si="147"/>
        <v>298.39999999999998</v>
      </c>
    </row>
    <row r="846" spans="1:8" s="9" customFormat="1" ht="28.5" customHeight="1" x14ac:dyDescent="0.25">
      <c r="A846" s="35" t="s">
        <v>32</v>
      </c>
      <c r="B846" s="33" t="s">
        <v>352</v>
      </c>
      <c r="C846" s="33" t="s">
        <v>10</v>
      </c>
      <c r="D846" s="33" t="s">
        <v>369</v>
      </c>
      <c r="E846" s="33" t="s">
        <v>33</v>
      </c>
      <c r="F846" s="34">
        <f t="shared" si="147"/>
        <v>611</v>
      </c>
      <c r="G846" s="34">
        <f t="shared" si="147"/>
        <v>298.39999999999998</v>
      </c>
      <c r="H846" s="34">
        <f t="shared" si="147"/>
        <v>298.39999999999998</v>
      </c>
    </row>
    <row r="847" spans="1:8" s="9" customFormat="1" ht="30.75" customHeight="1" x14ac:dyDescent="0.25">
      <c r="A847" s="35" t="s">
        <v>34</v>
      </c>
      <c r="B847" s="33" t="s">
        <v>352</v>
      </c>
      <c r="C847" s="33" t="s">
        <v>10</v>
      </c>
      <c r="D847" s="33" t="s">
        <v>369</v>
      </c>
      <c r="E847" s="33" t="s">
        <v>35</v>
      </c>
      <c r="F847" s="34">
        <v>611</v>
      </c>
      <c r="G847" s="34">
        <f>398.4-100</f>
        <v>298.39999999999998</v>
      </c>
      <c r="H847" s="34">
        <v>298.39999999999998</v>
      </c>
    </row>
    <row r="848" spans="1:8" s="9" customFormat="1" ht="30.75" hidden="1" customHeight="1" x14ac:dyDescent="0.25">
      <c r="A848" s="35"/>
      <c r="B848" s="33"/>
      <c r="C848" s="33"/>
      <c r="D848" s="33"/>
      <c r="E848" s="33"/>
      <c r="F848" s="34"/>
      <c r="G848" s="34"/>
      <c r="H848" s="34"/>
    </row>
    <row r="849" spans="1:8" s="9" customFormat="1" ht="30.75" hidden="1" customHeight="1" x14ac:dyDescent="0.25">
      <c r="A849" s="35"/>
      <c r="B849" s="33"/>
      <c r="C849" s="33"/>
      <c r="D849" s="33"/>
      <c r="E849" s="33"/>
      <c r="F849" s="34"/>
      <c r="G849" s="34"/>
      <c r="H849" s="34"/>
    </row>
    <row r="850" spans="1:8" s="9" customFormat="1" ht="30.75" hidden="1" customHeight="1" x14ac:dyDescent="0.25">
      <c r="A850" s="35"/>
      <c r="B850" s="33"/>
      <c r="C850" s="33"/>
      <c r="D850" s="33"/>
      <c r="E850" s="33"/>
      <c r="F850" s="34"/>
      <c r="G850" s="34"/>
      <c r="H850" s="34"/>
    </row>
    <row r="851" spans="1:8" s="9" customFormat="1" ht="46.5" customHeight="1" x14ac:dyDescent="0.25">
      <c r="A851" s="35" t="s">
        <v>592</v>
      </c>
      <c r="B851" s="33" t="s">
        <v>352</v>
      </c>
      <c r="C851" s="33" t="s">
        <v>10</v>
      </c>
      <c r="D851" s="33" t="s">
        <v>590</v>
      </c>
      <c r="E851" s="33" t="s">
        <v>13</v>
      </c>
      <c r="F851" s="34">
        <f>F855+F858+F861+F854</f>
        <v>1831</v>
      </c>
      <c r="G851" s="34">
        <v>0</v>
      </c>
      <c r="H851" s="34">
        <v>0</v>
      </c>
    </row>
    <row r="852" spans="1:8" s="9" customFormat="1" ht="40.5" customHeight="1" x14ac:dyDescent="0.25">
      <c r="A852" s="35" t="s">
        <v>618</v>
      </c>
      <c r="B852" s="33" t="s">
        <v>352</v>
      </c>
      <c r="C852" s="33" t="s">
        <v>10</v>
      </c>
      <c r="D852" s="33" t="s">
        <v>617</v>
      </c>
      <c r="E852" s="33" t="s">
        <v>13</v>
      </c>
      <c r="F852" s="34">
        <f>F853</f>
        <v>999.7</v>
      </c>
      <c r="G852" s="34">
        <v>0</v>
      </c>
      <c r="H852" s="34">
        <v>0</v>
      </c>
    </row>
    <row r="853" spans="1:8" s="9" customFormat="1" ht="46.5" customHeight="1" x14ac:dyDescent="0.25">
      <c r="A853" s="35" t="s">
        <v>32</v>
      </c>
      <c r="B853" s="33" t="s">
        <v>352</v>
      </c>
      <c r="C853" s="33" t="s">
        <v>10</v>
      </c>
      <c r="D853" s="33" t="s">
        <v>617</v>
      </c>
      <c r="E853" s="33" t="s">
        <v>33</v>
      </c>
      <c r="F853" s="34">
        <f>F854</f>
        <v>999.7</v>
      </c>
      <c r="G853" s="34">
        <v>0</v>
      </c>
      <c r="H853" s="34">
        <v>0</v>
      </c>
    </row>
    <row r="854" spans="1:8" s="9" customFormat="1" ht="33" customHeight="1" x14ac:dyDescent="0.25">
      <c r="A854" s="35" t="s">
        <v>34</v>
      </c>
      <c r="B854" s="33" t="s">
        <v>352</v>
      </c>
      <c r="C854" s="33" t="s">
        <v>10</v>
      </c>
      <c r="D854" s="33" t="s">
        <v>617</v>
      </c>
      <c r="E854" s="33" t="s">
        <v>35</v>
      </c>
      <c r="F854" s="34">
        <v>999.7</v>
      </c>
      <c r="G854" s="34">
        <v>0</v>
      </c>
      <c r="H854" s="34">
        <v>0</v>
      </c>
    </row>
    <row r="855" spans="1:8" s="9" customFormat="1" ht="85.5" customHeight="1" x14ac:dyDescent="0.25">
      <c r="A855" s="35" t="s">
        <v>593</v>
      </c>
      <c r="B855" s="33" t="s">
        <v>352</v>
      </c>
      <c r="C855" s="33" t="s">
        <v>10</v>
      </c>
      <c r="D855" s="33" t="s">
        <v>591</v>
      </c>
      <c r="E855" s="33" t="s">
        <v>13</v>
      </c>
      <c r="F855" s="34">
        <f>F856</f>
        <v>574.9</v>
      </c>
      <c r="G855" s="34">
        <v>0</v>
      </c>
      <c r="H855" s="34">
        <v>0</v>
      </c>
    </row>
    <row r="856" spans="1:8" s="9" customFormat="1" ht="30.75" customHeight="1" x14ac:dyDescent="0.25">
      <c r="A856" s="35" t="s">
        <v>32</v>
      </c>
      <c r="B856" s="33" t="s">
        <v>352</v>
      </c>
      <c r="C856" s="33" t="s">
        <v>10</v>
      </c>
      <c r="D856" s="33" t="s">
        <v>591</v>
      </c>
      <c r="E856" s="33" t="s">
        <v>33</v>
      </c>
      <c r="F856" s="34">
        <f>F857</f>
        <v>574.9</v>
      </c>
      <c r="G856" s="34">
        <v>0</v>
      </c>
      <c r="H856" s="34">
        <v>0</v>
      </c>
    </row>
    <row r="857" spans="1:8" s="9" customFormat="1" ht="30.75" customHeight="1" x14ac:dyDescent="0.25">
      <c r="A857" s="35" t="s">
        <v>34</v>
      </c>
      <c r="B857" s="33" t="s">
        <v>352</v>
      </c>
      <c r="C857" s="33" t="s">
        <v>10</v>
      </c>
      <c r="D857" s="33" t="s">
        <v>591</v>
      </c>
      <c r="E857" s="33" t="s">
        <v>35</v>
      </c>
      <c r="F857" s="34">
        <v>574.9</v>
      </c>
      <c r="G857" s="34">
        <v>0</v>
      </c>
      <c r="H857" s="34">
        <v>0</v>
      </c>
    </row>
    <row r="858" spans="1:8" s="9" customFormat="1" ht="66" customHeight="1" x14ac:dyDescent="0.25">
      <c r="A858" s="35" t="s">
        <v>497</v>
      </c>
      <c r="B858" s="33" t="s">
        <v>352</v>
      </c>
      <c r="C858" s="33" t="s">
        <v>10</v>
      </c>
      <c r="D858" s="33" t="s">
        <v>614</v>
      </c>
      <c r="E858" s="33" t="s">
        <v>13</v>
      </c>
      <c r="F858" s="34">
        <f>F859</f>
        <v>103.8</v>
      </c>
      <c r="G858" s="34">
        <v>0</v>
      </c>
      <c r="H858" s="34">
        <v>0</v>
      </c>
    </row>
    <row r="859" spans="1:8" s="9" customFormat="1" ht="30.75" customHeight="1" x14ac:dyDescent="0.25">
      <c r="A859" s="35" t="s">
        <v>32</v>
      </c>
      <c r="B859" s="33" t="s">
        <v>352</v>
      </c>
      <c r="C859" s="33" t="s">
        <v>10</v>
      </c>
      <c r="D859" s="33" t="s">
        <v>614</v>
      </c>
      <c r="E859" s="33" t="s">
        <v>33</v>
      </c>
      <c r="F859" s="34">
        <f>F860</f>
        <v>103.8</v>
      </c>
      <c r="G859" s="34">
        <v>0</v>
      </c>
      <c r="H859" s="34">
        <v>0</v>
      </c>
    </row>
    <row r="860" spans="1:8" s="9" customFormat="1" ht="30.75" customHeight="1" x14ac:dyDescent="0.25">
      <c r="A860" s="35" t="s">
        <v>34</v>
      </c>
      <c r="B860" s="33" t="s">
        <v>352</v>
      </c>
      <c r="C860" s="33" t="s">
        <v>10</v>
      </c>
      <c r="D860" s="33" t="s">
        <v>614</v>
      </c>
      <c r="E860" s="33" t="s">
        <v>35</v>
      </c>
      <c r="F860" s="34">
        <v>103.8</v>
      </c>
      <c r="G860" s="34">
        <v>0</v>
      </c>
      <c r="H860" s="34">
        <v>0</v>
      </c>
    </row>
    <row r="861" spans="1:8" s="9" customFormat="1" ht="66.75" customHeight="1" x14ac:dyDescent="0.25">
      <c r="A861" s="35" t="s">
        <v>616</v>
      </c>
      <c r="B861" s="33" t="s">
        <v>352</v>
      </c>
      <c r="C861" s="33" t="s">
        <v>10</v>
      </c>
      <c r="D861" s="33" t="s">
        <v>615</v>
      </c>
      <c r="E861" s="33" t="s">
        <v>13</v>
      </c>
      <c r="F861" s="34">
        <f>F862</f>
        <v>152.6</v>
      </c>
      <c r="G861" s="34">
        <v>0</v>
      </c>
      <c r="H861" s="34">
        <v>0</v>
      </c>
    </row>
    <row r="862" spans="1:8" s="9" customFormat="1" ht="30.75" customHeight="1" x14ac:dyDescent="0.25">
      <c r="A862" s="35" t="s">
        <v>32</v>
      </c>
      <c r="B862" s="33" t="s">
        <v>352</v>
      </c>
      <c r="C862" s="33" t="s">
        <v>10</v>
      </c>
      <c r="D862" s="33" t="s">
        <v>615</v>
      </c>
      <c r="E862" s="33" t="s">
        <v>33</v>
      </c>
      <c r="F862" s="34">
        <f>F863</f>
        <v>152.6</v>
      </c>
      <c r="G862" s="34">
        <v>0</v>
      </c>
      <c r="H862" s="34">
        <v>0</v>
      </c>
    </row>
    <row r="863" spans="1:8" s="9" customFormat="1" ht="30.75" customHeight="1" x14ac:dyDescent="0.25">
      <c r="A863" s="35" t="s">
        <v>34</v>
      </c>
      <c r="B863" s="33" t="s">
        <v>352</v>
      </c>
      <c r="C863" s="33" t="s">
        <v>10</v>
      </c>
      <c r="D863" s="33" t="s">
        <v>615</v>
      </c>
      <c r="E863" s="33" t="s">
        <v>35</v>
      </c>
      <c r="F863" s="34">
        <v>152.6</v>
      </c>
      <c r="G863" s="34">
        <v>0</v>
      </c>
      <c r="H863" s="34">
        <v>0</v>
      </c>
    </row>
    <row r="864" spans="1:8" s="9" customFormat="1" ht="59.25" customHeight="1" x14ac:dyDescent="0.25">
      <c r="A864" s="35" t="s">
        <v>112</v>
      </c>
      <c r="B864" s="33" t="s">
        <v>352</v>
      </c>
      <c r="C864" s="33" t="s">
        <v>10</v>
      </c>
      <c r="D864" s="33" t="s">
        <v>113</v>
      </c>
      <c r="E864" s="33" t="s">
        <v>13</v>
      </c>
      <c r="F864" s="34">
        <f>F865</f>
        <v>83.6</v>
      </c>
      <c r="G864" s="34">
        <f t="shared" ref="G864:H868" si="148">G865</f>
        <v>0</v>
      </c>
      <c r="H864" s="34">
        <f t="shared" si="148"/>
        <v>0</v>
      </c>
    </row>
    <row r="865" spans="1:8" s="9" customFormat="1" ht="40.5" customHeight="1" x14ac:dyDescent="0.25">
      <c r="A865" s="35" t="s">
        <v>114</v>
      </c>
      <c r="B865" s="33" t="s">
        <v>352</v>
      </c>
      <c r="C865" s="33" t="s">
        <v>10</v>
      </c>
      <c r="D865" s="33" t="s">
        <v>115</v>
      </c>
      <c r="E865" s="33" t="s">
        <v>13</v>
      </c>
      <c r="F865" s="34">
        <f>F866</f>
        <v>83.6</v>
      </c>
      <c r="G865" s="34">
        <f t="shared" si="148"/>
        <v>0</v>
      </c>
      <c r="H865" s="34">
        <f t="shared" si="148"/>
        <v>0</v>
      </c>
    </row>
    <row r="866" spans="1:8" s="9" customFormat="1" ht="42" customHeight="1" x14ac:dyDescent="0.25">
      <c r="A866" s="35" t="s">
        <v>576</v>
      </c>
      <c r="B866" s="33" t="s">
        <v>352</v>
      </c>
      <c r="C866" s="33" t="s">
        <v>10</v>
      </c>
      <c r="D866" s="33" t="s">
        <v>117</v>
      </c>
      <c r="E866" s="33" t="s">
        <v>13</v>
      </c>
      <c r="F866" s="34">
        <f>F867</f>
        <v>83.6</v>
      </c>
      <c r="G866" s="34">
        <f t="shared" si="148"/>
        <v>0</v>
      </c>
      <c r="H866" s="34">
        <f t="shared" si="148"/>
        <v>0</v>
      </c>
    </row>
    <row r="867" spans="1:8" s="9" customFormat="1" ht="15.75" customHeight="1" x14ac:dyDescent="0.25">
      <c r="A867" s="35" t="s">
        <v>89</v>
      </c>
      <c r="B867" s="33" t="s">
        <v>352</v>
      </c>
      <c r="C867" s="33" t="s">
        <v>10</v>
      </c>
      <c r="D867" s="33" t="s">
        <v>118</v>
      </c>
      <c r="E867" s="33" t="s">
        <v>13</v>
      </c>
      <c r="F867" s="34">
        <f>F868</f>
        <v>83.6</v>
      </c>
      <c r="G867" s="34">
        <f t="shared" si="148"/>
        <v>0</v>
      </c>
      <c r="H867" s="34">
        <f t="shared" si="148"/>
        <v>0</v>
      </c>
    </row>
    <row r="868" spans="1:8" s="9" customFormat="1" ht="27" customHeight="1" x14ac:dyDescent="0.25">
      <c r="A868" s="35" t="s">
        <v>32</v>
      </c>
      <c r="B868" s="33" t="s">
        <v>352</v>
      </c>
      <c r="C868" s="33" t="s">
        <v>10</v>
      </c>
      <c r="D868" s="33" t="s">
        <v>118</v>
      </c>
      <c r="E868" s="33" t="s">
        <v>33</v>
      </c>
      <c r="F868" s="34">
        <f>F869</f>
        <v>83.6</v>
      </c>
      <c r="G868" s="34">
        <f t="shared" si="148"/>
        <v>0</v>
      </c>
      <c r="H868" s="34">
        <f t="shared" si="148"/>
        <v>0</v>
      </c>
    </row>
    <row r="869" spans="1:8" s="9" customFormat="1" ht="27.75" customHeight="1" x14ac:dyDescent="0.25">
      <c r="A869" s="35" t="s">
        <v>34</v>
      </c>
      <c r="B869" s="33" t="s">
        <v>352</v>
      </c>
      <c r="C869" s="33" t="s">
        <v>10</v>
      </c>
      <c r="D869" s="33" t="s">
        <v>118</v>
      </c>
      <c r="E869" s="33" t="s">
        <v>35</v>
      </c>
      <c r="F869" s="34">
        <v>83.6</v>
      </c>
      <c r="G869" s="34">
        <v>0</v>
      </c>
      <c r="H869" s="34">
        <v>0</v>
      </c>
    </row>
    <row r="870" spans="1:8" s="9" customFormat="1" ht="58.5" customHeight="1" x14ac:dyDescent="0.25">
      <c r="A870" s="35" t="s">
        <v>531</v>
      </c>
      <c r="B870" s="33" t="s">
        <v>352</v>
      </c>
      <c r="C870" s="33" t="s">
        <v>10</v>
      </c>
      <c r="D870" s="33" t="s">
        <v>528</v>
      </c>
      <c r="E870" s="33" t="s">
        <v>13</v>
      </c>
      <c r="F870" s="34">
        <v>0</v>
      </c>
      <c r="G870" s="34">
        <f>G871</f>
        <v>77.2</v>
      </c>
      <c r="H870" s="34">
        <v>0</v>
      </c>
    </row>
    <row r="871" spans="1:8" s="9" customFormat="1" ht="27.75" customHeight="1" x14ac:dyDescent="0.25">
      <c r="A871" s="35" t="s">
        <v>89</v>
      </c>
      <c r="B871" s="33" t="s">
        <v>352</v>
      </c>
      <c r="C871" s="33" t="s">
        <v>10</v>
      </c>
      <c r="D871" s="33" t="s">
        <v>529</v>
      </c>
      <c r="E871" s="33" t="s">
        <v>13</v>
      </c>
      <c r="F871" s="34">
        <v>0</v>
      </c>
      <c r="G871" s="34">
        <f>G872</f>
        <v>77.2</v>
      </c>
      <c r="H871" s="34">
        <v>0</v>
      </c>
    </row>
    <row r="872" spans="1:8" s="9" customFormat="1" ht="27.75" customHeight="1" x14ac:dyDescent="0.25">
      <c r="A872" s="35" t="s">
        <v>32</v>
      </c>
      <c r="B872" s="33" t="s">
        <v>352</v>
      </c>
      <c r="C872" s="33" t="s">
        <v>10</v>
      </c>
      <c r="D872" s="33" t="s">
        <v>529</v>
      </c>
      <c r="E872" s="33" t="s">
        <v>33</v>
      </c>
      <c r="F872" s="34">
        <v>0</v>
      </c>
      <c r="G872" s="34">
        <f>G873</f>
        <v>77.2</v>
      </c>
      <c r="H872" s="34">
        <v>0</v>
      </c>
    </row>
    <row r="873" spans="1:8" s="9" customFormat="1" ht="27.75" customHeight="1" x14ac:dyDescent="0.25">
      <c r="A873" s="35" t="s">
        <v>34</v>
      </c>
      <c r="B873" s="33" t="s">
        <v>352</v>
      </c>
      <c r="C873" s="33" t="s">
        <v>10</v>
      </c>
      <c r="D873" s="33" t="s">
        <v>529</v>
      </c>
      <c r="E873" s="33" t="s">
        <v>35</v>
      </c>
      <c r="F873" s="34">
        <v>0</v>
      </c>
      <c r="G873" s="34">
        <v>77.2</v>
      </c>
      <c r="H873" s="34">
        <v>0</v>
      </c>
    </row>
    <row r="874" spans="1:8" s="9" customFormat="1" ht="15" x14ac:dyDescent="0.25">
      <c r="A874" s="35" t="s">
        <v>370</v>
      </c>
      <c r="B874" s="33" t="s">
        <v>371</v>
      </c>
      <c r="C874" s="33" t="s">
        <v>11</v>
      </c>
      <c r="D874" s="33" t="s">
        <v>12</v>
      </c>
      <c r="E874" s="33" t="s">
        <v>13</v>
      </c>
      <c r="F874" s="34">
        <f>F875+F880+F888</f>
        <v>561.6</v>
      </c>
      <c r="G874" s="34">
        <f>G875+G880+G888</f>
        <v>526.20000000000005</v>
      </c>
      <c r="H874" s="34">
        <f>H875+H880+H888</f>
        <v>505.1</v>
      </c>
    </row>
    <row r="875" spans="1:8" s="9" customFormat="1" ht="15" hidden="1" x14ac:dyDescent="0.25">
      <c r="A875" s="35" t="s">
        <v>372</v>
      </c>
      <c r="B875" s="33" t="s">
        <v>371</v>
      </c>
      <c r="C875" s="33" t="s">
        <v>10</v>
      </c>
      <c r="D875" s="33" t="s">
        <v>12</v>
      </c>
      <c r="E875" s="33" t="s">
        <v>13</v>
      </c>
      <c r="F875" s="34">
        <f t="shared" ref="F875:H878" si="149">F876</f>
        <v>0</v>
      </c>
      <c r="G875" s="34">
        <f t="shared" si="149"/>
        <v>0</v>
      </c>
      <c r="H875" s="34">
        <f t="shared" si="149"/>
        <v>0</v>
      </c>
    </row>
    <row r="876" spans="1:8" s="11" customFormat="1" ht="26.25" hidden="1" x14ac:dyDescent="0.25">
      <c r="A876" s="35" t="s">
        <v>242</v>
      </c>
      <c r="B876" s="33" t="s">
        <v>371</v>
      </c>
      <c r="C876" s="33" t="s">
        <v>10</v>
      </c>
      <c r="D876" s="33" t="s">
        <v>243</v>
      </c>
      <c r="E876" s="33" t="s">
        <v>13</v>
      </c>
      <c r="F876" s="34">
        <f t="shared" si="149"/>
        <v>0</v>
      </c>
      <c r="G876" s="34">
        <f t="shared" si="149"/>
        <v>0</v>
      </c>
      <c r="H876" s="34">
        <f t="shared" si="149"/>
        <v>0</v>
      </c>
    </row>
    <row r="877" spans="1:8" s="11" customFormat="1" ht="15" hidden="1" x14ac:dyDescent="0.25">
      <c r="A877" s="35" t="s">
        <v>373</v>
      </c>
      <c r="B877" s="33" t="s">
        <v>371</v>
      </c>
      <c r="C877" s="33" t="s">
        <v>10</v>
      </c>
      <c r="D877" s="33" t="s">
        <v>374</v>
      </c>
      <c r="E877" s="33" t="s">
        <v>13</v>
      </c>
      <c r="F877" s="34">
        <f t="shared" si="149"/>
        <v>0</v>
      </c>
      <c r="G877" s="34">
        <f t="shared" si="149"/>
        <v>0</v>
      </c>
      <c r="H877" s="34">
        <f t="shared" si="149"/>
        <v>0</v>
      </c>
    </row>
    <row r="878" spans="1:8" s="10" customFormat="1" ht="21" hidden="1" customHeight="1" x14ac:dyDescent="0.25">
      <c r="A878" s="35" t="s">
        <v>375</v>
      </c>
      <c r="B878" s="33" t="s">
        <v>371</v>
      </c>
      <c r="C878" s="33" t="s">
        <v>10</v>
      </c>
      <c r="D878" s="33" t="s">
        <v>374</v>
      </c>
      <c r="E878" s="33" t="s">
        <v>376</v>
      </c>
      <c r="F878" s="34">
        <f t="shared" si="149"/>
        <v>0</v>
      </c>
      <c r="G878" s="34">
        <f t="shared" si="149"/>
        <v>0</v>
      </c>
      <c r="H878" s="34">
        <f t="shared" si="149"/>
        <v>0</v>
      </c>
    </row>
    <row r="879" spans="1:8" s="10" customFormat="1" ht="26.25" hidden="1" x14ac:dyDescent="0.25">
      <c r="A879" s="35" t="s">
        <v>377</v>
      </c>
      <c r="B879" s="33" t="s">
        <v>371</v>
      </c>
      <c r="C879" s="33" t="s">
        <v>10</v>
      </c>
      <c r="D879" s="33" t="s">
        <v>374</v>
      </c>
      <c r="E879" s="33" t="s">
        <v>378</v>
      </c>
      <c r="F879" s="34"/>
      <c r="G879" s="34"/>
      <c r="H879" s="34"/>
    </row>
    <row r="880" spans="1:8" s="10" customFormat="1" ht="15" x14ac:dyDescent="0.25">
      <c r="A880" s="35" t="s">
        <v>379</v>
      </c>
      <c r="B880" s="33" t="s">
        <v>371</v>
      </c>
      <c r="C880" s="33" t="s">
        <v>150</v>
      </c>
      <c r="D880" s="33" t="s">
        <v>12</v>
      </c>
      <c r="E880" s="33" t="s">
        <v>13</v>
      </c>
      <c r="F880" s="34">
        <f t="shared" ref="F880:G881" si="150">F881</f>
        <v>174.79999999999998</v>
      </c>
      <c r="G880" s="34">
        <f t="shared" si="150"/>
        <v>181.3</v>
      </c>
      <c r="H880" s="34">
        <f>H881</f>
        <v>188</v>
      </c>
    </row>
    <row r="881" spans="1:8" s="9" customFormat="1" ht="26.25" x14ac:dyDescent="0.25">
      <c r="A881" s="35" t="s">
        <v>242</v>
      </c>
      <c r="B881" s="33" t="s">
        <v>371</v>
      </c>
      <c r="C881" s="33" t="s">
        <v>150</v>
      </c>
      <c r="D881" s="33" t="s">
        <v>243</v>
      </c>
      <c r="E881" s="33" t="s">
        <v>13</v>
      </c>
      <c r="F881" s="34">
        <f t="shared" si="150"/>
        <v>174.79999999999998</v>
      </c>
      <c r="G881" s="34">
        <f t="shared" si="150"/>
        <v>181.3</v>
      </c>
      <c r="H881" s="34">
        <f>H882</f>
        <v>188</v>
      </c>
    </row>
    <row r="882" spans="1:8" s="11" customFormat="1" ht="55.5" customHeight="1" x14ac:dyDescent="0.25">
      <c r="A882" s="35" t="s">
        <v>589</v>
      </c>
      <c r="B882" s="33" t="s">
        <v>371</v>
      </c>
      <c r="C882" s="33" t="s">
        <v>150</v>
      </c>
      <c r="D882" s="33" t="s">
        <v>380</v>
      </c>
      <c r="E882" s="33" t="s">
        <v>13</v>
      </c>
      <c r="F882" s="34">
        <f>F884+F886</f>
        <v>174.79999999999998</v>
      </c>
      <c r="G882" s="34">
        <f>G884+G886</f>
        <v>181.3</v>
      </c>
      <c r="H882" s="34">
        <f>H883+H885</f>
        <v>188</v>
      </c>
    </row>
    <row r="883" spans="1:8" s="11" customFormat="1" ht="27" customHeight="1" x14ac:dyDescent="0.25">
      <c r="A883" s="35" t="s">
        <v>32</v>
      </c>
      <c r="B883" s="33" t="s">
        <v>371</v>
      </c>
      <c r="C883" s="33" t="s">
        <v>150</v>
      </c>
      <c r="D883" s="33" t="s">
        <v>380</v>
      </c>
      <c r="E883" s="33" t="s">
        <v>33</v>
      </c>
      <c r="F883" s="34">
        <f>F884</f>
        <v>3.1</v>
      </c>
      <c r="G883" s="34">
        <f>G884</f>
        <v>3.3</v>
      </c>
      <c r="H883" s="34">
        <f>H884</f>
        <v>3.4</v>
      </c>
    </row>
    <row r="884" spans="1:8" s="11" customFormat="1" ht="27.75" customHeight="1" x14ac:dyDescent="0.25">
      <c r="A884" s="35" t="s">
        <v>34</v>
      </c>
      <c r="B884" s="33" t="s">
        <v>371</v>
      </c>
      <c r="C884" s="33" t="s">
        <v>150</v>
      </c>
      <c r="D884" s="33" t="s">
        <v>380</v>
      </c>
      <c r="E884" s="33" t="s">
        <v>35</v>
      </c>
      <c r="F884" s="34">
        <v>3.1</v>
      </c>
      <c r="G884" s="34">
        <v>3.3</v>
      </c>
      <c r="H884" s="34">
        <v>3.4</v>
      </c>
    </row>
    <row r="885" spans="1:8" s="10" customFormat="1" ht="14.25" customHeight="1" x14ac:dyDescent="0.25">
      <c r="A885" s="35" t="s">
        <v>375</v>
      </c>
      <c r="B885" s="33" t="s">
        <v>371</v>
      </c>
      <c r="C885" s="33" t="s">
        <v>150</v>
      </c>
      <c r="D885" s="33" t="s">
        <v>380</v>
      </c>
      <c r="E885" s="33" t="s">
        <v>376</v>
      </c>
      <c r="F885" s="34">
        <f>F886</f>
        <v>171.7</v>
      </c>
      <c r="G885" s="34">
        <f>G886</f>
        <v>178</v>
      </c>
      <c r="H885" s="34">
        <f>H886</f>
        <v>184.6</v>
      </c>
    </row>
    <row r="886" spans="1:8" s="10" customFormat="1" ht="28.5" customHeight="1" x14ac:dyDescent="0.25">
      <c r="A886" s="35" t="s">
        <v>377</v>
      </c>
      <c r="B886" s="33" t="s">
        <v>371</v>
      </c>
      <c r="C886" s="33" t="s">
        <v>150</v>
      </c>
      <c r="D886" s="33" t="s">
        <v>380</v>
      </c>
      <c r="E886" s="33" t="s">
        <v>378</v>
      </c>
      <c r="F886" s="34">
        <v>171.7</v>
      </c>
      <c r="G886" s="34">
        <v>178</v>
      </c>
      <c r="H886" s="34">
        <v>184.6</v>
      </c>
    </row>
    <row r="887" spans="1:8" s="10" customFormat="1" ht="14.25" hidden="1" customHeight="1" x14ac:dyDescent="0.25">
      <c r="A887" s="35"/>
      <c r="B887" s="33"/>
      <c r="C887" s="33"/>
      <c r="D887" s="33"/>
      <c r="E887" s="33"/>
      <c r="F887" s="34">
        <f>G887/1000</f>
        <v>0</v>
      </c>
      <c r="G887" s="34">
        <f>H887/1000</f>
        <v>0</v>
      </c>
      <c r="H887" s="34">
        <f>I887/1000</f>
        <v>0</v>
      </c>
    </row>
    <row r="888" spans="1:8" s="9" customFormat="1" ht="18.75" customHeight="1" x14ac:dyDescent="0.25">
      <c r="A888" s="35" t="s">
        <v>381</v>
      </c>
      <c r="B888" s="33" t="s">
        <v>371</v>
      </c>
      <c r="C888" s="33" t="s">
        <v>27</v>
      </c>
      <c r="D888" s="33" t="s">
        <v>12</v>
      </c>
      <c r="E888" s="33" t="s">
        <v>13</v>
      </c>
      <c r="F888" s="34">
        <f>F889</f>
        <v>386.8</v>
      </c>
      <c r="G888" s="34">
        <f>G889</f>
        <v>344.9</v>
      </c>
      <c r="H888" s="34">
        <f>H889</f>
        <v>317.10000000000002</v>
      </c>
    </row>
    <row r="889" spans="1:8" s="9" customFormat="1" ht="26.25" x14ac:dyDescent="0.25">
      <c r="A889" s="35" t="s">
        <v>242</v>
      </c>
      <c r="B889" s="33" t="s">
        <v>371</v>
      </c>
      <c r="C889" s="33" t="s">
        <v>27</v>
      </c>
      <c r="D889" s="33" t="s">
        <v>243</v>
      </c>
      <c r="E889" s="33" t="s">
        <v>13</v>
      </c>
      <c r="F889" s="34">
        <f>F893+F890</f>
        <v>386.8</v>
      </c>
      <c r="G889" s="34">
        <f>G893+G890</f>
        <v>344.9</v>
      </c>
      <c r="H889" s="34">
        <f>H893+H890</f>
        <v>317.10000000000002</v>
      </c>
    </row>
    <row r="890" spans="1:8" s="9" customFormat="1" ht="90" hidden="1" x14ac:dyDescent="0.25">
      <c r="A890" s="35" t="s">
        <v>51</v>
      </c>
      <c r="B890" s="33" t="s">
        <v>371</v>
      </c>
      <c r="C890" s="33" t="s">
        <v>27</v>
      </c>
      <c r="D890" s="33" t="s">
        <v>52</v>
      </c>
      <c r="E890" s="33" t="s">
        <v>13</v>
      </c>
      <c r="F890" s="34">
        <f t="shared" ref="F890:H891" si="151">F891</f>
        <v>0</v>
      </c>
      <c r="G890" s="34">
        <f t="shared" si="151"/>
        <v>0</v>
      </c>
      <c r="H890" s="34">
        <f t="shared" si="151"/>
        <v>0</v>
      </c>
    </row>
    <row r="891" spans="1:8" s="9" customFormat="1" ht="26.25" hidden="1" x14ac:dyDescent="0.25">
      <c r="A891" s="35" t="s">
        <v>32</v>
      </c>
      <c r="B891" s="33" t="s">
        <v>371</v>
      </c>
      <c r="C891" s="33" t="s">
        <v>27</v>
      </c>
      <c r="D891" s="33" t="s">
        <v>52</v>
      </c>
      <c r="E891" s="33" t="s">
        <v>33</v>
      </c>
      <c r="F891" s="34">
        <f t="shared" si="151"/>
        <v>0</v>
      </c>
      <c r="G891" s="34">
        <f t="shared" si="151"/>
        <v>0</v>
      </c>
      <c r="H891" s="34">
        <f t="shared" si="151"/>
        <v>0</v>
      </c>
    </row>
    <row r="892" spans="1:8" s="9" customFormat="1" ht="39" hidden="1" x14ac:dyDescent="0.25">
      <c r="A892" s="35" t="s">
        <v>34</v>
      </c>
      <c r="B892" s="33" t="s">
        <v>371</v>
      </c>
      <c r="C892" s="33" t="s">
        <v>27</v>
      </c>
      <c r="D892" s="33" t="s">
        <v>52</v>
      </c>
      <c r="E892" s="33" t="s">
        <v>35</v>
      </c>
      <c r="F892" s="34">
        <f>4.9-4.9</f>
        <v>0</v>
      </c>
      <c r="G892" s="34">
        <f>4.9-4.9</f>
        <v>0</v>
      </c>
      <c r="H892" s="34">
        <f>4.9-4.9</f>
        <v>0</v>
      </c>
    </row>
    <row r="893" spans="1:8" s="9" customFormat="1" ht="54" customHeight="1" x14ac:dyDescent="0.25">
      <c r="A893" s="35" t="s">
        <v>382</v>
      </c>
      <c r="B893" s="33" t="s">
        <v>371</v>
      </c>
      <c r="C893" s="33" t="s">
        <v>27</v>
      </c>
      <c r="D893" s="33" t="s">
        <v>383</v>
      </c>
      <c r="E893" s="33" t="s">
        <v>13</v>
      </c>
      <c r="F893" s="34">
        <f t="shared" ref="F893:H894" si="152">F894</f>
        <v>386.8</v>
      </c>
      <c r="G893" s="34">
        <f t="shared" si="152"/>
        <v>344.9</v>
      </c>
      <c r="H893" s="34">
        <f t="shared" si="152"/>
        <v>317.10000000000002</v>
      </c>
    </row>
    <row r="894" spans="1:8" s="9" customFormat="1" ht="15" x14ac:dyDescent="0.25">
      <c r="A894" s="35" t="s">
        <v>384</v>
      </c>
      <c r="B894" s="33" t="s">
        <v>371</v>
      </c>
      <c r="C894" s="33" t="s">
        <v>27</v>
      </c>
      <c r="D894" s="33" t="s">
        <v>383</v>
      </c>
      <c r="E894" s="33" t="s">
        <v>376</v>
      </c>
      <c r="F894" s="34">
        <f t="shared" si="152"/>
        <v>386.8</v>
      </c>
      <c r="G894" s="34">
        <f t="shared" si="152"/>
        <v>344.9</v>
      </c>
      <c r="H894" s="34">
        <f t="shared" si="152"/>
        <v>317.10000000000002</v>
      </c>
    </row>
    <row r="895" spans="1:8" s="9" customFormat="1" ht="26.25" x14ac:dyDescent="0.25">
      <c r="A895" s="35" t="s">
        <v>377</v>
      </c>
      <c r="B895" s="33" t="s">
        <v>371</v>
      </c>
      <c r="C895" s="33" t="s">
        <v>27</v>
      </c>
      <c r="D895" s="33" t="s">
        <v>383</v>
      </c>
      <c r="E895" s="33" t="s">
        <v>378</v>
      </c>
      <c r="F895" s="34">
        <v>386.8</v>
      </c>
      <c r="G895" s="34">
        <v>344.9</v>
      </c>
      <c r="H895" s="34">
        <v>317.10000000000002</v>
      </c>
    </row>
    <row r="896" spans="1:8" s="9" customFormat="1" ht="15" hidden="1" x14ac:dyDescent="0.25">
      <c r="A896" s="35" t="s">
        <v>385</v>
      </c>
      <c r="B896" s="33" t="s">
        <v>371</v>
      </c>
      <c r="C896" s="33" t="s">
        <v>64</v>
      </c>
      <c r="D896" s="33" t="s">
        <v>12</v>
      </c>
      <c r="E896" s="33" t="s">
        <v>13</v>
      </c>
      <c r="F896" s="34">
        <f t="shared" ref="F896:H899" si="153">F897</f>
        <v>0</v>
      </c>
      <c r="G896" s="34">
        <f t="shared" si="153"/>
        <v>0</v>
      </c>
      <c r="H896" s="34">
        <f t="shared" si="153"/>
        <v>0</v>
      </c>
    </row>
    <row r="897" spans="1:8" s="9" customFormat="1" ht="26.25" hidden="1" x14ac:dyDescent="0.25">
      <c r="A897" s="35" t="s">
        <v>242</v>
      </c>
      <c r="B897" s="33" t="s">
        <v>371</v>
      </c>
      <c r="C897" s="33" t="s">
        <v>64</v>
      </c>
      <c r="D897" s="33" t="s">
        <v>243</v>
      </c>
      <c r="E897" s="33" t="s">
        <v>13</v>
      </c>
      <c r="F897" s="34">
        <f t="shared" si="153"/>
        <v>0</v>
      </c>
      <c r="G897" s="34">
        <f t="shared" si="153"/>
        <v>0</v>
      </c>
      <c r="H897" s="34">
        <f t="shared" si="153"/>
        <v>0</v>
      </c>
    </row>
    <row r="898" spans="1:8" s="9" customFormat="1" ht="26.25" hidden="1" x14ac:dyDescent="0.25">
      <c r="A898" s="35" t="s">
        <v>386</v>
      </c>
      <c r="B898" s="33" t="s">
        <v>371</v>
      </c>
      <c r="C898" s="33" t="s">
        <v>64</v>
      </c>
      <c r="D898" s="33" t="s">
        <v>387</v>
      </c>
      <c r="E898" s="33" t="s">
        <v>13</v>
      </c>
      <c r="F898" s="34">
        <f t="shared" si="153"/>
        <v>0</v>
      </c>
      <c r="G898" s="34">
        <f t="shared" si="153"/>
        <v>0</v>
      </c>
      <c r="H898" s="34">
        <f t="shared" si="153"/>
        <v>0</v>
      </c>
    </row>
    <row r="899" spans="1:8" s="9" customFormat="1" ht="15" hidden="1" x14ac:dyDescent="0.25">
      <c r="A899" s="35" t="s">
        <v>384</v>
      </c>
      <c r="B899" s="33" t="s">
        <v>371</v>
      </c>
      <c r="C899" s="33" t="s">
        <v>64</v>
      </c>
      <c r="D899" s="33" t="s">
        <v>387</v>
      </c>
      <c r="E899" s="33" t="s">
        <v>376</v>
      </c>
      <c r="F899" s="34">
        <f t="shared" si="153"/>
        <v>0</v>
      </c>
      <c r="G899" s="34">
        <f t="shared" si="153"/>
        <v>0</v>
      </c>
      <c r="H899" s="34">
        <f t="shared" si="153"/>
        <v>0</v>
      </c>
    </row>
    <row r="900" spans="1:8" s="9" customFormat="1" ht="15.75" hidden="1" customHeight="1" x14ac:dyDescent="0.25">
      <c r="A900" s="35" t="s">
        <v>377</v>
      </c>
      <c r="B900" s="33" t="s">
        <v>371</v>
      </c>
      <c r="C900" s="33" t="s">
        <v>64</v>
      </c>
      <c r="D900" s="33" t="s">
        <v>387</v>
      </c>
      <c r="E900" s="33" t="s">
        <v>378</v>
      </c>
      <c r="F900" s="34">
        <v>0</v>
      </c>
      <c r="G900" s="34">
        <v>0</v>
      </c>
      <c r="H900" s="34">
        <v>0</v>
      </c>
    </row>
    <row r="901" spans="1:8" s="9" customFormat="1" ht="15.75" customHeight="1" x14ac:dyDescent="0.25">
      <c r="A901" s="35" t="s">
        <v>388</v>
      </c>
      <c r="B901" s="33" t="s">
        <v>74</v>
      </c>
      <c r="C901" s="33" t="s">
        <v>11</v>
      </c>
      <c r="D901" s="33" t="s">
        <v>12</v>
      </c>
      <c r="E901" s="33" t="s">
        <v>13</v>
      </c>
      <c r="F901" s="34">
        <f t="shared" ref="F901:H902" si="154">F902</f>
        <v>188</v>
      </c>
      <c r="G901" s="34">
        <f t="shared" si="154"/>
        <v>369</v>
      </c>
      <c r="H901" s="34">
        <f t="shared" si="154"/>
        <v>278.2</v>
      </c>
    </row>
    <row r="902" spans="1:8" s="9" customFormat="1" ht="15.75" customHeight="1" x14ac:dyDescent="0.25">
      <c r="A902" s="35" t="s">
        <v>389</v>
      </c>
      <c r="B902" s="33" t="s">
        <v>74</v>
      </c>
      <c r="C902" s="33" t="s">
        <v>15</v>
      </c>
      <c r="D902" s="33" t="s">
        <v>12</v>
      </c>
      <c r="E902" s="33" t="s">
        <v>13</v>
      </c>
      <c r="F902" s="34">
        <f t="shared" si="154"/>
        <v>188</v>
      </c>
      <c r="G902" s="34">
        <f>G935</f>
        <v>369</v>
      </c>
      <c r="H902" s="34">
        <f>H935</f>
        <v>278.2</v>
      </c>
    </row>
    <row r="903" spans="1:8" s="9" customFormat="1" ht="42.75" customHeight="1" x14ac:dyDescent="0.25">
      <c r="A903" s="35" t="s">
        <v>563</v>
      </c>
      <c r="B903" s="33" t="s">
        <v>74</v>
      </c>
      <c r="C903" s="33" t="s">
        <v>15</v>
      </c>
      <c r="D903" s="33" t="s">
        <v>308</v>
      </c>
      <c r="E903" s="33" t="s">
        <v>13</v>
      </c>
      <c r="F903" s="34">
        <f>F904+F908+F918+F925</f>
        <v>188</v>
      </c>
      <c r="G903" s="34">
        <f>G904+G908+G918</f>
        <v>0</v>
      </c>
      <c r="H903" s="34">
        <f>H904+H908+H918</f>
        <v>0</v>
      </c>
    </row>
    <row r="904" spans="1:8" s="9" customFormat="1" ht="39" customHeight="1" x14ac:dyDescent="0.25">
      <c r="A904" s="35" t="s">
        <v>390</v>
      </c>
      <c r="B904" s="33" t="s">
        <v>74</v>
      </c>
      <c r="C904" s="33" t="s">
        <v>15</v>
      </c>
      <c r="D904" s="33" t="s">
        <v>391</v>
      </c>
      <c r="E904" s="33" t="s">
        <v>13</v>
      </c>
      <c r="F904" s="34">
        <f t="shared" ref="F904:H906" si="155">F905</f>
        <v>30</v>
      </c>
      <c r="G904" s="34">
        <f t="shared" si="155"/>
        <v>0</v>
      </c>
      <c r="H904" s="34">
        <f t="shared" si="155"/>
        <v>0</v>
      </c>
    </row>
    <row r="905" spans="1:8" s="9" customFormat="1" ht="15.75" customHeight="1" x14ac:dyDescent="0.25">
      <c r="A905" s="35" t="s">
        <v>89</v>
      </c>
      <c r="B905" s="33" t="s">
        <v>74</v>
      </c>
      <c r="C905" s="33" t="s">
        <v>15</v>
      </c>
      <c r="D905" s="33" t="s">
        <v>392</v>
      </c>
      <c r="E905" s="33" t="s">
        <v>13</v>
      </c>
      <c r="F905" s="34">
        <f t="shared" si="155"/>
        <v>30</v>
      </c>
      <c r="G905" s="34">
        <f t="shared" si="155"/>
        <v>0</v>
      </c>
      <c r="H905" s="34">
        <f t="shared" si="155"/>
        <v>0</v>
      </c>
    </row>
    <row r="906" spans="1:8" s="9" customFormat="1" ht="27.75" customHeight="1" x14ac:dyDescent="0.25">
      <c r="A906" s="35" t="s">
        <v>32</v>
      </c>
      <c r="B906" s="33" t="s">
        <v>74</v>
      </c>
      <c r="C906" s="33" t="s">
        <v>15</v>
      </c>
      <c r="D906" s="33" t="s">
        <v>392</v>
      </c>
      <c r="E906" s="33" t="s">
        <v>33</v>
      </c>
      <c r="F906" s="34">
        <f t="shared" si="155"/>
        <v>30</v>
      </c>
      <c r="G906" s="34">
        <f t="shared" si="155"/>
        <v>0</v>
      </c>
      <c r="H906" s="34">
        <f t="shared" si="155"/>
        <v>0</v>
      </c>
    </row>
    <row r="907" spans="1:8" s="9" customFormat="1" ht="27.75" customHeight="1" x14ac:dyDescent="0.25">
      <c r="A907" s="35" t="s">
        <v>34</v>
      </c>
      <c r="B907" s="33" t="s">
        <v>74</v>
      </c>
      <c r="C907" s="33" t="s">
        <v>15</v>
      </c>
      <c r="D907" s="33" t="s">
        <v>392</v>
      </c>
      <c r="E907" s="33" t="s">
        <v>35</v>
      </c>
      <c r="F907" s="34">
        <v>30</v>
      </c>
      <c r="G907" s="34">
        <v>0</v>
      </c>
      <c r="H907" s="34">
        <v>0</v>
      </c>
    </row>
    <row r="908" spans="1:8" s="9" customFormat="1" ht="81.75" customHeight="1" x14ac:dyDescent="0.25">
      <c r="A908" s="35" t="s">
        <v>336</v>
      </c>
      <c r="B908" s="33" t="s">
        <v>74</v>
      </c>
      <c r="C908" s="33" t="s">
        <v>15</v>
      </c>
      <c r="D908" s="33" t="s">
        <v>310</v>
      </c>
      <c r="E908" s="33" t="s">
        <v>13</v>
      </c>
      <c r="F908" s="34">
        <f>F909</f>
        <v>158</v>
      </c>
      <c r="G908" s="34">
        <f>G909</f>
        <v>0</v>
      </c>
      <c r="H908" s="34">
        <f>H909</f>
        <v>0</v>
      </c>
    </row>
    <row r="909" spans="1:8" s="9" customFormat="1" ht="15.75" customHeight="1" x14ac:dyDescent="0.25">
      <c r="A909" s="35" t="s">
        <v>89</v>
      </c>
      <c r="B909" s="33" t="s">
        <v>74</v>
      </c>
      <c r="C909" s="33" t="s">
        <v>15</v>
      </c>
      <c r="D909" s="33" t="s">
        <v>311</v>
      </c>
      <c r="E909" s="33" t="s">
        <v>13</v>
      </c>
      <c r="F909" s="34">
        <f>F910+F912</f>
        <v>158</v>
      </c>
      <c r="G909" s="34">
        <f>G910+G912</f>
        <v>0</v>
      </c>
      <c r="H909" s="34">
        <f>H910+H912</f>
        <v>0</v>
      </c>
    </row>
    <row r="910" spans="1:8" s="9" customFormat="1" ht="71.25" customHeight="1" x14ac:dyDescent="0.25">
      <c r="A910" s="35" t="s">
        <v>22</v>
      </c>
      <c r="B910" s="33" t="s">
        <v>74</v>
      </c>
      <c r="C910" s="33" t="s">
        <v>15</v>
      </c>
      <c r="D910" s="33" t="s">
        <v>311</v>
      </c>
      <c r="E910" s="33" t="s">
        <v>23</v>
      </c>
      <c r="F910" s="34">
        <f>F911</f>
        <v>117.80000000000001</v>
      </c>
      <c r="G910" s="34">
        <f>G911</f>
        <v>0</v>
      </c>
      <c r="H910" s="34">
        <f>H911</f>
        <v>0</v>
      </c>
    </row>
    <row r="911" spans="1:8" s="9" customFormat="1" ht="15.75" customHeight="1" x14ac:dyDescent="0.25">
      <c r="A911" s="35" t="s">
        <v>146</v>
      </c>
      <c r="B911" s="33" t="s">
        <v>74</v>
      </c>
      <c r="C911" s="33" t="s">
        <v>15</v>
      </c>
      <c r="D911" s="33" t="s">
        <v>311</v>
      </c>
      <c r="E911" s="33" t="s">
        <v>147</v>
      </c>
      <c r="F911" s="34">
        <f>187.8-70</f>
        <v>117.80000000000001</v>
      </c>
      <c r="G911" s="34">
        <v>0</v>
      </c>
      <c r="H911" s="34">
        <v>0</v>
      </c>
    </row>
    <row r="912" spans="1:8" s="9" customFormat="1" ht="28.5" customHeight="1" x14ac:dyDescent="0.25">
      <c r="A912" s="35" t="s">
        <v>32</v>
      </c>
      <c r="B912" s="33" t="s">
        <v>74</v>
      </c>
      <c r="C912" s="33" t="s">
        <v>15</v>
      </c>
      <c r="D912" s="33" t="s">
        <v>311</v>
      </c>
      <c r="E912" s="33" t="s">
        <v>33</v>
      </c>
      <c r="F912" s="34">
        <f>F913</f>
        <v>40.199999999999989</v>
      </c>
      <c r="G912" s="34">
        <f>G913</f>
        <v>0</v>
      </c>
      <c r="H912" s="34">
        <f>H913</f>
        <v>0</v>
      </c>
    </row>
    <row r="913" spans="1:8" s="9" customFormat="1" ht="26.25" customHeight="1" x14ac:dyDescent="0.25">
      <c r="A913" s="35" t="s">
        <v>34</v>
      </c>
      <c r="B913" s="33" t="s">
        <v>74</v>
      </c>
      <c r="C913" s="33" t="s">
        <v>15</v>
      </c>
      <c r="D913" s="33" t="s">
        <v>311</v>
      </c>
      <c r="E913" s="33" t="s">
        <v>35</v>
      </c>
      <c r="F913" s="34">
        <f>140.2-100</f>
        <v>40.199999999999989</v>
      </c>
      <c r="G913" s="34">
        <v>0</v>
      </c>
      <c r="H913" s="34">
        <v>0</v>
      </c>
    </row>
    <row r="914" spans="1:8" s="9" customFormat="1" ht="24" hidden="1" customHeight="1" x14ac:dyDescent="0.25">
      <c r="A914" s="35" t="s">
        <v>393</v>
      </c>
      <c r="B914" s="33" t="s">
        <v>74</v>
      </c>
      <c r="C914" s="33" t="s">
        <v>15</v>
      </c>
      <c r="D914" s="33" t="s">
        <v>394</v>
      </c>
      <c r="E914" s="33" t="s">
        <v>13</v>
      </c>
      <c r="F914" s="34">
        <f t="shared" ref="F914:H916" si="156">F915</f>
        <v>0</v>
      </c>
      <c r="G914" s="34">
        <f t="shared" si="156"/>
        <v>0</v>
      </c>
      <c r="H914" s="34">
        <f t="shared" si="156"/>
        <v>0</v>
      </c>
    </row>
    <row r="915" spans="1:8" s="9" customFormat="1" ht="13.5" hidden="1" customHeight="1" x14ac:dyDescent="0.25">
      <c r="A915" s="35" t="s">
        <v>89</v>
      </c>
      <c r="B915" s="33" t="s">
        <v>74</v>
      </c>
      <c r="C915" s="33" t="s">
        <v>15</v>
      </c>
      <c r="D915" s="33" t="s">
        <v>395</v>
      </c>
      <c r="E915" s="33" t="s">
        <v>13</v>
      </c>
      <c r="F915" s="34">
        <f t="shared" si="156"/>
        <v>0</v>
      </c>
      <c r="G915" s="34">
        <f t="shared" si="156"/>
        <v>0</v>
      </c>
      <c r="H915" s="34">
        <f t="shared" si="156"/>
        <v>0</v>
      </c>
    </row>
    <row r="916" spans="1:8" s="9" customFormat="1" ht="27" hidden="1" customHeight="1" x14ac:dyDescent="0.25">
      <c r="A916" s="35" t="s">
        <v>32</v>
      </c>
      <c r="B916" s="33" t="s">
        <v>74</v>
      </c>
      <c r="C916" s="33" t="s">
        <v>15</v>
      </c>
      <c r="D916" s="33" t="s">
        <v>395</v>
      </c>
      <c r="E916" s="33" t="s">
        <v>33</v>
      </c>
      <c r="F916" s="34">
        <f t="shared" si="156"/>
        <v>0</v>
      </c>
      <c r="G916" s="34">
        <f t="shared" si="156"/>
        <v>0</v>
      </c>
      <c r="H916" s="34">
        <f t="shared" si="156"/>
        <v>0</v>
      </c>
    </row>
    <row r="917" spans="1:8" s="9" customFormat="1" ht="27.75" hidden="1" customHeight="1" x14ac:dyDescent="0.25">
      <c r="A917" s="35" t="s">
        <v>34</v>
      </c>
      <c r="B917" s="33" t="s">
        <v>74</v>
      </c>
      <c r="C917" s="33" t="s">
        <v>15</v>
      </c>
      <c r="D917" s="33" t="s">
        <v>395</v>
      </c>
      <c r="E917" s="33" t="s">
        <v>35</v>
      </c>
      <c r="F917" s="34"/>
      <c r="G917" s="34"/>
      <c r="H917" s="34"/>
    </row>
    <row r="918" spans="1:8" s="9" customFormat="1" ht="28.5" hidden="1" customHeight="1" x14ac:dyDescent="0.25">
      <c r="A918" s="35" t="s">
        <v>396</v>
      </c>
      <c r="B918" s="33" t="s">
        <v>74</v>
      </c>
      <c r="C918" s="33" t="s">
        <v>15</v>
      </c>
      <c r="D918" s="33" t="s">
        <v>397</v>
      </c>
      <c r="E918" s="33" t="s">
        <v>13</v>
      </c>
      <c r="F918" s="34">
        <f>F919+F922</f>
        <v>0</v>
      </c>
      <c r="G918" s="34">
        <f t="shared" ref="F918:H920" si="157">G919</f>
        <v>0</v>
      </c>
      <c r="H918" s="34">
        <f t="shared" si="157"/>
        <v>0</v>
      </c>
    </row>
    <row r="919" spans="1:8" s="9" customFormat="1" ht="17.25" hidden="1" customHeight="1" x14ac:dyDescent="0.25">
      <c r="A919" s="35" t="s">
        <v>89</v>
      </c>
      <c r="B919" s="33" t="s">
        <v>74</v>
      </c>
      <c r="C919" s="33" t="s">
        <v>15</v>
      </c>
      <c r="D919" s="33" t="s">
        <v>398</v>
      </c>
      <c r="E919" s="33" t="s">
        <v>13</v>
      </c>
      <c r="F919" s="34">
        <f t="shared" si="157"/>
        <v>0</v>
      </c>
      <c r="G919" s="34">
        <f t="shared" si="157"/>
        <v>0</v>
      </c>
      <c r="H919" s="34">
        <f t="shared" si="157"/>
        <v>0</v>
      </c>
    </row>
    <row r="920" spans="1:8" s="9" customFormat="1" ht="26.25" hidden="1" customHeight="1" x14ac:dyDescent="0.25">
      <c r="A920" s="35" t="s">
        <v>32</v>
      </c>
      <c r="B920" s="33" t="s">
        <v>74</v>
      </c>
      <c r="C920" s="33" t="s">
        <v>15</v>
      </c>
      <c r="D920" s="33" t="s">
        <v>398</v>
      </c>
      <c r="E920" s="33" t="s">
        <v>33</v>
      </c>
      <c r="F920" s="34">
        <f t="shared" si="157"/>
        <v>0</v>
      </c>
      <c r="G920" s="34">
        <f t="shared" si="157"/>
        <v>0</v>
      </c>
      <c r="H920" s="34">
        <f t="shared" si="157"/>
        <v>0</v>
      </c>
    </row>
    <row r="921" spans="1:8" s="9" customFormat="1" ht="26.25" hidden="1" customHeight="1" x14ac:dyDescent="0.25">
      <c r="A921" s="35" t="s">
        <v>34</v>
      </c>
      <c r="B921" s="33" t="s">
        <v>74</v>
      </c>
      <c r="C921" s="33" t="s">
        <v>15</v>
      </c>
      <c r="D921" s="33" t="s">
        <v>398</v>
      </c>
      <c r="E921" s="33" t="s">
        <v>35</v>
      </c>
      <c r="F921" s="34">
        <f>20-20</f>
        <v>0</v>
      </c>
      <c r="G921" s="34">
        <v>0</v>
      </c>
      <c r="H921" s="34">
        <v>0</v>
      </c>
    </row>
    <row r="922" spans="1:8" s="9" customFormat="1" ht="43.5" hidden="1" customHeight="1" x14ac:dyDescent="0.25">
      <c r="A922" s="35" t="s">
        <v>468</v>
      </c>
      <c r="B922" s="33" t="s">
        <v>74</v>
      </c>
      <c r="C922" s="33" t="s">
        <v>15</v>
      </c>
      <c r="D922" s="33" t="s">
        <v>510</v>
      </c>
      <c r="E922" s="33" t="s">
        <v>13</v>
      </c>
      <c r="F922" s="34">
        <f>F923</f>
        <v>0</v>
      </c>
      <c r="G922" s="34">
        <v>0</v>
      </c>
      <c r="H922" s="34">
        <v>0</v>
      </c>
    </row>
    <row r="923" spans="1:8" s="9" customFormat="1" ht="26.25" hidden="1" customHeight="1" x14ac:dyDescent="0.25">
      <c r="A923" s="35" t="s">
        <v>32</v>
      </c>
      <c r="B923" s="33" t="s">
        <v>74</v>
      </c>
      <c r="C923" s="33" t="s">
        <v>15</v>
      </c>
      <c r="D923" s="33" t="s">
        <v>510</v>
      </c>
      <c r="E923" s="33" t="s">
        <v>33</v>
      </c>
      <c r="F923" s="34">
        <f>F924</f>
        <v>0</v>
      </c>
      <c r="G923" s="34">
        <v>0</v>
      </c>
      <c r="H923" s="34">
        <v>0</v>
      </c>
    </row>
    <row r="924" spans="1:8" s="9" customFormat="1" ht="26.25" hidden="1" customHeight="1" x14ac:dyDescent="0.25">
      <c r="A924" s="35" t="s">
        <v>34</v>
      </c>
      <c r="B924" s="33" t="s">
        <v>74</v>
      </c>
      <c r="C924" s="33" t="s">
        <v>15</v>
      </c>
      <c r="D924" s="33" t="s">
        <v>510</v>
      </c>
      <c r="E924" s="33" t="s">
        <v>35</v>
      </c>
      <c r="F924" s="34"/>
      <c r="G924" s="34"/>
      <c r="H924" s="34"/>
    </row>
    <row r="925" spans="1:8" s="9" customFormat="1" ht="27.75" hidden="1" customHeight="1" x14ac:dyDescent="0.25">
      <c r="A925" s="35" t="s">
        <v>491</v>
      </c>
      <c r="B925" s="33" t="s">
        <v>74</v>
      </c>
      <c r="C925" s="33" t="s">
        <v>15</v>
      </c>
      <c r="D925" s="33" t="s">
        <v>492</v>
      </c>
      <c r="E925" s="33" t="s">
        <v>13</v>
      </c>
      <c r="F925" s="34">
        <f>F929+F932+F926</f>
        <v>0</v>
      </c>
      <c r="G925" s="34">
        <v>0</v>
      </c>
      <c r="H925" s="34">
        <v>0</v>
      </c>
    </row>
    <row r="926" spans="1:8" s="9" customFormat="1" ht="42" hidden="1" customHeight="1" x14ac:dyDescent="0.25">
      <c r="A926" s="35" t="s">
        <v>493</v>
      </c>
      <c r="B926" s="33" t="s">
        <v>74</v>
      </c>
      <c r="C926" s="33" t="s">
        <v>15</v>
      </c>
      <c r="D926" s="33" t="s">
        <v>494</v>
      </c>
      <c r="E926" s="33" t="s">
        <v>13</v>
      </c>
      <c r="F926" s="34">
        <f>F927</f>
        <v>0</v>
      </c>
      <c r="G926" s="34">
        <v>0</v>
      </c>
      <c r="H926" s="34">
        <v>0</v>
      </c>
    </row>
    <row r="927" spans="1:8" s="9" customFormat="1" ht="27.75" hidden="1" customHeight="1" x14ac:dyDescent="0.25">
      <c r="A927" s="35" t="s">
        <v>32</v>
      </c>
      <c r="B927" s="33" t="s">
        <v>74</v>
      </c>
      <c r="C927" s="33" t="s">
        <v>15</v>
      </c>
      <c r="D927" s="33" t="s">
        <v>494</v>
      </c>
      <c r="E927" s="33" t="s">
        <v>33</v>
      </c>
      <c r="F927" s="34">
        <f>F928</f>
        <v>0</v>
      </c>
      <c r="G927" s="34">
        <v>0</v>
      </c>
      <c r="H927" s="34">
        <v>0</v>
      </c>
    </row>
    <row r="928" spans="1:8" s="9" customFormat="1" ht="27.75" hidden="1" customHeight="1" x14ac:dyDescent="0.25">
      <c r="A928" s="35" t="s">
        <v>34</v>
      </c>
      <c r="B928" s="33" t="s">
        <v>74</v>
      </c>
      <c r="C928" s="33" t="s">
        <v>15</v>
      </c>
      <c r="D928" s="33" t="s">
        <v>494</v>
      </c>
      <c r="E928" s="33" t="s">
        <v>35</v>
      </c>
      <c r="F928" s="34"/>
      <c r="G928" s="34"/>
      <c r="H928" s="34"/>
    </row>
    <row r="929" spans="1:8" s="9" customFormat="1" ht="42" hidden="1" customHeight="1" x14ac:dyDescent="0.25">
      <c r="A929" s="35" t="s">
        <v>495</v>
      </c>
      <c r="B929" s="33" t="s">
        <v>74</v>
      </c>
      <c r="C929" s="33" t="s">
        <v>15</v>
      </c>
      <c r="D929" s="33" t="s">
        <v>496</v>
      </c>
      <c r="E929" s="33" t="s">
        <v>13</v>
      </c>
      <c r="F929" s="34">
        <f>F930</f>
        <v>0</v>
      </c>
      <c r="G929" s="34">
        <v>0</v>
      </c>
      <c r="H929" s="34">
        <v>0</v>
      </c>
    </row>
    <row r="930" spans="1:8" s="9" customFormat="1" ht="26.25" hidden="1" customHeight="1" x14ac:dyDescent="0.25">
      <c r="A930" s="35" t="s">
        <v>32</v>
      </c>
      <c r="B930" s="33" t="s">
        <v>74</v>
      </c>
      <c r="C930" s="33" t="s">
        <v>15</v>
      </c>
      <c r="D930" s="33" t="s">
        <v>496</v>
      </c>
      <c r="E930" s="33" t="s">
        <v>33</v>
      </c>
      <c r="F930" s="34">
        <f>F931</f>
        <v>0</v>
      </c>
      <c r="G930" s="34">
        <v>0</v>
      </c>
      <c r="H930" s="34">
        <v>0</v>
      </c>
    </row>
    <row r="931" spans="1:8" s="9" customFormat="1" ht="26.25" hidden="1" customHeight="1" x14ac:dyDescent="0.25">
      <c r="A931" s="35" t="s">
        <v>34</v>
      </c>
      <c r="B931" s="33" t="s">
        <v>74</v>
      </c>
      <c r="C931" s="33" t="s">
        <v>15</v>
      </c>
      <c r="D931" s="33" t="s">
        <v>496</v>
      </c>
      <c r="E931" s="33" t="s">
        <v>35</v>
      </c>
      <c r="F931" s="34"/>
      <c r="G931" s="34"/>
      <c r="H931" s="34"/>
    </row>
    <row r="932" spans="1:8" s="9" customFormat="1" ht="68.25" hidden="1" customHeight="1" x14ac:dyDescent="0.25">
      <c r="A932" s="35" t="s">
        <v>497</v>
      </c>
      <c r="B932" s="33" t="s">
        <v>74</v>
      </c>
      <c r="C932" s="33" t="s">
        <v>15</v>
      </c>
      <c r="D932" s="33" t="s">
        <v>498</v>
      </c>
      <c r="E932" s="33" t="s">
        <v>13</v>
      </c>
      <c r="F932" s="34">
        <f>F933</f>
        <v>0</v>
      </c>
      <c r="G932" s="34">
        <v>0</v>
      </c>
      <c r="H932" s="34">
        <v>0</v>
      </c>
    </row>
    <row r="933" spans="1:8" s="9" customFormat="1" ht="26.25" hidden="1" customHeight="1" x14ac:dyDescent="0.25">
      <c r="A933" s="35" t="s">
        <v>32</v>
      </c>
      <c r="B933" s="33" t="s">
        <v>74</v>
      </c>
      <c r="C933" s="33" t="s">
        <v>15</v>
      </c>
      <c r="D933" s="33" t="s">
        <v>498</v>
      </c>
      <c r="E933" s="33" t="s">
        <v>33</v>
      </c>
      <c r="F933" s="34">
        <f>F934</f>
        <v>0</v>
      </c>
      <c r="G933" s="34">
        <v>0</v>
      </c>
      <c r="H933" s="34">
        <v>0</v>
      </c>
    </row>
    <row r="934" spans="1:8" s="9" customFormat="1" ht="26.25" hidden="1" customHeight="1" x14ac:dyDescent="0.25">
      <c r="A934" s="35" t="s">
        <v>34</v>
      </c>
      <c r="B934" s="33" t="s">
        <v>74</v>
      </c>
      <c r="C934" s="33" t="s">
        <v>15</v>
      </c>
      <c r="D934" s="33" t="s">
        <v>498</v>
      </c>
      <c r="E934" s="33" t="s">
        <v>35</v>
      </c>
      <c r="F934" s="34"/>
      <c r="G934" s="34"/>
      <c r="H934" s="34"/>
    </row>
    <row r="935" spans="1:8" s="9" customFormat="1" ht="42.75" customHeight="1" x14ac:dyDescent="0.25">
      <c r="A935" s="35" t="s">
        <v>577</v>
      </c>
      <c r="B935" s="33" t="s">
        <v>74</v>
      </c>
      <c r="C935" s="33" t="s">
        <v>15</v>
      </c>
      <c r="D935" s="33" t="s">
        <v>555</v>
      </c>
      <c r="E935" s="33" t="s">
        <v>13</v>
      </c>
      <c r="F935" s="34">
        <v>0</v>
      </c>
      <c r="G935" s="34">
        <f>G936</f>
        <v>369</v>
      </c>
      <c r="H935" s="34">
        <f>H936</f>
        <v>278.2</v>
      </c>
    </row>
    <row r="936" spans="1:8" s="9" customFormat="1" ht="26.25" customHeight="1" x14ac:dyDescent="0.25">
      <c r="A936" s="35" t="s">
        <v>89</v>
      </c>
      <c r="B936" s="33" t="s">
        <v>74</v>
      </c>
      <c r="C936" s="33" t="s">
        <v>15</v>
      </c>
      <c r="D936" s="33" t="s">
        <v>556</v>
      </c>
      <c r="E936" s="33" t="s">
        <v>13</v>
      </c>
      <c r="F936" s="34">
        <v>0</v>
      </c>
      <c r="G936" s="34">
        <f>G937+G939</f>
        <v>369</v>
      </c>
      <c r="H936" s="34">
        <f>H937+H939</f>
        <v>278.2</v>
      </c>
    </row>
    <row r="937" spans="1:8" s="9" customFormat="1" ht="68.25" customHeight="1" x14ac:dyDescent="0.25">
      <c r="A937" s="35" t="s">
        <v>22</v>
      </c>
      <c r="B937" s="33" t="s">
        <v>74</v>
      </c>
      <c r="C937" s="33" t="s">
        <v>15</v>
      </c>
      <c r="D937" s="33" t="s">
        <v>556</v>
      </c>
      <c r="E937" s="33" t="s">
        <v>23</v>
      </c>
      <c r="F937" s="34">
        <v>0</v>
      </c>
      <c r="G937" s="34">
        <f>G938</f>
        <v>187.8</v>
      </c>
      <c r="H937" s="34">
        <f>H938</f>
        <v>107</v>
      </c>
    </row>
    <row r="938" spans="1:8" s="9" customFormat="1" ht="17.25" customHeight="1" x14ac:dyDescent="0.25">
      <c r="A938" s="35" t="s">
        <v>146</v>
      </c>
      <c r="B938" s="33" t="s">
        <v>74</v>
      </c>
      <c r="C938" s="33" t="s">
        <v>15</v>
      </c>
      <c r="D938" s="33" t="s">
        <v>556</v>
      </c>
      <c r="E938" s="33" t="s">
        <v>147</v>
      </c>
      <c r="F938" s="34">
        <v>0</v>
      </c>
      <c r="G938" s="34">
        <v>187.8</v>
      </c>
      <c r="H938" s="34">
        <v>107</v>
      </c>
    </row>
    <row r="939" spans="1:8" s="9" customFormat="1" ht="26.25" customHeight="1" x14ac:dyDescent="0.25">
      <c r="A939" s="35" t="s">
        <v>32</v>
      </c>
      <c r="B939" s="33" t="s">
        <v>74</v>
      </c>
      <c r="C939" s="33" t="s">
        <v>15</v>
      </c>
      <c r="D939" s="33" t="s">
        <v>556</v>
      </c>
      <c r="E939" s="33" t="s">
        <v>33</v>
      </c>
      <c r="F939" s="34">
        <v>0</v>
      </c>
      <c r="G939" s="34">
        <f>G940</f>
        <v>181.2</v>
      </c>
      <c r="H939" s="34">
        <f>H940</f>
        <v>171.2</v>
      </c>
    </row>
    <row r="940" spans="1:8" s="9" customFormat="1" ht="26.25" customHeight="1" x14ac:dyDescent="0.25">
      <c r="A940" s="35" t="s">
        <v>34</v>
      </c>
      <c r="B940" s="33" t="s">
        <v>74</v>
      </c>
      <c r="C940" s="33" t="s">
        <v>15</v>
      </c>
      <c r="D940" s="33" t="s">
        <v>556</v>
      </c>
      <c r="E940" s="33" t="s">
        <v>35</v>
      </c>
      <c r="F940" s="34">
        <v>0</v>
      </c>
      <c r="G940" s="34">
        <f>21+140.2+20</f>
        <v>181.2</v>
      </c>
      <c r="H940" s="34">
        <f>21+130.2+20</f>
        <v>171.2</v>
      </c>
    </row>
    <row r="941" spans="1:8" s="9" customFormat="1" ht="26.25" hidden="1" customHeight="1" x14ac:dyDescent="0.25">
      <c r="A941" s="35"/>
      <c r="B941" s="33"/>
      <c r="C941" s="33"/>
      <c r="D941" s="33"/>
      <c r="E941" s="33"/>
      <c r="F941" s="34"/>
      <c r="G941" s="34"/>
      <c r="H941" s="34"/>
    </row>
    <row r="942" spans="1:8" s="9" customFormat="1" ht="15.75" customHeight="1" x14ac:dyDescent="0.25">
      <c r="A942" s="35" t="s">
        <v>399</v>
      </c>
      <c r="B942" s="33" t="s">
        <v>206</v>
      </c>
      <c r="C942" s="33" t="s">
        <v>11</v>
      </c>
      <c r="D942" s="33" t="s">
        <v>12</v>
      </c>
      <c r="E942" s="33" t="s">
        <v>13</v>
      </c>
      <c r="F942" s="34">
        <f>F943</f>
        <v>1554.8000000000002</v>
      </c>
      <c r="G942" s="34">
        <f>G943</f>
        <v>1380.9</v>
      </c>
      <c r="H942" s="34">
        <f>H943</f>
        <v>1260.7</v>
      </c>
    </row>
    <row r="943" spans="1:8" s="9" customFormat="1" ht="17.25" customHeight="1" x14ac:dyDescent="0.25">
      <c r="A943" s="35" t="s">
        <v>400</v>
      </c>
      <c r="B943" s="33" t="s">
        <v>206</v>
      </c>
      <c r="C943" s="33" t="s">
        <v>15</v>
      </c>
      <c r="D943" s="33" t="s">
        <v>12</v>
      </c>
      <c r="E943" s="33" t="s">
        <v>13</v>
      </c>
      <c r="F943" s="34">
        <f>F944+F949</f>
        <v>1554.8000000000002</v>
      </c>
      <c r="G943" s="34">
        <f>G944+G949</f>
        <v>1380.9</v>
      </c>
      <c r="H943" s="34">
        <f>H988</f>
        <v>1260.7</v>
      </c>
    </row>
    <row r="944" spans="1:8" s="9" customFormat="1" ht="27" hidden="1" customHeight="1" x14ac:dyDescent="0.25">
      <c r="A944" s="35" t="s">
        <v>286</v>
      </c>
      <c r="B944" s="33" t="s">
        <v>206</v>
      </c>
      <c r="C944" s="33" t="s">
        <v>15</v>
      </c>
      <c r="D944" s="33" t="s">
        <v>287</v>
      </c>
      <c r="E944" s="33" t="s">
        <v>13</v>
      </c>
      <c r="F944" s="34">
        <f t="shared" ref="F944:H947" si="158">F945</f>
        <v>0</v>
      </c>
      <c r="G944" s="34">
        <f t="shared" si="158"/>
        <v>0</v>
      </c>
      <c r="H944" s="34">
        <f t="shared" si="158"/>
        <v>0</v>
      </c>
    </row>
    <row r="945" spans="1:8" s="9" customFormat="1" ht="39" hidden="1" customHeight="1" x14ac:dyDescent="0.25">
      <c r="A945" s="35" t="s">
        <v>401</v>
      </c>
      <c r="B945" s="33" t="s">
        <v>206</v>
      </c>
      <c r="C945" s="33" t="s">
        <v>15</v>
      </c>
      <c r="D945" s="33" t="s">
        <v>402</v>
      </c>
      <c r="E945" s="33" t="s">
        <v>13</v>
      </c>
      <c r="F945" s="34">
        <f t="shared" si="158"/>
        <v>0</v>
      </c>
      <c r="G945" s="34">
        <f t="shared" si="158"/>
        <v>0</v>
      </c>
      <c r="H945" s="34">
        <f t="shared" si="158"/>
        <v>0</v>
      </c>
    </row>
    <row r="946" spans="1:8" s="9" customFormat="1" ht="17.25" hidden="1" customHeight="1" x14ac:dyDescent="0.25">
      <c r="A946" s="35" t="s">
        <v>89</v>
      </c>
      <c r="B946" s="33" t="s">
        <v>206</v>
      </c>
      <c r="C946" s="33" t="s">
        <v>15</v>
      </c>
      <c r="D946" s="33" t="s">
        <v>403</v>
      </c>
      <c r="E946" s="33" t="s">
        <v>13</v>
      </c>
      <c r="F946" s="34">
        <f t="shared" si="158"/>
        <v>0</v>
      </c>
      <c r="G946" s="34">
        <f t="shared" si="158"/>
        <v>0</v>
      </c>
      <c r="H946" s="34">
        <f t="shared" si="158"/>
        <v>0</v>
      </c>
    </row>
    <row r="947" spans="1:8" s="9" customFormat="1" ht="30" hidden="1" customHeight="1" x14ac:dyDescent="0.25">
      <c r="A947" s="35" t="s">
        <v>291</v>
      </c>
      <c r="B947" s="33" t="s">
        <v>206</v>
      </c>
      <c r="C947" s="33" t="s">
        <v>15</v>
      </c>
      <c r="D947" s="33" t="s">
        <v>403</v>
      </c>
      <c r="E947" s="33" t="s">
        <v>292</v>
      </c>
      <c r="F947" s="34">
        <f t="shared" si="158"/>
        <v>0</v>
      </c>
      <c r="G947" s="34">
        <f t="shared" si="158"/>
        <v>0</v>
      </c>
      <c r="H947" s="34">
        <f t="shared" si="158"/>
        <v>0</v>
      </c>
    </row>
    <row r="948" spans="1:8" s="9" customFormat="1" ht="17.25" hidden="1" customHeight="1" x14ac:dyDescent="0.25">
      <c r="A948" s="35" t="s">
        <v>293</v>
      </c>
      <c r="B948" s="33" t="s">
        <v>206</v>
      </c>
      <c r="C948" s="33" t="s">
        <v>15</v>
      </c>
      <c r="D948" s="33" t="s">
        <v>403</v>
      </c>
      <c r="E948" s="33" t="s">
        <v>294</v>
      </c>
      <c r="F948" s="34">
        <f>6-6</f>
        <v>0</v>
      </c>
      <c r="G948" s="34">
        <f>6-6</f>
        <v>0</v>
      </c>
      <c r="H948" s="34">
        <f>6-6</f>
        <v>0</v>
      </c>
    </row>
    <row r="949" spans="1:8" s="9" customFormat="1" ht="82.5" customHeight="1" x14ac:dyDescent="0.25">
      <c r="A949" s="35" t="s">
        <v>578</v>
      </c>
      <c r="B949" s="33" t="s">
        <v>206</v>
      </c>
      <c r="C949" s="33" t="s">
        <v>15</v>
      </c>
      <c r="D949" s="33" t="s">
        <v>404</v>
      </c>
      <c r="E949" s="33" t="s">
        <v>13</v>
      </c>
      <c r="F949" s="34">
        <f t="shared" ref="F949:H952" si="159">F950</f>
        <v>1554.8000000000002</v>
      </c>
      <c r="G949" s="34">
        <f t="shared" si="159"/>
        <v>1380.9</v>
      </c>
      <c r="H949" s="34">
        <f t="shared" si="159"/>
        <v>0</v>
      </c>
    </row>
    <row r="950" spans="1:8" s="9" customFormat="1" ht="54" customHeight="1" x14ac:dyDescent="0.25">
      <c r="A950" s="35" t="s">
        <v>405</v>
      </c>
      <c r="B950" s="33" t="s">
        <v>206</v>
      </c>
      <c r="C950" s="33" t="s">
        <v>15</v>
      </c>
      <c r="D950" s="33" t="s">
        <v>406</v>
      </c>
      <c r="E950" s="33" t="s">
        <v>13</v>
      </c>
      <c r="F950" s="34">
        <f>F951+F975+F972+F981+F978+F985</f>
        <v>1554.8000000000002</v>
      </c>
      <c r="G950" s="34">
        <f t="shared" ref="G950:H950" si="160">G951+G975</f>
        <v>1380.9</v>
      </c>
      <c r="H950" s="34">
        <f t="shared" si="160"/>
        <v>0</v>
      </c>
    </row>
    <row r="951" spans="1:8" s="9" customFormat="1" ht="41.25" customHeight="1" x14ac:dyDescent="0.25">
      <c r="A951" s="35" t="s">
        <v>298</v>
      </c>
      <c r="B951" s="33" t="s">
        <v>206</v>
      </c>
      <c r="C951" s="33" t="s">
        <v>15</v>
      </c>
      <c r="D951" s="33" t="s">
        <v>407</v>
      </c>
      <c r="E951" s="33" t="s">
        <v>13</v>
      </c>
      <c r="F951" s="34">
        <f t="shared" si="159"/>
        <v>1354.8000000000002</v>
      </c>
      <c r="G951" s="34">
        <f t="shared" si="159"/>
        <v>1380.9</v>
      </c>
      <c r="H951" s="34">
        <f t="shared" si="159"/>
        <v>0</v>
      </c>
    </row>
    <row r="952" spans="1:8" s="9" customFormat="1" ht="34.5" customHeight="1" x14ac:dyDescent="0.25">
      <c r="A952" s="35" t="s">
        <v>291</v>
      </c>
      <c r="B952" s="33" t="s">
        <v>206</v>
      </c>
      <c r="C952" s="33" t="s">
        <v>15</v>
      </c>
      <c r="D952" s="33" t="s">
        <v>407</v>
      </c>
      <c r="E952" s="33" t="s">
        <v>292</v>
      </c>
      <c r="F952" s="34">
        <f t="shared" si="159"/>
        <v>1354.8000000000002</v>
      </c>
      <c r="G952" s="34">
        <f t="shared" si="159"/>
        <v>1380.9</v>
      </c>
      <c r="H952" s="34">
        <f t="shared" si="159"/>
        <v>0</v>
      </c>
    </row>
    <row r="953" spans="1:8" s="9" customFormat="1" ht="15.75" customHeight="1" x14ac:dyDescent="0.25">
      <c r="A953" s="35" t="s">
        <v>293</v>
      </c>
      <c r="B953" s="33" t="s">
        <v>206</v>
      </c>
      <c r="C953" s="33" t="s">
        <v>15</v>
      </c>
      <c r="D953" s="33" t="s">
        <v>407</v>
      </c>
      <c r="E953" s="33" t="s">
        <v>294</v>
      </c>
      <c r="F953" s="34">
        <f>1485.4+1.2+10-141.8-30.5+30.5</f>
        <v>1354.8000000000002</v>
      </c>
      <c r="G953" s="34">
        <v>1380.9</v>
      </c>
      <c r="H953" s="34">
        <v>0</v>
      </c>
    </row>
    <row r="954" spans="1:8" s="9" customFormat="1" ht="30.75" hidden="1" customHeight="1" x14ac:dyDescent="0.25">
      <c r="A954" s="44" t="s">
        <v>408</v>
      </c>
      <c r="B954" s="33" t="s">
        <v>206</v>
      </c>
      <c r="C954" s="33" t="s">
        <v>15</v>
      </c>
      <c r="D954" s="33" t="s">
        <v>409</v>
      </c>
      <c r="E954" s="33" t="s">
        <v>13</v>
      </c>
      <c r="F954" s="34">
        <f t="shared" ref="F954:H955" si="161">F955</f>
        <v>0</v>
      </c>
      <c r="G954" s="34">
        <f t="shared" si="161"/>
        <v>0</v>
      </c>
      <c r="H954" s="34">
        <f t="shared" si="161"/>
        <v>0</v>
      </c>
    </row>
    <row r="955" spans="1:8" s="9" customFormat="1" ht="26.25" hidden="1" x14ac:dyDescent="0.25">
      <c r="A955" s="35" t="s">
        <v>410</v>
      </c>
      <c r="B955" s="33" t="s">
        <v>206</v>
      </c>
      <c r="C955" s="33" t="s">
        <v>15</v>
      </c>
      <c r="D955" s="33" t="s">
        <v>409</v>
      </c>
      <c r="E955" s="33" t="s">
        <v>33</v>
      </c>
      <c r="F955" s="34">
        <f t="shared" si="161"/>
        <v>0</v>
      </c>
      <c r="G955" s="34">
        <f t="shared" si="161"/>
        <v>0</v>
      </c>
      <c r="H955" s="34">
        <f t="shared" si="161"/>
        <v>0</v>
      </c>
    </row>
    <row r="956" spans="1:8" s="9" customFormat="1" ht="39" hidden="1" x14ac:dyDescent="0.25">
      <c r="A956" s="35" t="s">
        <v>161</v>
      </c>
      <c r="B956" s="33" t="s">
        <v>206</v>
      </c>
      <c r="C956" s="33" t="s">
        <v>15</v>
      </c>
      <c r="D956" s="33" t="s">
        <v>409</v>
      </c>
      <c r="E956" s="33" t="s">
        <v>35</v>
      </c>
      <c r="F956" s="34">
        <v>0</v>
      </c>
      <c r="G956" s="34">
        <v>0</v>
      </c>
      <c r="H956" s="34">
        <v>0</v>
      </c>
    </row>
    <row r="957" spans="1:8" s="9" customFormat="1" ht="39" hidden="1" x14ac:dyDescent="0.25">
      <c r="A957" s="35" t="s">
        <v>411</v>
      </c>
      <c r="B957" s="33" t="s">
        <v>68</v>
      </c>
      <c r="C957" s="33" t="s">
        <v>15</v>
      </c>
      <c r="D957" s="33" t="s">
        <v>412</v>
      </c>
      <c r="E957" s="33" t="s">
        <v>13</v>
      </c>
      <c r="F957" s="34">
        <f t="shared" ref="F957:H958" si="162">F958</f>
        <v>0</v>
      </c>
      <c r="G957" s="34">
        <f t="shared" si="162"/>
        <v>0</v>
      </c>
      <c r="H957" s="34">
        <f t="shared" si="162"/>
        <v>0</v>
      </c>
    </row>
    <row r="958" spans="1:8" s="9" customFormat="1" ht="26.25" hidden="1" x14ac:dyDescent="0.25">
      <c r="A958" s="35" t="s">
        <v>410</v>
      </c>
      <c r="B958" s="33" t="s">
        <v>68</v>
      </c>
      <c r="C958" s="33" t="s">
        <v>15</v>
      </c>
      <c r="D958" s="33" t="s">
        <v>412</v>
      </c>
      <c r="E958" s="33" t="s">
        <v>33</v>
      </c>
      <c r="F958" s="34">
        <f t="shared" si="162"/>
        <v>0</v>
      </c>
      <c r="G958" s="34">
        <f t="shared" si="162"/>
        <v>0</v>
      </c>
      <c r="H958" s="34">
        <f t="shared" si="162"/>
        <v>0</v>
      </c>
    </row>
    <row r="959" spans="1:8" s="9" customFormat="1" ht="39" hidden="1" x14ac:dyDescent="0.25">
      <c r="A959" s="35" t="s">
        <v>161</v>
      </c>
      <c r="B959" s="33" t="s">
        <v>68</v>
      </c>
      <c r="C959" s="33" t="s">
        <v>15</v>
      </c>
      <c r="D959" s="33" t="s">
        <v>412</v>
      </c>
      <c r="E959" s="33" t="s">
        <v>35</v>
      </c>
      <c r="F959" s="34">
        <v>0</v>
      </c>
      <c r="G959" s="34">
        <v>0</v>
      </c>
      <c r="H959" s="34">
        <v>0</v>
      </c>
    </row>
    <row r="960" spans="1:8" ht="39" hidden="1" x14ac:dyDescent="0.25">
      <c r="A960" s="35" t="s">
        <v>413</v>
      </c>
      <c r="B960" s="33" t="s">
        <v>68</v>
      </c>
      <c r="C960" s="33" t="s">
        <v>15</v>
      </c>
      <c r="D960" s="33" t="s">
        <v>414</v>
      </c>
      <c r="E960" s="33" t="s">
        <v>13</v>
      </c>
      <c r="F960" s="34">
        <f t="shared" ref="F960:H962" si="163">F961</f>
        <v>0</v>
      </c>
      <c r="G960" s="34">
        <f t="shared" si="163"/>
        <v>0</v>
      </c>
      <c r="H960" s="34">
        <f t="shared" si="163"/>
        <v>0</v>
      </c>
    </row>
    <row r="961" spans="1:8" ht="26.25" hidden="1" x14ac:dyDescent="0.25">
      <c r="A961" s="35" t="s">
        <v>415</v>
      </c>
      <c r="B961" s="33" t="s">
        <v>68</v>
      </c>
      <c r="C961" s="33" t="s">
        <v>15</v>
      </c>
      <c r="D961" s="33" t="s">
        <v>414</v>
      </c>
      <c r="E961" s="33" t="s">
        <v>13</v>
      </c>
      <c r="F961" s="34">
        <f t="shared" si="163"/>
        <v>0</v>
      </c>
      <c r="G961" s="34">
        <f t="shared" si="163"/>
        <v>0</v>
      </c>
      <c r="H961" s="34">
        <f t="shared" si="163"/>
        <v>0</v>
      </c>
    </row>
    <row r="962" spans="1:8" ht="64.5" hidden="1" x14ac:dyDescent="0.25">
      <c r="A962" s="35" t="s">
        <v>22</v>
      </c>
      <c r="B962" s="33" t="s">
        <v>68</v>
      </c>
      <c r="C962" s="33" t="s">
        <v>15</v>
      </c>
      <c r="D962" s="33" t="s">
        <v>414</v>
      </c>
      <c r="E962" s="33" t="s">
        <v>23</v>
      </c>
      <c r="F962" s="34">
        <f t="shared" si="163"/>
        <v>0</v>
      </c>
      <c r="G962" s="34">
        <f t="shared" si="163"/>
        <v>0</v>
      </c>
      <c r="H962" s="34">
        <f t="shared" si="163"/>
        <v>0</v>
      </c>
    </row>
    <row r="963" spans="1:8" ht="26.25" hidden="1" x14ac:dyDescent="0.25">
      <c r="A963" s="35" t="s">
        <v>416</v>
      </c>
      <c r="B963" s="33" t="s">
        <v>68</v>
      </c>
      <c r="C963" s="33" t="s">
        <v>15</v>
      </c>
      <c r="D963" s="33" t="s">
        <v>414</v>
      </c>
      <c r="E963" s="33" t="s">
        <v>147</v>
      </c>
      <c r="F963" s="34">
        <f>30-30</f>
        <v>0</v>
      </c>
      <c r="G963" s="34">
        <f>30-30</f>
        <v>0</v>
      </c>
      <c r="H963" s="34">
        <f>30-30</f>
        <v>0</v>
      </c>
    </row>
    <row r="964" spans="1:8" ht="64.5" hidden="1" x14ac:dyDescent="0.25">
      <c r="A964" s="35" t="s">
        <v>417</v>
      </c>
      <c r="B964" s="33" t="s">
        <v>68</v>
      </c>
      <c r="C964" s="33" t="s">
        <v>15</v>
      </c>
      <c r="D964" s="33" t="s">
        <v>333</v>
      </c>
      <c r="E964" s="33" t="s">
        <v>13</v>
      </c>
      <c r="F964" s="34">
        <f t="shared" ref="F964:H965" si="164">F965</f>
        <v>0</v>
      </c>
      <c r="G964" s="34">
        <f t="shared" si="164"/>
        <v>0</v>
      </c>
      <c r="H964" s="34">
        <f t="shared" si="164"/>
        <v>0</v>
      </c>
    </row>
    <row r="965" spans="1:8" ht="26.25" hidden="1" x14ac:dyDescent="0.25">
      <c r="A965" s="35" t="s">
        <v>410</v>
      </c>
      <c r="B965" s="33" t="s">
        <v>68</v>
      </c>
      <c r="C965" s="33" t="s">
        <v>15</v>
      </c>
      <c r="D965" s="33" t="s">
        <v>333</v>
      </c>
      <c r="E965" s="33" t="s">
        <v>33</v>
      </c>
      <c r="F965" s="34">
        <f t="shared" si="164"/>
        <v>0</v>
      </c>
      <c r="G965" s="34">
        <f t="shared" si="164"/>
        <v>0</v>
      </c>
      <c r="H965" s="34">
        <f t="shared" si="164"/>
        <v>0</v>
      </c>
    </row>
    <row r="966" spans="1:8" ht="39" hidden="1" x14ac:dyDescent="0.25">
      <c r="A966" s="35" t="s">
        <v>161</v>
      </c>
      <c r="B966" s="33" t="s">
        <v>68</v>
      </c>
      <c r="C966" s="33" t="s">
        <v>15</v>
      </c>
      <c r="D966" s="33" t="s">
        <v>333</v>
      </c>
      <c r="E966" s="33" t="s">
        <v>35</v>
      </c>
      <c r="F966" s="34">
        <v>0</v>
      </c>
      <c r="G966" s="34">
        <v>0</v>
      </c>
      <c r="H966" s="34">
        <v>0</v>
      </c>
    </row>
    <row r="967" spans="1:8" ht="26.25" hidden="1" x14ac:dyDescent="0.25">
      <c r="A967" s="35" t="s">
        <v>418</v>
      </c>
      <c r="B967" s="33" t="s">
        <v>84</v>
      </c>
      <c r="C967" s="33" t="s">
        <v>11</v>
      </c>
      <c r="D967" s="33" t="s">
        <v>12</v>
      </c>
      <c r="E967" s="33" t="s">
        <v>13</v>
      </c>
      <c r="F967" s="34">
        <f t="shared" ref="F967:H970" si="165">F968</f>
        <v>0</v>
      </c>
      <c r="G967" s="34">
        <f t="shared" si="165"/>
        <v>0</v>
      </c>
      <c r="H967" s="34">
        <f t="shared" si="165"/>
        <v>0</v>
      </c>
    </row>
    <row r="968" spans="1:8" ht="18" hidden="1" customHeight="1" x14ac:dyDescent="0.25">
      <c r="A968" s="35" t="s">
        <v>419</v>
      </c>
      <c r="B968" s="33" t="s">
        <v>84</v>
      </c>
      <c r="C968" s="33" t="s">
        <v>10</v>
      </c>
      <c r="D968" s="33" t="s">
        <v>12</v>
      </c>
      <c r="E968" s="33" t="s">
        <v>13</v>
      </c>
      <c r="F968" s="34">
        <f t="shared" si="165"/>
        <v>0</v>
      </c>
      <c r="G968" s="34">
        <f t="shared" si="165"/>
        <v>0</v>
      </c>
      <c r="H968" s="34">
        <f t="shared" si="165"/>
        <v>0</v>
      </c>
    </row>
    <row r="969" spans="1:8" ht="14.25" hidden="1" customHeight="1" x14ac:dyDescent="0.25">
      <c r="A969" s="35" t="s">
        <v>420</v>
      </c>
      <c r="B969" s="33" t="s">
        <v>84</v>
      </c>
      <c r="C969" s="33" t="s">
        <v>10</v>
      </c>
      <c r="D969" s="33" t="s">
        <v>421</v>
      </c>
      <c r="E969" s="33" t="s">
        <v>13</v>
      </c>
      <c r="F969" s="34">
        <f t="shared" si="165"/>
        <v>0</v>
      </c>
      <c r="G969" s="34">
        <f t="shared" si="165"/>
        <v>0</v>
      </c>
      <c r="H969" s="34">
        <f t="shared" si="165"/>
        <v>0</v>
      </c>
    </row>
    <row r="970" spans="1:8" ht="26.25" hidden="1" x14ac:dyDescent="0.25">
      <c r="A970" s="35" t="s">
        <v>422</v>
      </c>
      <c r="B970" s="33" t="s">
        <v>84</v>
      </c>
      <c r="C970" s="33" t="s">
        <v>10</v>
      </c>
      <c r="D970" s="33" t="s">
        <v>423</v>
      </c>
      <c r="E970" s="33" t="s">
        <v>13</v>
      </c>
      <c r="F970" s="34">
        <f t="shared" si="165"/>
        <v>0</v>
      </c>
      <c r="G970" s="34">
        <f t="shared" si="165"/>
        <v>0</v>
      </c>
      <c r="H970" s="34">
        <f t="shared" si="165"/>
        <v>0</v>
      </c>
    </row>
    <row r="971" spans="1:8" ht="15" hidden="1" x14ac:dyDescent="0.25">
      <c r="A971" s="35" t="s">
        <v>424</v>
      </c>
      <c r="B971" s="33" t="s">
        <v>84</v>
      </c>
      <c r="C971" s="33" t="s">
        <v>10</v>
      </c>
      <c r="D971" s="33" t="s">
        <v>423</v>
      </c>
      <c r="E971" s="33" t="s">
        <v>425</v>
      </c>
      <c r="F971" s="34"/>
      <c r="G971" s="34"/>
      <c r="H971" s="34"/>
    </row>
    <row r="972" spans="1:8" ht="39" hidden="1" x14ac:dyDescent="0.25">
      <c r="A972" s="35" t="s">
        <v>473</v>
      </c>
      <c r="B972" s="33" t="s">
        <v>206</v>
      </c>
      <c r="C972" s="33" t="s">
        <v>15</v>
      </c>
      <c r="D972" s="33" t="s">
        <v>500</v>
      </c>
      <c r="E972" s="33" t="s">
        <v>13</v>
      </c>
      <c r="F972" s="34">
        <f>F973</f>
        <v>0</v>
      </c>
      <c r="G972" s="34">
        <f t="shared" ref="G972:H973" si="166">G973</f>
        <v>0</v>
      </c>
      <c r="H972" s="34">
        <f t="shared" si="166"/>
        <v>0</v>
      </c>
    </row>
    <row r="973" spans="1:8" ht="39" hidden="1" x14ac:dyDescent="0.25">
      <c r="A973" s="35" t="s">
        <v>291</v>
      </c>
      <c r="B973" s="33" t="s">
        <v>206</v>
      </c>
      <c r="C973" s="33" t="s">
        <v>15</v>
      </c>
      <c r="D973" s="33" t="s">
        <v>500</v>
      </c>
      <c r="E973" s="33" t="s">
        <v>292</v>
      </c>
      <c r="F973" s="34">
        <f>F974</f>
        <v>0</v>
      </c>
      <c r="G973" s="34">
        <f t="shared" si="166"/>
        <v>0</v>
      </c>
      <c r="H973" s="34">
        <f t="shared" si="166"/>
        <v>0</v>
      </c>
    </row>
    <row r="974" spans="1:8" ht="15" hidden="1" x14ac:dyDescent="0.25">
      <c r="A974" s="35" t="s">
        <v>293</v>
      </c>
      <c r="B974" s="33" t="s">
        <v>206</v>
      </c>
      <c r="C974" s="33" t="s">
        <v>15</v>
      </c>
      <c r="D974" s="33" t="s">
        <v>500</v>
      </c>
      <c r="E974" s="33" t="s">
        <v>294</v>
      </c>
      <c r="F974" s="34">
        <f>1.2-1.2</f>
        <v>0</v>
      </c>
      <c r="G974" s="34">
        <v>0</v>
      </c>
      <c r="H974" s="34">
        <v>0</v>
      </c>
    </row>
    <row r="975" spans="1:8" ht="26.25" hidden="1" x14ac:dyDescent="0.25">
      <c r="A975" s="35" t="s">
        <v>470</v>
      </c>
      <c r="B975" s="33" t="s">
        <v>206</v>
      </c>
      <c r="C975" s="33" t="s">
        <v>15</v>
      </c>
      <c r="D975" s="33" t="s">
        <v>501</v>
      </c>
      <c r="E975" s="33" t="s">
        <v>13</v>
      </c>
      <c r="F975" s="34">
        <f>F976</f>
        <v>0</v>
      </c>
      <c r="G975" s="34">
        <f t="shared" ref="G975:H976" si="167">G976</f>
        <v>0</v>
      </c>
      <c r="H975" s="34">
        <f t="shared" si="167"/>
        <v>0</v>
      </c>
    </row>
    <row r="976" spans="1:8" ht="39" hidden="1" x14ac:dyDescent="0.25">
      <c r="A976" s="35" t="s">
        <v>291</v>
      </c>
      <c r="B976" s="33" t="s">
        <v>206</v>
      </c>
      <c r="C976" s="33" t="s">
        <v>15</v>
      </c>
      <c r="D976" s="33" t="s">
        <v>501</v>
      </c>
      <c r="E976" s="33" t="s">
        <v>292</v>
      </c>
      <c r="F976" s="34">
        <f>F977</f>
        <v>0</v>
      </c>
      <c r="G976" s="34">
        <f t="shared" si="167"/>
        <v>0</v>
      </c>
      <c r="H976" s="34">
        <f t="shared" si="167"/>
        <v>0</v>
      </c>
    </row>
    <row r="977" spans="1:8" ht="15" hidden="1" x14ac:dyDescent="0.25">
      <c r="A977" s="35" t="s">
        <v>293</v>
      </c>
      <c r="B977" s="33" t="s">
        <v>206</v>
      </c>
      <c r="C977" s="33" t="s">
        <v>15</v>
      </c>
      <c r="D977" s="33" t="s">
        <v>501</v>
      </c>
      <c r="E977" s="33" t="s">
        <v>294</v>
      </c>
      <c r="F977" s="34">
        <f>23.7-23.7</f>
        <v>0</v>
      </c>
      <c r="G977" s="34">
        <v>0</v>
      </c>
      <c r="H977" s="34">
        <v>0</v>
      </c>
    </row>
    <row r="978" spans="1:8" ht="45" hidden="1" customHeight="1" x14ac:dyDescent="0.25">
      <c r="A978" s="35" t="s">
        <v>468</v>
      </c>
      <c r="B978" s="33" t="s">
        <v>206</v>
      </c>
      <c r="C978" s="33" t="s">
        <v>15</v>
      </c>
      <c r="D978" s="33" t="s">
        <v>499</v>
      </c>
      <c r="E978" s="33" t="s">
        <v>13</v>
      </c>
      <c r="F978" s="34">
        <f>F979</f>
        <v>0</v>
      </c>
      <c r="G978" s="34">
        <v>0</v>
      </c>
      <c r="H978" s="34">
        <v>0</v>
      </c>
    </row>
    <row r="979" spans="1:8" ht="33" hidden="1" customHeight="1" x14ac:dyDescent="0.25">
      <c r="A979" s="35" t="s">
        <v>291</v>
      </c>
      <c r="B979" s="33" t="s">
        <v>206</v>
      </c>
      <c r="C979" s="33" t="s">
        <v>15</v>
      </c>
      <c r="D979" s="33" t="s">
        <v>499</v>
      </c>
      <c r="E979" s="33" t="s">
        <v>292</v>
      </c>
      <c r="F979" s="34">
        <f>F980</f>
        <v>0</v>
      </c>
      <c r="G979" s="34">
        <v>0</v>
      </c>
      <c r="H979" s="34">
        <v>0</v>
      </c>
    </row>
    <row r="980" spans="1:8" ht="15" hidden="1" x14ac:dyDescent="0.25">
      <c r="A980" s="35" t="s">
        <v>293</v>
      </c>
      <c r="B980" s="33" t="s">
        <v>206</v>
      </c>
      <c r="C980" s="33" t="s">
        <v>15</v>
      </c>
      <c r="D980" s="33" t="s">
        <v>499</v>
      </c>
      <c r="E980" s="33" t="s">
        <v>294</v>
      </c>
      <c r="F980" s="34"/>
      <c r="G980" s="34"/>
      <c r="H980" s="34"/>
    </row>
    <row r="981" spans="1:8" ht="30" hidden="1" customHeight="1" x14ac:dyDescent="0.25">
      <c r="A981" s="35" t="s">
        <v>502</v>
      </c>
      <c r="B981" s="33" t="s">
        <v>206</v>
      </c>
      <c r="C981" s="33" t="s">
        <v>15</v>
      </c>
      <c r="D981" s="33" t="s">
        <v>503</v>
      </c>
      <c r="E981" s="33" t="s">
        <v>13</v>
      </c>
      <c r="F981" s="34">
        <f>F982</f>
        <v>0</v>
      </c>
      <c r="G981" s="34">
        <v>0</v>
      </c>
      <c r="H981" s="34">
        <v>0</v>
      </c>
    </row>
    <row r="982" spans="1:8" ht="32.25" hidden="1" customHeight="1" x14ac:dyDescent="0.25">
      <c r="A982" s="35" t="s">
        <v>291</v>
      </c>
      <c r="B982" s="33" t="s">
        <v>206</v>
      </c>
      <c r="C982" s="33" t="s">
        <v>15</v>
      </c>
      <c r="D982" s="33" t="s">
        <v>503</v>
      </c>
      <c r="E982" s="33" t="s">
        <v>292</v>
      </c>
      <c r="F982" s="34">
        <f>F983</f>
        <v>0</v>
      </c>
      <c r="G982" s="34">
        <v>0</v>
      </c>
      <c r="H982" s="34">
        <v>0</v>
      </c>
    </row>
    <row r="983" spans="1:8" ht="15" hidden="1" x14ac:dyDescent="0.25">
      <c r="A983" s="35" t="s">
        <v>293</v>
      </c>
      <c r="B983" s="33" t="s">
        <v>206</v>
      </c>
      <c r="C983" s="33" t="s">
        <v>15</v>
      </c>
      <c r="D983" s="33" t="s">
        <v>503</v>
      </c>
      <c r="E983" s="33" t="s">
        <v>294</v>
      </c>
      <c r="F983" s="34"/>
      <c r="G983" s="34"/>
      <c r="H983" s="34"/>
    </row>
    <row r="984" spans="1:8" ht="15" hidden="1" x14ac:dyDescent="0.25">
      <c r="A984" s="36"/>
      <c r="B984" s="33"/>
      <c r="C984" s="33"/>
      <c r="D984" s="33"/>
      <c r="E984" s="33"/>
      <c r="F984" s="34"/>
      <c r="G984" s="34"/>
      <c r="H984" s="34"/>
    </row>
    <row r="985" spans="1:8" ht="26.25" x14ac:dyDescent="0.25">
      <c r="A985" s="35" t="s">
        <v>502</v>
      </c>
      <c r="B985" s="33" t="s">
        <v>206</v>
      </c>
      <c r="C985" s="33" t="s">
        <v>15</v>
      </c>
      <c r="D985" s="33" t="s">
        <v>503</v>
      </c>
      <c r="E985" s="33" t="s">
        <v>13</v>
      </c>
      <c r="F985" s="34">
        <f>F986</f>
        <v>200</v>
      </c>
      <c r="G985" s="34">
        <v>0</v>
      </c>
      <c r="H985" s="34">
        <v>0</v>
      </c>
    </row>
    <row r="986" spans="1:8" ht="39" x14ac:dyDescent="0.25">
      <c r="A986" s="35" t="s">
        <v>291</v>
      </c>
      <c r="B986" s="33" t="s">
        <v>206</v>
      </c>
      <c r="C986" s="33" t="s">
        <v>15</v>
      </c>
      <c r="D986" s="33" t="s">
        <v>503</v>
      </c>
      <c r="E986" s="33" t="s">
        <v>292</v>
      </c>
      <c r="F986" s="34">
        <f>F987</f>
        <v>200</v>
      </c>
      <c r="G986" s="34">
        <v>0</v>
      </c>
      <c r="H986" s="34">
        <v>0</v>
      </c>
    </row>
    <row r="987" spans="1:8" ht="15" x14ac:dyDescent="0.25">
      <c r="A987" s="35" t="s">
        <v>293</v>
      </c>
      <c r="B987" s="33" t="s">
        <v>206</v>
      </c>
      <c r="C987" s="33" t="s">
        <v>15</v>
      </c>
      <c r="D987" s="33" t="s">
        <v>503</v>
      </c>
      <c r="E987" s="33" t="s">
        <v>294</v>
      </c>
      <c r="F987" s="34">
        <v>200</v>
      </c>
      <c r="G987" s="34">
        <v>0</v>
      </c>
      <c r="H987" s="34">
        <v>0</v>
      </c>
    </row>
    <row r="988" spans="1:8" ht="77.25" x14ac:dyDescent="0.25">
      <c r="A988" s="35" t="s">
        <v>579</v>
      </c>
      <c r="B988" s="33" t="s">
        <v>206</v>
      </c>
      <c r="C988" s="33" t="s">
        <v>15</v>
      </c>
      <c r="D988" s="33" t="s">
        <v>580</v>
      </c>
      <c r="E988" s="33" t="s">
        <v>13</v>
      </c>
      <c r="F988" s="34">
        <v>0</v>
      </c>
      <c r="G988" s="34">
        <v>0</v>
      </c>
      <c r="H988" s="34">
        <f>H989</f>
        <v>1260.7</v>
      </c>
    </row>
    <row r="989" spans="1:8" ht="39" x14ac:dyDescent="0.25">
      <c r="A989" s="35" t="s">
        <v>298</v>
      </c>
      <c r="B989" s="33" t="s">
        <v>206</v>
      </c>
      <c r="C989" s="33" t="s">
        <v>15</v>
      </c>
      <c r="D989" s="33" t="s">
        <v>581</v>
      </c>
      <c r="E989" s="33" t="s">
        <v>13</v>
      </c>
      <c r="F989" s="34">
        <v>0</v>
      </c>
      <c r="G989" s="34">
        <v>0</v>
      </c>
      <c r="H989" s="34">
        <f>H990</f>
        <v>1260.7</v>
      </c>
    </row>
    <row r="990" spans="1:8" ht="39" x14ac:dyDescent="0.25">
      <c r="A990" s="35" t="s">
        <v>291</v>
      </c>
      <c r="B990" s="33" t="s">
        <v>206</v>
      </c>
      <c r="C990" s="33" t="s">
        <v>15</v>
      </c>
      <c r="D990" s="33" t="s">
        <v>581</v>
      </c>
      <c r="E990" s="33" t="s">
        <v>292</v>
      </c>
      <c r="F990" s="34">
        <v>0</v>
      </c>
      <c r="G990" s="34">
        <v>0</v>
      </c>
      <c r="H990" s="34">
        <f>H991</f>
        <v>1260.7</v>
      </c>
    </row>
    <row r="991" spans="1:8" ht="15" x14ac:dyDescent="0.25">
      <c r="A991" s="35" t="s">
        <v>293</v>
      </c>
      <c r="B991" s="33" t="s">
        <v>206</v>
      </c>
      <c r="C991" s="33" t="s">
        <v>15</v>
      </c>
      <c r="D991" s="33" t="s">
        <v>581</v>
      </c>
      <c r="E991" s="33" t="s">
        <v>294</v>
      </c>
      <c r="F991" s="34">
        <v>0</v>
      </c>
      <c r="G991" s="34">
        <v>0</v>
      </c>
      <c r="H991" s="34">
        <v>1260.7</v>
      </c>
    </row>
    <row r="992" spans="1:8" s="12" customFormat="1" ht="15.75" x14ac:dyDescent="0.25">
      <c r="A992" s="35" t="s">
        <v>426</v>
      </c>
      <c r="B992" s="33"/>
      <c r="C992" s="33"/>
      <c r="D992" s="52"/>
      <c r="E992" s="52"/>
      <c r="F992" s="34">
        <f>F16+F247+F256+F328+F420+F609+F807+F874+F901+F942+F984</f>
        <v>102280.10000000002</v>
      </c>
      <c r="G992" s="34">
        <f>G16+G247+G256+G328+G420+G609+G807+G874+G901+G942+G984</f>
        <v>84419.4</v>
      </c>
      <c r="H992" s="34">
        <f>H16+H247+H256+H328+H420+H609+H807+H874+H901+H942+H984</f>
        <v>69766.2</v>
      </c>
    </row>
    <row r="993" spans="1:8" x14ac:dyDescent="0.2">
      <c r="A993" s="13"/>
      <c r="B993" s="14"/>
      <c r="C993" s="14"/>
      <c r="D993" s="14"/>
      <c r="E993" s="14"/>
      <c r="F993" s="14"/>
      <c r="G993" s="15"/>
      <c r="H993" s="15"/>
    </row>
    <row r="994" spans="1:8" x14ac:dyDescent="0.2">
      <c r="A994" s="13"/>
      <c r="B994" s="14"/>
      <c r="C994" s="14"/>
      <c r="D994" s="14"/>
      <c r="E994" s="14"/>
      <c r="F994" s="16"/>
      <c r="G994" s="15"/>
      <c r="H994" s="15"/>
    </row>
    <row r="995" spans="1:8" x14ac:dyDescent="0.2">
      <c r="A995" s="13"/>
      <c r="B995" s="14"/>
      <c r="C995" s="14"/>
      <c r="D995" s="14"/>
      <c r="E995" s="14"/>
      <c r="F995" s="14"/>
      <c r="G995" s="15"/>
      <c r="H995" s="15"/>
    </row>
    <row r="996" spans="1:8" x14ac:dyDescent="0.2">
      <c r="A996" s="13"/>
      <c r="B996" s="14"/>
      <c r="C996" s="14"/>
      <c r="D996" s="14"/>
      <c r="E996" s="14"/>
      <c r="F996" s="14"/>
      <c r="G996" s="15"/>
      <c r="H996" s="15"/>
    </row>
    <row r="997" spans="1:8" x14ac:dyDescent="0.2">
      <c r="A997" s="13"/>
      <c r="B997" s="14"/>
      <c r="C997" s="14"/>
      <c r="D997" s="14"/>
      <c r="E997" s="14"/>
      <c r="F997" s="14"/>
      <c r="G997" s="15"/>
      <c r="H997" s="15"/>
    </row>
    <row r="998" spans="1:8" x14ac:dyDescent="0.2">
      <c r="A998" s="13"/>
      <c r="B998" s="14"/>
      <c r="C998" s="14"/>
      <c r="D998" s="14"/>
      <c r="E998" s="14"/>
      <c r="F998" s="14"/>
      <c r="G998" s="15"/>
      <c r="H998" s="15"/>
    </row>
    <row r="999" spans="1:8" x14ac:dyDescent="0.2">
      <c r="A999" s="13"/>
      <c r="B999" s="14"/>
      <c r="C999" s="14"/>
      <c r="D999" s="14"/>
      <c r="E999" s="14"/>
      <c r="F999" s="14"/>
      <c r="G999" s="15"/>
      <c r="H999" s="15"/>
    </row>
    <row r="1000" spans="1:8" x14ac:dyDescent="0.2">
      <c r="A1000" s="13"/>
      <c r="B1000" s="14"/>
      <c r="C1000" s="14"/>
      <c r="D1000" s="14"/>
      <c r="E1000" s="14"/>
      <c r="F1000" s="14"/>
      <c r="G1000" s="15"/>
      <c r="H1000" s="15"/>
    </row>
    <row r="1001" spans="1:8" x14ac:dyDescent="0.2">
      <c r="A1001" s="13"/>
      <c r="B1001" s="14"/>
      <c r="C1001" s="14"/>
      <c r="D1001" s="14"/>
      <c r="E1001" s="14"/>
      <c r="F1001" s="14"/>
      <c r="G1001" s="15"/>
      <c r="H1001" s="15"/>
    </row>
    <row r="1002" spans="1:8" x14ac:dyDescent="0.2">
      <c r="A1002" s="13"/>
      <c r="B1002" s="14"/>
      <c r="C1002" s="14"/>
      <c r="D1002" s="14"/>
      <c r="E1002" s="14"/>
      <c r="F1002" s="14"/>
      <c r="G1002" s="15"/>
      <c r="H1002" s="15"/>
    </row>
    <row r="1003" spans="1:8" x14ac:dyDescent="0.2">
      <c r="A1003" s="13"/>
      <c r="B1003" s="14"/>
      <c r="C1003" s="14"/>
      <c r="D1003" s="14"/>
      <c r="E1003" s="14"/>
      <c r="F1003" s="14"/>
      <c r="G1003" s="15"/>
      <c r="H1003" s="15"/>
    </row>
    <row r="1004" spans="1:8" x14ac:dyDescent="0.2">
      <c r="A1004" s="13"/>
      <c r="B1004" s="14"/>
      <c r="C1004" s="14"/>
      <c r="D1004" s="14"/>
      <c r="E1004" s="14"/>
      <c r="F1004" s="14"/>
      <c r="G1004" s="15"/>
      <c r="H1004" s="15"/>
    </row>
    <row r="1005" spans="1:8" x14ac:dyDescent="0.2">
      <c r="A1005" s="13"/>
      <c r="B1005" s="14"/>
      <c r="C1005" s="14"/>
      <c r="D1005" s="14"/>
      <c r="E1005" s="14"/>
      <c r="F1005" s="14"/>
      <c r="G1005" s="15"/>
      <c r="H1005" s="15"/>
    </row>
    <row r="1006" spans="1:8" x14ac:dyDescent="0.2">
      <c r="A1006" s="13"/>
      <c r="B1006" s="14"/>
      <c r="C1006" s="14"/>
      <c r="D1006" s="14"/>
      <c r="E1006" s="14"/>
      <c r="F1006" s="14"/>
      <c r="G1006" s="15"/>
      <c r="H1006" s="15"/>
    </row>
    <row r="1007" spans="1:8" x14ac:dyDescent="0.2">
      <c r="A1007" s="13"/>
      <c r="B1007" s="14"/>
      <c r="C1007" s="14"/>
      <c r="D1007" s="14"/>
      <c r="E1007" s="14"/>
      <c r="F1007" s="14"/>
      <c r="G1007" s="15"/>
      <c r="H1007" s="15"/>
    </row>
    <row r="1008" spans="1:8" x14ac:dyDescent="0.2">
      <c r="A1008" s="13"/>
      <c r="B1008" s="14"/>
      <c r="C1008" s="14"/>
      <c r="D1008" s="14"/>
      <c r="E1008" s="14"/>
      <c r="F1008" s="14"/>
      <c r="G1008" s="15"/>
      <c r="H1008" s="15"/>
    </row>
    <row r="1009" spans="1:8" x14ac:dyDescent="0.2">
      <c r="A1009" s="13"/>
      <c r="B1009" s="14"/>
      <c r="C1009" s="14"/>
      <c r="D1009" s="14"/>
      <c r="E1009" s="14"/>
      <c r="F1009" s="14"/>
      <c r="G1009" s="15"/>
      <c r="H1009" s="15"/>
    </row>
    <row r="1010" spans="1:8" x14ac:dyDescent="0.2">
      <c r="A1010" s="13"/>
      <c r="B1010" s="14"/>
      <c r="C1010" s="14"/>
      <c r="D1010" s="14"/>
      <c r="E1010" s="14"/>
      <c r="F1010" s="14"/>
      <c r="G1010" s="15"/>
      <c r="H1010" s="15"/>
    </row>
    <row r="1011" spans="1:8" x14ac:dyDescent="0.2">
      <c r="A1011" s="13"/>
      <c r="B1011" s="14"/>
      <c r="C1011" s="14"/>
      <c r="D1011" s="14"/>
      <c r="E1011" s="14"/>
      <c r="F1011" s="14"/>
      <c r="G1011" s="15"/>
      <c r="H1011" s="15"/>
    </row>
    <row r="1012" spans="1:8" x14ac:dyDescent="0.2">
      <c r="A1012" s="13"/>
      <c r="B1012" s="14"/>
      <c r="C1012" s="14"/>
      <c r="D1012" s="14"/>
      <c r="E1012" s="14"/>
      <c r="F1012" s="14"/>
      <c r="G1012" s="15"/>
      <c r="H1012" s="15"/>
    </row>
    <row r="1013" spans="1:8" x14ac:dyDescent="0.2">
      <c r="A1013" s="13"/>
      <c r="B1013" s="14"/>
      <c r="C1013" s="14"/>
      <c r="D1013" s="14"/>
      <c r="E1013" s="14"/>
      <c r="F1013" s="14"/>
      <c r="G1013" s="15"/>
      <c r="H1013" s="15"/>
    </row>
    <row r="1014" spans="1:8" x14ac:dyDescent="0.2">
      <c r="A1014" s="13"/>
      <c r="B1014" s="14"/>
      <c r="C1014" s="14"/>
      <c r="D1014" s="14"/>
      <c r="E1014" s="14"/>
      <c r="F1014" s="14"/>
      <c r="G1014" s="15"/>
      <c r="H1014" s="15"/>
    </row>
    <row r="1015" spans="1:8" x14ac:dyDescent="0.2">
      <c r="A1015" s="13"/>
      <c r="B1015" s="14"/>
      <c r="C1015" s="14"/>
      <c r="D1015" s="14"/>
      <c r="E1015" s="14"/>
      <c r="F1015" s="14"/>
      <c r="G1015" s="15"/>
      <c r="H1015" s="15"/>
    </row>
    <row r="1016" spans="1:8" x14ac:dyDescent="0.2">
      <c r="A1016" s="13"/>
      <c r="B1016" s="14"/>
      <c r="C1016" s="14"/>
      <c r="D1016" s="14"/>
      <c r="E1016" s="14"/>
      <c r="F1016" s="14"/>
      <c r="G1016" s="15"/>
      <c r="H1016" s="15"/>
    </row>
    <row r="1017" spans="1:8" x14ac:dyDescent="0.2">
      <c r="A1017" s="13"/>
      <c r="B1017" s="14"/>
      <c r="C1017" s="14"/>
      <c r="D1017" s="14"/>
      <c r="E1017" s="14"/>
      <c r="F1017" s="14"/>
      <c r="G1017" s="15"/>
      <c r="H1017" s="15"/>
    </row>
    <row r="1018" spans="1:8" x14ac:dyDescent="0.2">
      <c r="A1018" s="13"/>
      <c r="B1018" s="14"/>
      <c r="C1018" s="14"/>
      <c r="D1018" s="14"/>
      <c r="E1018" s="14"/>
      <c r="F1018" s="14"/>
      <c r="G1018" s="15"/>
      <c r="H1018" s="15"/>
    </row>
    <row r="1019" spans="1:8" x14ac:dyDescent="0.2">
      <c r="A1019" s="13"/>
      <c r="B1019" s="14"/>
      <c r="C1019" s="14"/>
      <c r="D1019" s="14"/>
      <c r="E1019" s="14"/>
      <c r="F1019" s="14"/>
      <c r="G1019" s="15"/>
      <c r="H1019" s="15"/>
    </row>
    <row r="1020" spans="1:8" x14ac:dyDescent="0.2">
      <c r="A1020" s="13"/>
      <c r="B1020" s="14"/>
      <c r="C1020" s="14"/>
      <c r="D1020" s="14"/>
      <c r="E1020" s="14"/>
      <c r="F1020" s="14"/>
      <c r="G1020" s="15"/>
      <c r="H1020" s="15"/>
    </row>
    <row r="1021" spans="1:8" x14ac:dyDescent="0.2">
      <c r="A1021" s="13"/>
      <c r="B1021" s="14"/>
      <c r="C1021" s="14"/>
      <c r="D1021" s="14"/>
      <c r="E1021" s="14"/>
      <c r="F1021" s="14"/>
      <c r="G1021" s="15"/>
      <c r="H1021" s="15"/>
    </row>
    <row r="1022" spans="1:8" x14ac:dyDescent="0.2">
      <c r="A1022" s="13"/>
      <c r="B1022" s="14"/>
      <c r="C1022" s="14"/>
      <c r="D1022" s="14"/>
      <c r="E1022" s="14"/>
      <c r="F1022" s="14"/>
      <c r="G1022" s="15"/>
      <c r="H1022" s="15"/>
    </row>
    <row r="1023" spans="1:8" x14ac:dyDescent="0.2">
      <c r="A1023" s="13"/>
      <c r="B1023" s="14"/>
      <c r="C1023" s="14"/>
      <c r="D1023" s="14"/>
      <c r="E1023" s="14"/>
      <c r="F1023" s="14"/>
      <c r="G1023" s="15"/>
      <c r="H1023" s="15"/>
    </row>
    <row r="1024" spans="1:8" x14ac:dyDescent="0.2">
      <c r="A1024" s="13"/>
      <c r="B1024" s="14"/>
      <c r="C1024" s="14"/>
      <c r="D1024" s="14"/>
      <c r="E1024" s="14"/>
      <c r="F1024" s="14"/>
      <c r="G1024" s="15"/>
      <c r="H1024" s="15"/>
    </row>
    <row r="1025" spans="1:8" x14ac:dyDescent="0.2">
      <c r="A1025" s="13"/>
      <c r="B1025" s="14"/>
      <c r="C1025" s="14"/>
      <c r="D1025" s="14"/>
      <c r="E1025" s="14"/>
      <c r="F1025" s="14"/>
      <c r="G1025" s="15"/>
      <c r="H1025" s="15"/>
    </row>
    <row r="1026" spans="1:8" x14ac:dyDescent="0.2">
      <c r="A1026" s="13"/>
      <c r="B1026" s="14"/>
      <c r="C1026" s="14"/>
      <c r="D1026" s="14"/>
      <c r="E1026" s="14"/>
      <c r="F1026" s="14"/>
      <c r="G1026" s="15"/>
      <c r="H1026" s="15"/>
    </row>
    <row r="1027" spans="1:8" x14ac:dyDescent="0.2">
      <c r="A1027" s="13"/>
      <c r="B1027" s="14"/>
      <c r="C1027" s="14"/>
      <c r="D1027" s="14"/>
      <c r="E1027" s="14"/>
      <c r="F1027" s="14"/>
      <c r="G1027" s="15"/>
      <c r="H1027" s="15"/>
    </row>
    <row r="1028" spans="1:8" x14ac:dyDescent="0.2">
      <c r="A1028" s="13"/>
      <c r="B1028" s="14"/>
      <c r="C1028" s="14"/>
      <c r="D1028" s="14"/>
      <c r="E1028" s="14"/>
      <c r="F1028" s="14"/>
      <c r="G1028" s="15"/>
      <c r="H1028" s="15"/>
    </row>
    <row r="1029" spans="1:8" x14ac:dyDescent="0.2">
      <c r="A1029" s="13"/>
      <c r="B1029" s="14"/>
      <c r="C1029" s="14"/>
      <c r="D1029" s="14"/>
      <c r="E1029" s="14"/>
      <c r="F1029" s="14"/>
      <c r="G1029" s="15"/>
      <c r="H1029" s="15"/>
    </row>
    <row r="1030" spans="1:8" x14ac:dyDescent="0.2">
      <c r="A1030" s="13"/>
      <c r="B1030" s="14"/>
      <c r="C1030" s="14"/>
      <c r="D1030" s="14"/>
      <c r="E1030" s="14"/>
      <c r="F1030" s="14"/>
      <c r="G1030" s="15"/>
      <c r="H1030" s="15"/>
    </row>
    <row r="1031" spans="1:8" x14ac:dyDescent="0.2">
      <c r="A1031" s="13"/>
      <c r="B1031" s="14"/>
      <c r="C1031" s="14"/>
      <c r="D1031" s="14"/>
      <c r="E1031" s="14"/>
      <c r="F1031" s="14"/>
      <c r="G1031" s="15"/>
      <c r="H1031" s="15"/>
    </row>
    <row r="1032" spans="1:8" x14ac:dyDescent="0.2">
      <c r="A1032" s="13"/>
      <c r="B1032" s="14"/>
      <c r="C1032" s="14"/>
      <c r="D1032" s="14"/>
      <c r="E1032" s="14"/>
      <c r="F1032" s="14"/>
      <c r="G1032" s="15"/>
      <c r="H1032" s="15"/>
    </row>
    <row r="1033" spans="1:8" x14ac:dyDescent="0.2">
      <c r="A1033" s="13"/>
      <c r="B1033" s="14"/>
      <c r="C1033" s="14"/>
      <c r="D1033" s="14"/>
      <c r="E1033" s="14"/>
      <c r="F1033" s="14"/>
      <c r="G1033" s="15"/>
      <c r="H1033" s="15"/>
    </row>
    <row r="1034" spans="1:8" x14ac:dyDescent="0.2">
      <c r="A1034" s="13"/>
      <c r="B1034" s="14"/>
      <c r="C1034" s="14"/>
      <c r="D1034" s="14"/>
      <c r="E1034" s="14"/>
      <c r="F1034" s="14"/>
      <c r="G1034" s="15"/>
      <c r="H1034" s="15"/>
    </row>
    <row r="1035" spans="1:8" x14ac:dyDescent="0.2">
      <c r="A1035" s="13"/>
      <c r="B1035" s="14"/>
      <c r="C1035" s="14"/>
      <c r="D1035" s="14"/>
      <c r="E1035" s="14"/>
      <c r="F1035" s="14"/>
      <c r="G1035" s="15"/>
      <c r="H1035" s="15"/>
    </row>
    <row r="1036" spans="1:8" x14ac:dyDescent="0.2">
      <c r="A1036" s="13"/>
      <c r="B1036" s="14"/>
      <c r="C1036" s="14"/>
      <c r="D1036" s="14"/>
      <c r="E1036" s="14"/>
      <c r="F1036" s="14"/>
      <c r="G1036" s="15"/>
      <c r="H1036" s="15"/>
    </row>
    <row r="1037" spans="1:8" x14ac:dyDescent="0.2">
      <c r="A1037" s="13"/>
      <c r="B1037" s="14"/>
      <c r="C1037" s="14"/>
      <c r="D1037" s="14"/>
      <c r="E1037" s="14"/>
      <c r="F1037" s="14"/>
      <c r="G1037" s="15"/>
      <c r="H1037" s="15"/>
    </row>
    <row r="1038" spans="1:8" x14ac:dyDescent="0.2">
      <c r="A1038" s="13"/>
      <c r="B1038" s="14"/>
      <c r="C1038" s="14"/>
      <c r="D1038" s="14"/>
      <c r="E1038" s="14"/>
      <c r="F1038" s="14"/>
      <c r="G1038" s="15"/>
      <c r="H1038" s="15"/>
    </row>
    <row r="1039" spans="1:8" x14ac:dyDescent="0.2">
      <c r="A1039" s="13"/>
      <c r="B1039" s="14"/>
      <c r="C1039" s="14"/>
      <c r="D1039" s="14"/>
      <c r="E1039" s="14"/>
      <c r="F1039" s="14"/>
      <c r="G1039" s="15"/>
      <c r="H1039" s="15"/>
    </row>
    <row r="1040" spans="1:8" x14ac:dyDescent="0.2">
      <c r="A1040" s="13"/>
      <c r="B1040" s="14"/>
      <c r="C1040" s="14"/>
      <c r="D1040" s="14"/>
      <c r="E1040" s="14"/>
      <c r="F1040" s="14"/>
      <c r="G1040" s="15"/>
      <c r="H1040" s="15"/>
    </row>
    <row r="1041" spans="1:8" x14ac:dyDescent="0.2">
      <c r="A1041" s="13"/>
      <c r="B1041" s="14"/>
      <c r="C1041" s="14"/>
      <c r="D1041" s="14"/>
      <c r="E1041" s="14"/>
      <c r="F1041" s="14"/>
      <c r="G1041" s="15"/>
      <c r="H1041" s="15"/>
    </row>
    <row r="1042" spans="1:8" x14ac:dyDescent="0.2">
      <c r="A1042" s="13"/>
      <c r="B1042" s="14"/>
      <c r="C1042" s="14"/>
      <c r="D1042" s="14"/>
      <c r="E1042" s="14"/>
      <c r="F1042" s="14"/>
      <c r="G1042" s="15"/>
      <c r="H1042" s="15"/>
    </row>
    <row r="1043" spans="1:8" x14ac:dyDescent="0.2">
      <c r="A1043" s="13"/>
      <c r="B1043" s="14"/>
      <c r="C1043" s="14"/>
      <c r="D1043" s="14"/>
      <c r="E1043" s="14"/>
      <c r="F1043" s="14"/>
      <c r="G1043" s="15"/>
      <c r="H1043" s="15"/>
    </row>
    <row r="1044" spans="1:8" x14ac:dyDescent="0.2">
      <c r="A1044" s="13"/>
      <c r="B1044" s="14"/>
      <c r="C1044" s="14"/>
      <c r="D1044" s="14"/>
      <c r="E1044" s="14"/>
      <c r="F1044" s="14"/>
      <c r="G1044" s="15"/>
      <c r="H1044" s="15"/>
    </row>
    <row r="1045" spans="1:8" x14ac:dyDescent="0.2">
      <c r="A1045" s="13"/>
      <c r="B1045" s="14"/>
      <c r="C1045" s="14"/>
      <c r="D1045" s="14"/>
      <c r="E1045" s="14"/>
      <c r="F1045" s="14"/>
      <c r="G1045" s="15"/>
      <c r="H1045" s="15"/>
    </row>
    <row r="1046" spans="1:8" x14ac:dyDescent="0.2">
      <c r="A1046" s="13"/>
      <c r="B1046" s="14"/>
      <c r="C1046" s="14"/>
      <c r="D1046" s="14"/>
      <c r="E1046" s="14"/>
      <c r="F1046" s="14"/>
      <c r="G1046" s="15"/>
      <c r="H1046" s="15"/>
    </row>
    <row r="1047" spans="1:8" x14ac:dyDescent="0.2">
      <c r="A1047" s="13"/>
      <c r="B1047" s="14"/>
      <c r="C1047" s="14"/>
      <c r="D1047" s="14"/>
      <c r="E1047" s="14"/>
      <c r="F1047" s="14"/>
      <c r="G1047" s="15"/>
      <c r="H1047" s="15"/>
    </row>
    <row r="1048" spans="1:8" x14ac:dyDescent="0.2">
      <c r="A1048" s="13"/>
      <c r="B1048" s="14"/>
      <c r="C1048" s="14"/>
      <c r="D1048" s="14"/>
      <c r="E1048" s="14"/>
      <c r="F1048" s="14"/>
      <c r="G1048" s="15"/>
      <c r="H1048" s="15"/>
    </row>
    <row r="1049" spans="1:8" x14ac:dyDescent="0.2">
      <c r="A1049" s="13"/>
      <c r="B1049" s="14"/>
      <c r="C1049" s="14"/>
      <c r="D1049" s="14"/>
      <c r="E1049" s="14"/>
      <c r="F1049" s="14"/>
      <c r="G1049" s="15"/>
      <c r="H1049" s="15"/>
    </row>
    <row r="1050" spans="1:8" x14ac:dyDescent="0.2">
      <c r="A1050" s="13"/>
      <c r="B1050" s="14"/>
      <c r="C1050" s="14"/>
      <c r="D1050" s="14"/>
      <c r="E1050" s="14"/>
      <c r="F1050" s="14"/>
      <c r="G1050" s="15"/>
      <c r="H1050" s="15"/>
    </row>
    <row r="1051" spans="1:8" x14ac:dyDescent="0.2">
      <c r="A1051" s="13"/>
      <c r="B1051" s="14"/>
      <c r="C1051" s="14"/>
      <c r="D1051" s="14"/>
      <c r="E1051" s="14"/>
      <c r="F1051" s="14"/>
      <c r="G1051" s="15"/>
      <c r="H1051" s="15"/>
    </row>
    <row r="1052" spans="1:8" x14ac:dyDescent="0.2">
      <c r="A1052" s="13"/>
      <c r="B1052" s="14"/>
      <c r="C1052" s="14"/>
      <c r="D1052" s="14"/>
      <c r="E1052" s="14"/>
      <c r="F1052" s="14"/>
      <c r="G1052" s="15"/>
      <c r="H1052" s="15"/>
    </row>
    <row r="1053" spans="1:8" x14ac:dyDescent="0.2">
      <c r="A1053" s="13"/>
      <c r="B1053" s="14"/>
      <c r="C1053" s="14"/>
      <c r="D1053" s="14"/>
      <c r="E1053" s="14"/>
      <c r="F1053" s="14"/>
      <c r="G1053" s="15"/>
      <c r="H1053" s="15"/>
    </row>
    <row r="1054" spans="1:8" x14ac:dyDescent="0.2">
      <c r="A1054" s="13"/>
      <c r="B1054" s="14"/>
      <c r="C1054" s="14"/>
      <c r="D1054" s="14"/>
      <c r="E1054" s="14"/>
      <c r="F1054" s="14"/>
      <c r="G1054" s="15"/>
      <c r="H1054" s="15"/>
    </row>
    <row r="1055" spans="1:8" x14ac:dyDescent="0.2">
      <c r="A1055" s="13"/>
      <c r="B1055" s="14"/>
      <c r="C1055" s="14"/>
      <c r="D1055" s="14"/>
      <c r="E1055" s="14"/>
      <c r="F1055" s="14"/>
      <c r="G1055" s="15"/>
      <c r="H1055" s="15"/>
    </row>
    <row r="1056" spans="1:8" x14ac:dyDescent="0.2">
      <c r="A1056" s="13"/>
      <c r="B1056" s="14"/>
      <c r="C1056" s="14"/>
      <c r="D1056" s="14"/>
      <c r="E1056" s="14"/>
      <c r="F1056" s="14"/>
      <c r="G1056" s="15"/>
      <c r="H1056" s="15"/>
    </row>
    <row r="1057" spans="1:8" x14ac:dyDescent="0.2">
      <c r="A1057" s="13"/>
      <c r="B1057" s="14"/>
      <c r="C1057" s="14"/>
      <c r="D1057" s="14"/>
      <c r="E1057" s="14"/>
      <c r="F1057" s="14"/>
      <c r="G1057" s="15"/>
      <c r="H1057" s="15"/>
    </row>
    <row r="1058" spans="1:8" x14ac:dyDescent="0.2">
      <c r="A1058" s="13"/>
      <c r="B1058" s="14"/>
      <c r="C1058" s="14"/>
      <c r="D1058" s="14"/>
      <c r="E1058" s="14"/>
      <c r="F1058" s="14"/>
      <c r="G1058" s="15"/>
      <c r="H1058" s="15"/>
    </row>
    <row r="1059" spans="1:8" x14ac:dyDescent="0.2">
      <c r="A1059" s="13"/>
      <c r="B1059" s="14"/>
      <c r="C1059" s="14"/>
      <c r="D1059" s="14"/>
      <c r="E1059" s="14"/>
      <c r="F1059" s="14"/>
      <c r="G1059" s="15"/>
      <c r="H1059" s="15"/>
    </row>
    <row r="1060" spans="1:8" x14ac:dyDescent="0.2">
      <c r="A1060" s="13"/>
      <c r="B1060" s="14"/>
      <c r="C1060" s="14"/>
      <c r="D1060" s="14"/>
      <c r="E1060" s="14"/>
      <c r="F1060" s="14"/>
      <c r="G1060" s="15"/>
      <c r="H1060" s="15"/>
    </row>
    <row r="1061" spans="1:8" x14ac:dyDescent="0.2">
      <c r="A1061" s="13"/>
      <c r="B1061" s="14"/>
      <c r="C1061" s="14"/>
      <c r="D1061" s="14"/>
      <c r="E1061" s="14"/>
      <c r="F1061" s="14"/>
      <c r="G1061" s="15"/>
      <c r="H1061" s="15"/>
    </row>
    <row r="1062" spans="1:8" x14ac:dyDescent="0.2">
      <c r="A1062" s="13"/>
      <c r="B1062" s="14"/>
      <c r="C1062" s="14"/>
      <c r="D1062" s="14"/>
      <c r="E1062" s="14"/>
      <c r="F1062" s="14"/>
      <c r="G1062" s="15"/>
      <c r="H1062" s="15"/>
    </row>
    <row r="1063" spans="1:8" x14ac:dyDescent="0.2">
      <c r="A1063" s="13"/>
      <c r="B1063" s="14"/>
      <c r="C1063" s="14"/>
      <c r="D1063" s="14"/>
      <c r="E1063" s="14"/>
      <c r="F1063" s="14"/>
      <c r="G1063" s="15"/>
      <c r="H1063" s="15"/>
    </row>
    <row r="1064" spans="1:8" x14ac:dyDescent="0.2">
      <c r="A1064" s="13"/>
      <c r="B1064" s="14"/>
      <c r="C1064" s="14"/>
      <c r="D1064" s="14"/>
      <c r="E1064" s="14"/>
      <c r="F1064" s="14"/>
      <c r="G1064" s="15"/>
      <c r="H1064" s="15"/>
    </row>
    <row r="1065" spans="1:8" x14ac:dyDescent="0.2">
      <c r="A1065" s="13"/>
      <c r="B1065" s="14"/>
      <c r="C1065" s="14"/>
      <c r="D1065" s="14"/>
      <c r="E1065" s="14"/>
      <c r="F1065" s="14"/>
      <c r="G1065" s="15"/>
      <c r="H1065" s="15"/>
    </row>
    <row r="1066" spans="1:8" x14ac:dyDescent="0.2">
      <c r="A1066" s="13"/>
      <c r="B1066" s="14"/>
      <c r="C1066" s="14"/>
      <c r="D1066" s="14"/>
      <c r="E1066" s="14"/>
      <c r="F1066" s="14"/>
      <c r="G1066" s="15"/>
      <c r="H1066" s="15"/>
    </row>
    <row r="1067" spans="1:8" x14ac:dyDescent="0.2">
      <c r="A1067" s="13"/>
      <c r="B1067" s="14"/>
      <c r="C1067" s="14"/>
      <c r="D1067" s="14"/>
      <c r="E1067" s="14"/>
      <c r="F1067" s="14"/>
      <c r="G1067" s="15"/>
      <c r="H1067" s="15"/>
    </row>
    <row r="1068" spans="1:8" x14ac:dyDescent="0.2">
      <c r="A1068" s="13"/>
      <c r="B1068" s="14"/>
      <c r="C1068" s="14"/>
      <c r="D1068" s="14"/>
      <c r="E1068" s="14"/>
      <c r="F1068" s="14"/>
      <c r="G1068" s="15"/>
      <c r="H1068" s="15"/>
    </row>
    <row r="1069" spans="1:8" x14ac:dyDescent="0.2">
      <c r="A1069" s="13"/>
      <c r="B1069" s="14"/>
      <c r="C1069" s="14"/>
      <c r="D1069" s="14"/>
      <c r="E1069" s="14"/>
      <c r="F1069" s="14"/>
      <c r="G1069" s="15"/>
      <c r="H1069" s="15"/>
    </row>
    <row r="1070" spans="1:8" x14ac:dyDescent="0.2">
      <c r="A1070" s="13"/>
      <c r="B1070" s="14"/>
      <c r="C1070" s="14"/>
      <c r="D1070" s="14"/>
      <c r="E1070" s="14"/>
      <c r="F1070" s="14"/>
      <c r="G1070" s="15"/>
      <c r="H1070" s="15"/>
    </row>
    <row r="1071" spans="1:8" x14ac:dyDescent="0.2">
      <c r="A1071" s="13"/>
      <c r="B1071" s="14"/>
      <c r="C1071" s="14"/>
      <c r="D1071" s="14"/>
      <c r="E1071" s="14"/>
      <c r="F1071" s="14"/>
      <c r="G1071" s="15"/>
      <c r="H1071" s="15"/>
    </row>
    <row r="1072" spans="1:8" x14ac:dyDescent="0.2">
      <c r="A1072" s="13"/>
      <c r="B1072" s="14"/>
      <c r="C1072" s="14"/>
      <c r="D1072" s="14"/>
      <c r="E1072" s="14"/>
      <c r="F1072" s="14"/>
      <c r="G1072" s="15"/>
      <c r="H1072" s="15"/>
    </row>
    <row r="1073" spans="1:8" x14ac:dyDescent="0.2">
      <c r="A1073" s="13"/>
      <c r="B1073" s="14"/>
      <c r="C1073" s="14"/>
      <c r="D1073" s="14"/>
      <c r="E1073" s="14"/>
      <c r="F1073" s="14"/>
      <c r="G1073" s="15"/>
      <c r="H1073" s="15"/>
    </row>
    <row r="1074" spans="1:8" x14ac:dyDescent="0.2">
      <c r="A1074" s="13"/>
      <c r="B1074" s="14"/>
      <c r="C1074" s="14"/>
      <c r="D1074" s="14"/>
      <c r="E1074" s="14"/>
      <c r="F1074" s="14"/>
      <c r="G1074" s="15"/>
      <c r="H1074" s="15"/>
    </row>
    <row r="1075" spans="1:8" x14ac:dyDescent="0.2">
      <c r="A1075" s="13"/>
      <c r="B1075" s="14"/>
      <c r="C1075" s="14"/>
      <c r="D1075" s="14"/>
      <c r="E1075" s="14"/>
      <c r="F1075" s="14"/>
      <c r="G1075" s="15"/>
      <c r="H1075" s="15"/>
    </row>
    <row r="1076" spans="1:8" x14ac:dyDescent="0.2">
      <c r="A1076" s="13"/>
      <c r="B1076" s="14"/>
      <c r="C1076" s="14"/>
      <c r="D1076" s="14"/>
      <c r="E1076" s="14"/>
      <c r="F1076" s="14"/>
      <c r="G1076" s="15"/>
      <c r="H1076" s="15"/>
    </row>
    <row r="1077" spans="1:8" x14ac:dyDescent="0.2">
      <c r="A1077" s="13"/>
      <c r="B1077" s="14"/>
      <c r="C1077" s="14"/>
      <c r="D1077" s="14"/>
      <c r="E1077" s="14"/>
      <c r="F1077" s="14"/>
      <c r="G1077" s="15"/>
      <c r="H1077" s="15"/>
    </row>
    <row r="1078" spans="1:8" x14ac:dyDescent="0.2">
      <c r="A1078" s="13"/>
      <c r="B1078" s="14"/>
      <c r="C1078" s="14"/>
      <c r="D1078" s="14"/>
      <c r="E1078" s="14"/>
      <c r="F1078" s="14"/>
      <c r="G1078" s="15"/>
      <c r="H1078" s="15"/>
    </row>
    <row r="1079" spans="1:8" x14ac:dyDescent="0.2">
      <c r="A1079" s="13"/>
      <c r="B1079" s="14"/>
      <c r="C1079" s="14"/>
      <c r="D1079" s="14"/>
      <c r="E1079" s="14"/>
      <c r="F1079" s="14"/>
      <c r="G1079" s="15"/>
      <c r="H1079" s="15"/>
    </row>
    <row r="1080" spans="1:8" x14ac:dyDescent="0.2">
      <c r="A1080" s="13"/>
      <c r="B1080" s="14"/>
      <c r="C1080" s="14"/>
      <c r="D1080" s="14"/>
      <c r="E1080" s="14"/>
      <c r="F1080" s="14"/>
      <c r="G1080" s="15"/>
      <c r="H1080" s="15"/>
    </row>
    <row r="1081" spans="1:8" x14ac:dyDescent="0.2">
      <c r="A1081" s="13"/>
      <c r="B1081" s="14"/>
      <c r="C1081" s="14"/>
      <c r="D1081" s="14"/>
      <c r="E1081" s="14"/>
      <c r="F1081" s="14"/>
      <c r="G1081" s="15"/>
      <c r="H1081" s="15"/>
    </row>
    <row r="1082" spans="1:8" x14ac:dyDescent="0.2">
      <c r="A1082" s="13"/>
      <c r="B1082" s="14"/>
      <c r="C1082" s="14"/>
      <c r="D1082" s="14"/>
      <c r="E1082" s="14"/>
      <c r="F1082" s="14"/>
      <c r="G1082" s="15"/>
      <c r="H1082" s="15"/>
    </row>
    <row r="1083" spans="1:8" x14ac:dyDescent="0.2">
      <c r="A1083" s="13"/>
      <c r="B1083" s="14"/>
      <c r="C1083" s="14"/>
      <c r="D1083" s="14"/>
      <c r="E1083" s="14"/>
      <c r="F1083" s="14"/>
      <c r="G1083" s="15"/>
      <c r="H1083" s="15"/>
    </row>
  </sheetData>
  <mergeCells count="19">
    <mergeCell ref="A10:H10"/>
    <mergeCell ref="A11:H11"/>
    <mergeCell ref="A13:A14"/>
    <mergeCell ref="B13:B14"/>
    <mergeCell ref="C13:C14"/>
    <mergeCell ref="D13:D14"/>
    <mergeCell ref="E13:E14"/>
    <mergeCell ref="F13:F14"/>
    <mergeCell ref="G13:G14"/>
    <mergeCell ref="H13:H14"/>
    <mergeCell ref="F9:H9"/>
    <mergeCell ref="A7:H7"/>
    <mergeCell ref="A8:H8"/>
    <mergeCell ref="A6:H6"/>
    <mergeCell ref="A1:H1"/>
    <mergeCell ref="A2:H2"/>
    <mergeCell ref="A3:H3"/>
    <mergeCell ref="A4:H4"/>
    <mergeCell ref="F5:H5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91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3"/>
  </sheetPr>
  <dimension ref="A1:IP1097"/>
  <sheetViews>
    <sheetView view="pageBreakPreview" topLeftCell="A1000" zoomScaleSheetLayoutView="100" workbookViewId="0">
      <selection activeCell="A4" sqref="A4:I4"/>
    </sheetView>
  </sheetViews>
  <sheetFormatPr defaultRowHeight="12.75" x14ac:dyDescent="0.2"/>
  <cols>
    <col min="1" max="1" width="49.28515625" style="17" customWidth="1"/>
    <col min="2" max="2" width="6.42578125" style="9" customWidth="1"/>
    <col min="3" max="3" width="7.28515625" style="9" customWidth="1"/>
    <col min="4" max="4" width="7.42578125" style="9" customWidth="1"/>
    <col min="5" max="5" width="12.7109375" style="9" customWidth="1"/>
    <col min="6" max="6" width="10" style="9" customWidth="1"/>
    <col min="7" max="7" width="13.42578125" style="9" customWidth="1"/>
    <col min="8" max="9" width="13.5703125" style="9" customWidth="1"/>
    <col min="10" max="10" width="18.28515625" style="1" customWidth="1"/>
    <col min="11" max="256" width="9.140625" style="1"/>
    <col min="257" max="257" width="50.42578125" style="1" customWidth="1"/>
    <col min="258" max="258" width="6.42578125" style="1" customWidth="1"/>
    <col min="259" max="259" width="6.5703125" style="1" customWidth="1"/>
    <col min="260" max="260" width="7.42578125" style="1" customWidth="1"/>
    <col min="261" max="261" width="12.7109375" style="1" customWidth="1"/>
    <col min="262" max="262" width="10" style="1" customWidth="1"/>
    <col min="263" max="263" width="14.7109375" style="1" customWidth="1"/>
    <col min="264" max="265" width="13.5703125" style="1" customWidth="1"/>
    <col min="266" max="266" width="18.28515625" style="1" customWidth="1"/>
    <col min="267" max="512" width="9.140625" style="1"/>
    <col min="513" max="513" width="50.42578125" style="1" customWidth="1"/>
    <col min="514" max="514" width="6.42578125" style="1" customWidth="1"/>
    <col min="515" max="515" width="6.5703125" style="1" customWidth="1"/>
    <col min="516" max="516" width="7.42578125" style="1" customWidth="1"/>
    <col min="517" max="517" width="12.7109375" style="1" customWidth="1"/>
    <col min="518" max="518" width="10" style="1" customWidth="1"/>
    <col min="519" max="519" width="14.7109375" style="1" customWidth="1"/>
    <col min="520" max="521" width="13.5703125" style="1" customWidth="1"/>
    <col min="522" max="522" width="18.28515625" style="1" customWidth="1"/>
    <col min="523" max="768" width="9.140625" style="1"/>
    <col min="769" max="769" width="50.42578125" style="1" customWidth="1"/>
    <col min="770" max="770" width="6.42578125" style="1" customWidth="1"/>
    <col min="771" max="771" width="6.5703125" style="1" customWidth="1"/>
    <col min="772" max="772" width="7.42578125" style="1" customWidth="1"/>
    <col min="773" max="773" width="12.7109375" style="1" customWidth="1"/>
    <col min="774" max="774" width="10" style="1" customWidth="1"/>
    <col min="775" max="775" width="14.7109375" style="1" customWidth="1"/>
    <col min="776" max="777" width="13.5703125" style="1" customWidth="1"/>
    <col min="778" max="778" width="18.28515625" style="1" customWidth="1"/>
    <col min="779" max="1024" width="9.140625" style="1"/>
    <col min="1025" max="1025" width="50.42578125" style="1" customWidth="1"/>
    <col min="1026" max="1026" width="6.42578125" style="1" customWidth="1"/>
    <col min="1027" max="1027" width="6.5703125" style="1" customWidth="1"/>
    <col min="1028" max="1028" width="7.42578125" style="1" customWidth="1"/>
    <col min="1029" max="1029" width="12.7109375" style="1" customWidth="1"/>
    <col min="1030" max="1030" width="10" style="1" customWidth="1"/>
    <col min="1031" max="1031" width="14.7109375" style="1" customWidth="1"/>
    <col min="1032" max="1033" width="13.5703125" style="1" customWidth="1"/>
    <col min="1034" max="1034" width="18.28515625" style="1" customWidth="1"/>
    <col min="1035" max="1280" width="9.140625" style="1"/>
    <col min="1281" max="1281" width="50.42578125" style="1" customWidth="1"/>
    <col min="1282" max="1282" width="6.42578125" style="1" customWidth="1"/>
    <col min="1283" max="1283" width="6.5703125" style="1" customWidth="1"/>
    <col min="1284" max="1284" width="7.42578125" style="1" customWidth="1"/>
    <col min="1285" max="1285" width="12.7109375" style="1" customWidth="1"/>
    <col min="1286" max="1286" width="10" style="1" customWidth="1"/>
    <col min="1287" max="1287" width="14.7109375" style="1" customWidth="1"/>
    <col min="1288" max="1289" width="13.5703125" style="1" customWidth="1"/>
    <col min="1290" max="1290" width="18.28515625" style="1" customWidth="1"/>
    <col min="1291" max="1536" width="9.140625" style="1"/>
    <col min="1537" max="1537" width="50.42578125" style="1" customWidth="1"/>
    <col min="1538" max="1538" width="6.42578125" style="1" customWidth="1"/>
    <col min="1539" max="1539" width="6.5703125" style="1" customWidth="1"/>
    <col min="1540" max="1540" width="7.42578125" style="1" customWidth="1"/>
    <col min="1541" max="1541" width="12.7109375" style="1" customWidth="1"/>
    <col min="1542" max="1542" width="10" style="1" customWidth="1"/>
    <col min="1543" max="1543" width="14.7109375" style="1" customWidth="1"/>
    <col min="1544" max="1545" width="13.5703125" style="1" customWidth="1"/>
    <col min="1546" max="1546" width="18.28515625" style="1" customWidth="1"/>
    <col min="1547" max="1792" width="9.140625" style="1"/>
    <col min="1793" max="1793" width="50.42578125" style="1" customWidth="1"/>
    <col min="1794" max="1794" width="6.42578125" style="1" customWidth="1"/>
    <col min="1795" max="1795" width="6.5703125" style="1" customWidth="1"/>
    <col min="1796" max="1796" width="7.42578125" style="1" customWidth="1"/>
    <col min="1797" max="1797" width="12.7109375" style="1" customWidth="1"/>
    <col min="1798" max="1798" width="10" style="1" customWidth="1"/>
    <col min="1799" max="1799" width="14.7109375" style="1" customWidth="1"/>
    <col min="1800" max="1801" width="13.5703125" style="1" customWidth="1"/>
    <col min="1802" max="1802" width="18.28515625" style="1" customWidth="1"/>
    <col min="1803" max="2048" width="9.140625" style="1"/>
    <col min="2049" max="2049" width="50.42578125" style="1" customWidth="1"/>
    <col min="2050" max="2050" width="6.42578125" style="1" customWidth="1"/>
    <col min="2051" max="2051" width="6.5703125" style="1" customWidth="1"/>
    <col min="2052" max="2052" width="7.42578125" style="1" customWidth="1"/>
    <col min="2053" max="2053" width="12.7109375" style="1" customWidth="1"/>
    <col min="2054" max="2054" width="10" style="1" customWidth="1"/>
    <col min="2055" max="2055" width="14.7109375" style="1" customWidth="1"/>
    <col min="2056" max="2057" width="13.5703125" style="1" customWidth="1"/>
    <col min="2058" max="2058" width="18.28515625" style="1" customWidth="1"/>
    <col min="2059" max="2304" width="9.140625" style="1"/>
    <col min="2305" max="2305" width="50.42578125" style="1" customWidth="1"/>
    <col min="2306" max="2306" width="6.42578125" style="1" customWidth="1"/>
    <col min="2307" max="2307" width="6.5703125" style="1" customWidth="1"/>
    <col min="2308" max="2308" width="7.42578125" style="1" customWidth="1"/>
    <col min="2309" max="2309" width="12.7109375" style="1" customWidth="1"/>
    <col min="2310" max="2310" width="10" style="1" customWidth="1"/>
    <col min="2311" max="2311" width="14.7109375" style="1" customWidth="1"/>
    <col min="2312" max="2313" width="13.5703125" style="1" customWidth="1"/>
    <col min="2314" max="2314" width="18.28515625" style="1" customWidth="1"/>
    <col min="2315" max="2560" width="9.140625" style="1"/>
    <col min="2561" max="2561" width="50.42578125" style="1" customWidth="1"/>
    <col min="2562" max="2562" width="6.42578125" style="1" customWidth="1"/>
    <col min="2563" max="2563" width="6.5703125" style="1" customWidth="1"/>
    <col min="2564" max="2564" width="7.42578125" style="1" customWidth="1"/>
    <col min="2565" max="2565" width="12.7109375" style="1" customWidth="1"/>
    <col min="2566" max="2566" width="10" style="1" customWidth="1"/>
    <col min="2567" max="2567" width="14.7109375" style="1" customWidth="1"/>
    <col min="2568" max="2569" width="13.5703125" style="1" customWidth="1"/>
    <col min="2570" max="2570" width="18.28515625" style="1" customWidth="1"/>
    <col min="2571" max="2816" width="9.140625" style="1"/>
    <col min="2817" max="2817" width="50.42578125" style="1" customWidth="1"/>
    <col min="2818" max="2818" width="6.42578125" style="1" customWidth="1"/>
    <col min="2819" max="2819" width="6.5703125" style="1" customWidth="1"/>
    <col min="2820" max="2820" width="7.42578125" style="1" customWidth="1"/>
    <col min="2821" max="2821" width="12.7109375" style="1" customWidth="1"/>
    <col min="2822" max="2822" width="10" style="1" customWidth="1"/>
    <col min="2823" max="2823" width="14.7109375" style="1" customWidth="1"/>
    <col min="2824" max="2825" width="13.5703125" style="1" customWidth="1"/>
    <col min="2826" max="2826" width="18.28515625" style="1" customWidth="1"/>
    <col min="2827" max="3072" width="9.140625" style="1"/>
    <col min="3073" max="3073" width="50.42578125" style="1" customWidth="1"/>
    <col min="3074" max="3074" width="6.42578125" style="1" customWidth="1"/>
    <col min="3075" max="3075" width="6.5703125" style="1" customWidth="1"/>
    <col min="3076" max="3076" width="7.42578125" style="1" customWidth="1"/>
    <col min="3077" max="3077" width="12.7109375" style="1" customWidth="1"/>
    <col min="3078" max="3078" width="10" style="1" customWidth="1"/>
    <col min="3079" max="3079" width="14.7109375" style="1" customWidth="1"/>
    <col min="3080" max="3081" width="13.5703125" style="1" customWidth="1"/>
    <col min="3082" max="3082" width="18.28515625" style="1" customWidth="1"/>
    <col min="3083" max="3328" width="9.140625" style="1"/>
    <col min="3329" max="3329" width="50.42578125" style="1" customWidth="1"/>
    <col min="3330" max="3330" width="6.42578125" style="1" customWidth="1"/>
    <col min="3331" max="3331" width="6.5703125" style="1" customWidth="1"/>
    <col min="3332" max="3332" width="7.42578125" style="1" customWidth="1"/>
    <col min="3333" max="3333" width="12.7109375" style="1" customWidth="1"/>
    <col min="3334" max="3334" width="10" style="1" customWidth="1"/>
    <col min="3335" max="3335" width="14.7109375" style="1" customWidth="1"/>
    <col min="3336" max="3337" width="13.5703125" style="1" customWidth="1"/>
    <col min="3338" max="3338" width="18.28515625" style="1" customWidth="1"/>
    <col min="3339" max="3584" width="9.140625" style="1"/>
    <col min="3585" max="3585" width="50.42578125" style="1" customWidth="1"/>
    <col min="3586" max="3586" width="6.42578125" style="1" customWidth="1"/>
    <col min="3587" max="3587" width="6.5703125" style="1" customWidth="1"/>
    <col min="3588" max="3588" width="7.42578125" style="1" customWidth="1"/>
    <col min="3589" max="3589" width="12.7109375" style="1" customWidth="1"/>
    <col min="3590" max="3590" width="10" style="1" customWidth="1"/>
    <col min="3591" max="3591" width="14.7109375" style="1" customWidth="1"/>
    <col min="3592" max="3593" width="13.5703125" style="1" customWidth="1"/>
    <col min="3594" max="3594" width="18.28515625" style="1" customWidth="1"/>
    <col min="3595" max="3840" width="9.140625" style="1"/>
    <col min="3841" max="3841" width="50.42578125" style="1" customWidth="1"/>
    <col min="3842" max="3842" width="6.42578125" style="1" customWidth="1"/>
    <col min="3843" max="3843" width="6.5703125" style="1" customWidth="1"/>
    <col min="3844" max="3844" width="7.42578125" style="1" customWidth="1"/>
    <col min="3845" max="3845" width="12.7109375" style="1" customWidth="1"/>
    <col min="3846" max="3846" width="10" style="1" customWidth="1"/>
    <col min="3847" max="3847" width="14.7109375" style="1" customWidth="1"/>
    <col min="3848" max="3849" width="13.5703125" style="1" customWidth="1"/>
    <col min="3850" max="3850" width="18.28515625" style="1" customWidth="1"/>
    <col min="3851" max="4096" width="9.140625" style="1"/>
    <col min="4097" max="4097" width="50.42578125" style="1" customWidth="1"/>
    <col min="4098" max="4098" width="6.42578125" style="1" customWidth="1"/>
    <col min="4099" max="4099" width="6.5703125" style="1" customWidth="1"/>
    <col min="4100" max="4100" width="7.42578125" style="1" customWidth="1"/>
    <col min="4101" max="4101" width="12.7109375" style="1" customWidth="1"/>
    <col min="4102" max="4102" width="10" style="1" customWidth="1"/>
    <col min="4103" max="4103" width="14.7109375" style="1" customWidth="1"/>
    <col min="4104" max="4105" width="13.5703125" style="1" customWidth="1"/>
    <col min="4106" max="4106" width="18.28515625" style="1" customWidth="1"/>
    <col min="4107" max="4352" width="9.140625" style="1"/>
    <col min="4353" max="4353" width="50.42578125" style="1" customWidth="1"/>
    <col min="4354" max="4354" width="6.42578125" style="1" customWidth="1"/>
    <col min="4355" max="4355" width="6.5703125" style="1" customWidth="1"/>
    <col min="4356" max="4356" width="7.42578125" style="1" customWidth="1"/>
    <col min="4357" max="4357" width="12.7109375" style="1" customWidth="1"/>
    <col min="4358" max="4358" width="10" style="1" customWidth="1"/>
    <col min="4359" max="4359" width="14.7109375" style="1" customWidth="1"/>
    <col min="4360" max="4361" width="13.5703125" style="1" customWidth="1"/>
    <col min="4362" max="4362" width="18.28515625" style="1" customWidth="1"/>
    <col min="4363" max="4608" width="9.140625" style="1"/>
    <col min="4609" max="4609" width="50.42578125" style="1" customWidth="1"/>
    <col min="4610" max="4610" width="6.42578125" style="1" customWidth="1"/>
    <col min="4611" max="4611" width="6.5703125" style="1" customWidth="1"/>
    <col min="4612" max="4612" width="7.42578125" style="1" customWidth="1"/>
    <col min="4613" max="4613" width="12.7109375" style="1" customWidth="1"/>
    <col min="4614" max="4614" width="10" style="1" customWidth="1"/>
    <col min="4615" max="4615" width="14.7109375" style="1" customWidth="1"/>
    <col min="4616" max="4617" width="13.5703125" style="1" customWidth="1"/>
    <col min="4618" max="4618" width="18.28515625" style="1" customWidth="1"/>
    <col min="4619" max="4864" width="9.140625" style="1"/>
    <col min="4865" max="4865" width="50.42578125" style="1" customWidth="1"/>
    <col min="4866" max="4866" width="6.42578125" style="1" customWidth="1"/>
    <col min="4867" max="4867" width="6.5703125" style="1" customWidth="1"/>
    <col min="4868" max="4868" width="7.42578125" style="1" customWidth="1"/>
    <col min="4869" max="4869" width="12.7109375" style="1" customWidth="1"/>
    <col min="4870" max="4870" width="10" style="1" customWidth="1"/>
    <col min="4871" max="4871" width="14.7109375" style="1" customWidth="1"/>
    <col min="4872" max="4873" width="13.5703125" style="1" customWidth="1"/>
    <col min="4874" max="4874" width="18.28515625" style="1" customWidth="1"/>
    <col min="4875" max="5120" width="9.140625" style="1"/>
    <col min="5121" max="5121" width="50.42578125" style="1" customWidth="1"/>
    <col min="5122" max="5122" width="6.42578125" style="1" customWidth="1"/>
    <col min="5123" max="5123" width="6.5703125" style="1" customWidth="1"/>
    <col min="5124" max="5124" width="7.42578125" style="1" customWidth="1"/>
    <col min="5125" max="5125" width="12.7109375" style="1" customWidth="1"/>
    <col min="5126" max="5126" width="10" style="1" customWidth="1"/>
    <col min="5127" max="5127" width="14.7109375" style="1" customWidth="1"/>
    <col min="5128" max="5129" width="13.5703125" style="1" customWidth="1"/>
    <col min="5130" max="5130" width="18.28515625" style="1" customWidth="1"/>
    <col min="5131" max="5376" width="9.140625" style="1"/>
    <col min="5377" max="5377" width="50.42578125" style="1" customWidth="1"/>
    <col min="5378" max="5378" width="6.42578125" style="1" customWidth="1"/>
    <col min="5379" max="5379" width="6.5703125" style="1" customWidth="1"/>
    <col min="5380" max="5380" width="7.42578125" style="1" customWidth="1"/>
    <col min="5381" max="5381" width="12.7109375" style="1" customWidth="1"/>
    <col min="5382" max="5382" width="10" style="1" customWidth="1"/>
    <col min="5383" max="5383" width="14.7109375" style="1" customWidth="1"/>
    <col min="5384" max="5385" width="13.5703125" style="1" customWidth="1"/>
    <col min="5386" max="5386" width="18.28515625" style="1" customWidth="1"/>
    <col min="5387" max="5632" width="9.140625" style="1"/>
    <col min="5633" max="5633" width="50.42578125" style="1" customWidth="1"/>
    <col min="5634" max="5634" width="6.42578125" style="1" customWidth="1"/>
    <col min="5635" max="5635" width="6.5703125" style="1" customWidth="1"/>
    <col min="5636" max="5636" width="7.42578125" style="1" customWidth="1"/>
    <col min="5637" max="5637" width="12.7109375" style="1" customWidth="1"/>
    <col min="5638" max="5638" width="10" style="1" customWidth="1"/>
    <col min="5639" max="5639" width="14.7109375" style="1" customWidth="1"/>
    <col min="5640" max="5641" width="13.5703125" style="1" customWidth="1"/>
    <col min="5642" max="5642" width="18.28515625" style="1" customWidth="1"/>
    <col min="5643" max="5888" width="9.140625" style="1"/>
    <col min="5889" max="5889" width="50.42578125" style="1" customWidth="1"/>
    <col min="5890" max="5890" width="6.42578125" style="1" customWidth="1"/>
    <col min="5891" max="5891" width="6.5703125" style="1" customWidth="1"/>
    <col min="5892" max="5892" width="7.42578125" style="1" customWidth="1"/>
    <col min="5893" max="5893" width="12.7109375" style="1" customWidth="1"/>
    <col min="5894" max="5894" width="10" style="1" customWidth="1"/>
    <col min="5895" max="5895" width="14.7109375" style="1" customWidth="1"/>
    <col min="5896" max="5897" width="13.5703125" style="1" customWidth="1"/>
    <col min="5898" max="5898" width="18.28515625" style="1" customWidth="1"/>
    <col min="5899" max="6144" width="9.140625" style="1"/>
    <col min="6145" max="6145" width="50.42578125" style="1" customWidth="1"/>
    <col min="6146" max="6146" width="6.42578125" style="1" customWidth="1"/>
    <col min="6147" max="6147" width="6.5703125" style="1" customWidth="1"/>
    <col min="6148" max="6148" width="7.42578125" style="1" customWidth="1"/>
    <col min="6149" max="6149" width="12.7109375" style="1" customWidth="1"/>
    <col min="6150" max="6150" width="10" style="1" customWidth="1"/>
    <col min="6151" max="6151" width="14.7109375" style="1" customWidth="1"/>
    <col min="6152" max="6153" width="13.5703125" style="1" customWidth="1"/>
    <col min="6154" max="6154" width="18.28515625" style="1" customWidth="1"/>
    <col min="6155" max="6400" width="9.140625" style="1"/>
    <col min="6401" max="6401" width="50.42578125" style="1" customWidth="1"/>
    <col min="6402" max="6402" width="6.42578125" style="1" customWidth="1"/>
    <col min="6403" max="6403" width="6.5703125" style="1" customWidth="1"/>
    <col min="6404" max="6404" width="7.42578125" style="1" customWidth="1"/>
    <col min="6405" max="6405" width="12.7109375" style="1" customWidth="1"/>
    <col min="6406" max="6406" width="10" style="1" customWidth="1"/>
    <col min="6407" max="6407" width="14.7109375" style="1" customWidth="1"/>
    <col min="6408" max="6409" width="13.5703125" style="1" customWidth="1"/>
    <col min="6410" max="6410" width="18.28515625" style="1" customWidth="1"/>
    <col min="6411" max="6656" width="9.140625" style="1"/>
    <col min="6657" max="6657" width="50.42578125" style="1" customWidth="1"/>
    <col min="6658" max="6658" width="6.42578125" style="1" customWidth="1"/>
    <col min="6659" max="6659" width="6.5703125" style="1" customWidth="1"/>
    <col min="6660" max="6660" width="7.42578125" style="1" customWidth="1"/>
    <col min="6661" max="6661" width="12.7109375" style="1" customWidth="1"/>
    <col min="6662" max="6662" width="10" style="1" customWidth="1"/>
    <col min="6663" max="6663" width="14.7109375" style="1" customWidth="1"/>
    <col min="6664" max="6665" width="13.5703125" style="1" customWidth="1"/>
    <col min="6666" max="6666" width="18.28515625" style="1" customWidth="1"/>
    <col min="6667" max="6912" width="9.140625" style="1"/>
    <col min="6913" max="6913" width="50.42578125" style="1" customWidth="1"/>
    <col min="6914" max="6914" width="6.42578125" style="1" customWidth="1"/>
    <col min="6915" max="6915" width="6.5703125" style="1" customWidth="1"/>
    <col min="6916" max="6916" width="7.42578125" style="1" customWidth="1"/>
    <col min="6917" max="6917" width="12.7109375" style="1" customWidth="1"/>
    <col min="6918" max="6918" width="10" style="1" customWidth="1"/>
    <col min="6919" max="6919" width="14.7109375" style="1" customWidth="1"/>
    <col min="6920" max="6921" width="13.5703125" style="1" customWidth="1"/>
    <col min="6922" max="6922" width="18.28515625" style="1" customWidth="1"/>
    <col min="6923" max="7168" width="9.140625" style="1"/>
    <col min="7169" max="7169" width="50.42578125" style="1" customWidth="1"/>
    <col min="7170" max="7170" width="6.42578125" style="1" customWidth="1"/>
    <col min="7171" max="7171" width="6.5703125" style="1" customWidth="1"/>
    <col min="7172" max="7172" width="7.42578125" style="1" customWidth="1"/>
    <col min="7173" max="7173" width="12.7109375" style="1" customWidth="1"/>
    <col min="7174" max="7174" width="10" style="1" customWidth="1"/>
    <col min="7175" max="7175" width="14.7109375" style="1" customWidth="1"/>
    <col min="7176" max="7177" width="13.5703125" style="1" customWidth="1"/>
    <col min="7178" max="7178" width="18.28515625" style="1" customWidth="1"/>
    <col min="7179" max="7424" width="9.140625" style="1"/>
    <col min="7425" max="7425" width="50.42578125" style="1" customWidth="1"/>
    <col min="7426" max="7426" width="6.42578125" style="1" customWidth="1"/>
    <col min="7427" max="7427" width="6.5703125" style="1" customWidth="1"/>
    <col min="7428" max="7428" width="7.42578125" style="1" customWidth="1"/>
    <col min="7429" max="7429" width="12.7109375" style="1" customWidth="1"/>
    <col min="7430" max="7430" width="10" style="1" customWidth="1"/>
    <col min="7431" max="7431" width="14.7109375" style="1" customWidth="1"/>
    <col min="7432" max="7433" width="13.5703125" style="1" customWidth="1"/>
    <col min="7434" max="7434" width="18.28515625" style="1" customWidth="1"/>
    <col min="7435" max="7680" width="9.140625" style="1"/>
    <col min="7681" max="7681" width="50.42578125" style="1" customWidth="1"/>
    <col min="7682" max="7682" width="6.42578125" style="1" customWidth="1"/>
    <col min="7683" max="7683" width="6.5703125" style="1" customWidth="1"/>
    <col min="7684" max="7684" width="7.42578125" style="1" customWidth="1"/>
    <col min="7685" max="7685" width="12.7109375" style="1" customWidth="1"/>
    <col min="7686" max="7686" width="10" style="1" customWidth="1"/>
    <col min="7687" max="7687" width="14.7109375" style="1" customWidth="1"/>
    <col min="7688" max="7689" width="13.5703125" style="1" customWidth="1"/>
    <col min="7690" max="7690" width="18.28515625" style="1" customWidth="1"/>
    <col min="7691" max="7936" width="9.140625" style="1"/>
    <col min="7937" max="7937" width="50.42578125" style="1" customWidth="1"/>
    <col min="7938" max="7938" width="6.42578125" style="1" customWidth="1"/>
    <col min="7939" max="7939" width="6.5703125" style="1" customWidth="1"/>
    <col min="7940" max="7940" width="7.42578125" style="1" customWidth="1"/>
    <col min="7941" max="7941" width="12.7109375" style="1" customWidth="1"/>
    <col min="7942" max="7942" width="10" style="1" customWidth="1"/>
    <col min="7943" max="7943" width="14.7109375" style="1" customWidth="1"/>
    <col min="7944" max="7945" width="13.5703125" style="1" customWidth="1"/>
    <col min="7946" max="7946" width="18.28515625" style="1" customWidth="1"/>
    <col min="7947" max="8192" width="9.140625" style="1"/>
    <col min="8193" max="8193" width="50.42578125" style="1" customWidth="1"/>
    <col min="8194" max="8194" width="6.42578125" style="1" customWidth="1"/>
    <col min="8195" max="8195" width="6.5703125" style="1" customWidth="1"/>
    <col min="8196" max="8196" width="7.42578125" style="1" customWidth="1"/>
    <col min="8197" max="8197" width="12.7109375" style="1" customWidth="1"/>
    <col min="8198" max="8198" width="10" style="1" customWidth="1"/>
    <col min="8199" max="8199" width="14.7109375" style="1" customWidth="1"/>
    <col min="8200" max="8201" width="13.5703125" style="1" customWidth="1"/>
    <col min="8202" max="8202" width="18.28515625" style="1" customWidth="1"/>
    <col min="8203" max="8448" width="9.140625" style="1"/>
    <col min="8449" max="8449" width="50.42578125" style="1" customWidth="1"/>
    <col min="8450" max="8450" width="6.42578125" style="1" customWidth="1"/>
    <col min="8451" max="8451" width="6.5703125" style="1" customWidth="1"/>
    <col min="8452" max="8452" width="7.42578125" style="1" customWidth="1"/>
    <col min="8453" max="8453" width="12.7109375" style="1" customWidth="1"/>
    <col min="8454" max="8454" width="10" style="1" customWidth="1"/>
    <col min="8455" max="8455" width="14.7109375" style="1" customWidth="1"/>
    <col min="8456" max="8457" width="13.5703125" style="1" customWidth="1"/>
    <col min="8458" max="8458" width="18.28515625" style="1" customWidth="1"/>
    <col min="8459" max="8704" width="9.140625" style="1"/>
    <col min="8705" max="8705" width="50.42578125" style="1" customWidth="1"/>
    <col min="8706" max="8706" width="6.42578125" style="1" customWidth="1"/>
    <col min="8707" max="8707" width="6.5703125" style="1" customWidth="1"/>
    <col min="8708" max="8708" width="7.42578125" style="1" customWidth="1"/>
    <col min="8709" max="8709" width="12.7109375" style="1" customWidth="1"/>
    <col min="8710" max="8710" width="10" style="1" customWidth="1"/>
    <col min="8711" max="8711" width="14.7109375" style="1" customWidth="1"/>
    <col min="8712" max="8713" width="13.5703125" style="1" customWidth="1"/>
    <col min="8714" max="8714" width="18.28515625" style="1" customWidth="1"/>
    <col min="8715" max="8960" width="9.140625" style="1"/>
    <col min="8961" max="8961" width="50.42578125" style="1" customWidth="1"/>
    <col min="8962" max="8962" width="6.42578125" style="1" customWidth="1"/>
    <col min="8963" max="8963" width="6.5703125" style="1" customWidth="1"/>
    <col min="8964" max="8964" width="7.42578125" style="1" customWidth="1"/>
    <col min="8965" max="8965" width="12.7109375" style="1" customWidth="1"/>
    <col min="8966" max="8966" width="10" style="1" customWidth="1"/>
    <col min="8967" max="8967" width="14.7109375" style="1" customWidth="1"/>
    <col min="8968" max="8969" width="13.5703125" style="1" customWidth="1"/>
    <col min="8970" max="8970" width="18.28515625" style="1" customWidth="1"/>
    <col min="8971" max="9216" width="9.140625" style="1"/>
    <col min="9217" max="9217" width="50.42578125" style="1" customWidth="1"/>
    <col min="9218" max="9218" width="6.42578125" style="1" customWidth="1"/>
    <col min="9219" max="9219" width="6.5703125" style="1" customWidth="1"/>
    <col min="9220" max="9220" width="7.42578125" style="1" customWidth="1"/>
    <col min="9221" max="9221" width="12.7109375" style="1" customWidth="1"/>
    <col min="9222" max="9222" width="10" style="1" customWidth="1"/>
    <col min="9223" max="9223" width="14.7109375" style="1" customWidth="1"/>
    <col min="9224" max="9225" width="13.5703125" style="1" customWidth="1"/>
    <col min="9226" max="9226" width="18.28515625" style="1" customWidth="1"/>
    <col min="9227" max="9472" width="9.140625" style="1"/>
    <col min="9473" max="9473" width="50.42578125" style="1" customWidth="1"/>
    <col min="9474" max="9474" width="6.42578125" style="1" customWidth="1"/>
    <col min="9475" max="9475" width="6.5703125" style="1" customWidth="1"/>
    <col min="9476" max="9476" width="7.42578125" style="1" customWidth="1"/>
    <col min="9477" max="9477" width="12.7109375" style="1" customWidth="1"/>
    <col min="9478" max="9478" width="10" style="1" customWidth="1"/>
    <col min="9479" max="9479" width="14.7109375" style="1" customWidth="1"/>
    <col min="9480" max="9481" width="13.5703125" style="1" customWidth="1"/>
    <col min="9482" max="9482" width="18.28515625" style="1" customWidth="1"/>
    <col min="9483" max="9728" width="9.140625" style="1"/>
    <col min="9729" max="9729" width="50.42578125" style="1" customWidth="1"/>
    <col min="9730" max="9730" width="6.42578125" style="1" customWidth="1"/>
    <col min="9731" max="9731" width="6.5703125" style="1" customWidth="1"/>
    <col min="9732" max="9732" width="7.42578125" style="1" customWidth="1"/>
    <col min="9733" max="9733" width="12.7109375" style="1" customWidth="1"/>
    <col min="9734" max="9734" width="10" style="1" customWidth="1"/>
    <col min="9735" max="9735" width="14.7109375" style="1" customWidth="1"/>
    <col min="9736" max="9737" width="13.5703125" style="1" customWidth="1"/>
    <col min="9738" max="9738" width="18.28515625" style="1" customWidth="1"/>
    <col min="9739" max="9984" width="9.140625" style="1"/>
    <col min="9985" max="9985" width="50.42578125" style="1" customWidth="1"/>
    <col min="9986" max="9986" width="6.42578125" style="1" customWidth="1"/>
    <col min="9987" max="9987" width="6.5703125" style="1" customWidth="1"/>
    <col min="9988" max="9988" width="7.42578125" style="1" customWidth="1"/>
    <col min="9989" max="9989" width="12.7109375" style="1" customWidth="1"/>
    <col min="9990" max="9990" width="10" style="1" customWidth="1"/>
    <col min="9991" max="9991" width="14.7109375" style="1" customWidth="1"/>
    <col min="9992" max="9993" width="13.5703125" style="1" customWidth="1"/>
    <col min="9994" max="9994" width="18.28515625" style="1" customWidth="1"/>
    <col min="9995" max="10240" width="9.140625" style="1"/>
    <col min="10241" max="10241" width="50.42578125" style="1" customWidth="1"/>
    <col min="10242" max="10242" width="6.42578125" style="1" customWidth="1"/>
    <col min="10243" max="10243" width="6.5703125" style="1" customWidth="1"/>
    <col min="10244" max="10244" width="7.42578125" style="1" customWidth="1"/>
    <col min="10245" max="10245" width="12.7109375" style="1" customWidth="1"/>
    <col min="10246" max="10246" width="10" style="1" customWidth="1"/>
    <col min="10247" max="10247" width="14.7109375" style="1" customWidth="1"/>
    <col min="10248" max="10249" width="13.5703125" style="1" customWidth="1"/>
    <col min="10250" max="10250" width="18.28515625" style="1" customWidth="1"/>
    <col min="10251" max="10496" width="9.140625" style="1"/>
    <col min="10497" max="10497" width="50.42578125" style="1" customWidth="1"/>
    <col min="10498" max="10498" width="6.42578125" style="1" customWidth="1"/>
    <col min="10499" max="10499" width="6.5703125" style="1" customWidth="1"/>
    <col min="10500" max="10500" width="7.42578125" style="1" customWidth="1"/>
    <col min="10501" max="10501" width="12.7109375" style="1" customWidth="1"/>
    <col min="10502" max="10502" width="10" style="1" customWidth="1"/>
    <col min="10503" max="10503" width="14.7109375" style="1" customWidth="1"/>
    <col min="10504" max="10505" width="13.5703125" style="1" customWidth="1"/>
    <col min="10506" max="10506" width="18.28515625" style="1" customWidth="1"/>
    <col min="10507" max="10752" width="9.140625" style="1"/>
    <col min="10753" max="10753" width="50.42578125" style="1" customWidth="1"/>
    <col min="10754" max="10754" width="6.42578125" style="1" customWidth="1"/>
    <col min="10755" max="10755" width="6.5703125" style="1" customWidth="1"/>
    <col min="10756" max="10756" width="7.42578125" style="1" customWidth="1"/>
    <col min="10757" max="10757" width="12.7109375" style="1" customWidth="1"/>
    <col min="10758" max="10758" width="10" style="1" customWidth="1"/>
    <col min="10759" max="10759" width="14.7109375" style="1" customWidth="1"/>
    <col min="10760" max="10761" width="13.5703125" style="1" customWidth="1"/>
    <col min="10762" max="10762" width="18.28515625" style="1" customWidth="1"/>
    <col min="10763" max="11008" width="9.140625" style="1"/>
    <col min="11009" max="11009" width="50.42578125" style="1" customWidth="1"/>
    <col min="11010" max="11010" width="6.42578125" style="1" customWidth="1"/>
    <col min="11011" max="11011" width="6.5703125" style="1" customWidth="1"/>
    <col min="11012" max="11012" width="7.42578125" style="1" customWidth="1"/>
    <col min="11013" max="11013" width="12.7109375" style="1" customWidth="1"/>
    <col min="11014" max="11014" width="10" style="1" customWidth="1"/>
    <col min="11015" max="11015" width="14.7109375" style="1" customWidth="1"/>
    <col min="11016" max="11017" width="13.5703125" style="1" customWidth="1"/>
    <col min="11018" max="11018" width="18.28515625" style="1" customWidth="1"/>
    <col min="11019" max="11264" width="9.140625" style="1"/>
    <col min="11265" max="11265" width="50.42578125" style="1" customWidth="1"/>
    <col min="11266" max="11266" width="6.42578125" style="1" customWidth="1"/>
    <col min="11267" max="11267" width="6.5703125" style="1" customWidth="1"/>
    <col min="11268" max="11268" width="7.42578125" style="1" customWidth="1"/>
    <col min="11269" max="11269" width="12.7109375" style="1" customWidth="1"/>
    <col min="11270" max="11270" width="10" style="1" customWidth="1"/>
    <col min="11271" max="11271" width="14.7109375" style="1" customWidth="1"/>
    <col min="11272" max="11273" width="13.5703125" style="1" customWidth="1"/>
    <col min="11274" max="11274" width="18.28515625" style="1" customWidth="1"/>
    <col min="11275" max="11520" width="9.140625" style="1"/>
    <col min="11521" max="11521" width="50.42578125" style="1" customWidth="1"/>
    <col min="11522" max="11522" width="6.42578125" style="1" customWidth="1"/>
    <col min="11523" max="11523" width="6.5703125" style="1" customWidth="1"/>
    <col min="11524" max="11524" width="7.42578125" style="1" customWidth="1"/>
    <col min="11525" max="11525" width="12.7109375" style="1" customWidth="1"/>
    <col min="11526" max="11526" width="10" style="1" customWidth="1"/>
    <col min="11527" max="11527" width="14.7109375" style="1" customWidth="1"/>
    <col min="11528" max="11529" width="13.5703125" style="1" customWidth="1"/>
    <col min="11530" max="11530" width="18.28515625" style="1" customWidth="1"/>
    <col min="11531" max="11776" width="9.140625" style="1"/>
    <col min="11777" max="11777" width="50.42578125" style="1" customWidth="1"/>
    <col min="11778" max="11778" width="6.42578125" style="1" customWidth="1"/>
    <col min="11779" max="11779" width="6.5703125" style="1" customWidth="1"/>
    <col min="11780" max="11780" width="7.42578125" style="1" customWidth="1"/>
    <col min="11781" max="11781" width="12.7109375" style="1" customWidth="1"/>
    <col min="11782" max="11782" width="10" style="1" customWidth="1"/>
    <col min="11783" max="11783" width="14.7109375" style="1" customWidth="1"/>
    <col min="11784" max="11785" width="13.5703125" style="1" customWidth="1"/>
    <col min="11786" max="11786" width="18.28515625" style="1" customWidth="1"/>
    <col min="11787" max="12032" width="9.140625" style="1"/>
    <col min="12033" max="12033" width="50.42578125" style="1" customWidth="1"/>
    <col min="12034" max="12034" width="6.42578125" style="1" customWidth="1"/>
    <col min="12035" max="12035" width="6.5703125" style="1" customWidth="1"/>
    <col min="12036" max="12036" width="7.42578125" style="1" customWidth="1"/>
    <col min="12037" max="12037" width="12.7109375" style="1" customWidth="1"/>
    <col min="12038" max="12038" width="10" style="1" customWidth="1"/>
    <col min="12039" max="12039" width="14.7109375" style="1" customWidth="1"/>
    <col min="12040" max="12041" width="13.5703125" style="1" customWidth="1"/>
    <col min="12042" max="12042" width="18.28515625" style="1" customWidth="1"/>
    <col min="12043" max="12288" width="9.140625" style="1"/>
    <col min="12289" max="12289" width="50.42578125" style="1" customWidth="1"/>
    <col min="12290" max="12290" width="6.42578125" style="1" customWidth="1"/>
    <col min="12291" max="12291" width="6.5703125" style="1" customWidth="1"/>
    <col min="12292" max="12292" width="7.42578125" style="1" customWidth="1"/>
    <col min="12293" max="12293" width="12.7109375" style="1" customWidth="1"/>
    <col min="12294" max="12294" width="10" style="1" customWidth="1"/>
    <col min="12295" max="12295" width="14.7109375" style="1" customWidth="1"/>
    <col min="12296" max="12297" width="13.5703125" style="1" customWidth="1"/>
    <col min="12298" max="12298" width="18.28515625" style="1" customWidth="1"/>
    <col min="12299" max="12544" width="9.140625" style="1"/>
    <col min="12545" max="12545" width="50.42578125" style="1" customWidth="1"/>
    <col min="12546" max="12546" width="6.42578125" style="1" customWidth="1"/>
    <col min="12547" max="12547" width="6.5703125" style="1" customWidth="1"/>
    <col min="12548" max="12548" width="7.42578125" style="1" customWidth="1"/>
    <col min="12549" max="12549" width="12.7109375" style="1" customWidth="1"/>
    <col min="12550" max="12550" width="10" style="1" customWidth="1"/>
    <col min="12551" max="12551" width="14.7109375" style="1" customWidth="1"/>
    <col min="12552" max="12553" width="13.5703125" style="1" customWidth="1"/>
    <col min="12554" max="12554" width="18.28515625" style="1" customWidth="1"/>
    <col min="12555" max="12800" width="9.140625" style="1"/>
    <col min="12801" max="12801" width="50.42578125" style="1" customWidth="1"/>
    <col min="12802" max="12802" width="6.42578125" style="1" customWidth="1"/>
    <col min="12803" max="12803" width="6.5703125" style="1" customWidth="1"/>
    <col min="12804" max="12804" width="7.42578125" style="1" customWidth="1"/>
    <col min="12805" max="12805" width="12.7109375" style="1" customWidth="1"/>
    <col min="12806" max="12806" width="10" style="1" customWidth="1"/>
    <col min="12807" max="12807" width="14.7109375" style="1" customWidth="1"/>
    <col min="12808" max="12809" width="13.5703125" style="1" customWidth="1"/>
    <col min="12810" max="12810" width="18.28515625" style="1" customWidth="1"/>
    <col min="12811" max="13056" width="9.140625" style="1"/>
    <col min="13057" max="13057" width="50.42578125" style="1" customWidth="1"/>
    <col min="13058" max="13058" width="6.42578125" style="1" customWidth="1"/>
    <col min="13059" max="13059" width="6.5703125" style="1" customWidth="1"/>
    <col min="13060" max="13060" width="7.42578125" style="1" customWidth="1"/>
    <col min="13061" max="13061" width="12.7109375" style="1" customWidth="1"/>
    <col min="13062" max="13062" width="10" style="1" customWidth="1"/>
    <col min="13063" max="13063" width="14.7109375" style="1" customWidth="1"/>
    <col min="13064" max="13065" width="13.5703125" style="1" customWidth="1"/>
    <col min="13066" max="13066" width="18.28515625" style="1" customWidth="1"/>
    <col min="13067" max="13312" width="9.140625" style="1"/>
    <col min="13313" max="13313" width="50.42578125" style="1" customWidth="1"/>
    <col min="13314" max="13314" width="6.42578125" style="1" customWidth="1"/>
    <col min="13315" max="13315" width="6.5703125" style="1" customWidth="1"/>
    <col min="13316" max="13316" width="7.42578125" style="1" customWidth="1"/>
    <col min="13317" max="13317" width="12.7109375" style="1" customWidth="1"/>
    <col min="13318" max="13318" width="10" style="1" customWidth="1"/>
    <col min="13319" max="13319" width="14.7109375" style="1" customWidth="1"/>
    <col min="13320" max="13321" width="13.5703125" style="1" customWidth="1"/>
    <col min="13322" max="13322" width="18.28515625" style="1" customWidth="1"/>
    <col min="13323" max="13568" width="9.140625" style="1"/>
    <col min="13569" max="13569" width="50.42578125" style="1" customWidth="1"/>
    <col min="13570" max="13570" width="6.42578125" style="1" customWidth="1"/>
    <col min="13571" max="13571" width="6.5703125" style="1" customWidth="1"/>
    <col min="13572" max="13572" width="7.42578125" style="1" customWidth="1"/>
    <col min="13573" max="13573" width="12.7109375" style="1" customWidth="1"/>
    <col min="13574" max="13574" width="10" style="1" customWidth="1"/>
    <col min="13575" max="13575" width="14.7109375" style="1" customWidth="1"/>
    <col min="13576" max="13577" width="13.5703125" style="1" customWidth="1"/>
    <col min="13578" max="13578" width="18.28515625" style="1" customWidth="1"/>
    <col min="13579" max="13824" width="9.140625" style="1"/>
    <col min="13825" max="13825" width="50.42578125" style="1" customWidth="1"/>
    <col min="13826" max="13826" width="6.42578125" style="1" customWidth="1"/>
    <col min="13827" max="13827" width="6.5703125" style="1" customWidth="1"/>
    <col min="13828" max="13828" width="7.42578125" style="1" customWidth="1"/>
    <col min="13829" max="13829" width="12.7109375" style="1" customWidth="1"/>
    <col min="13830" max="13830" width="10" style="1" customWidth="1"/>
    <col min="13831" max="13831" width="14.7109375" style="1" customWidth="1"/>
    <col min="13832" max="13833" width="13.5703125" style="1" customWidth="1"/>
    <col min="13834" max="13834" width="18.28515625" style="1" customWidth="1"/>
    <col min="13835" max="14080" width="9.140625" style="1"/>
    <col min="14081" max="14081" width="50.42578125" style="1" customWidth="1"/>
    <col min="14082" max="14082" width="6.42578125" style="1" customWidth="1"/>
    <col min="14083" max="14083" width="6.5703125" style="1" customWidth="1"/>
    <col min="14084" max="14084" width="7.42578125" style="1" customWidth="1"/>
    <col min="14085" max="14085" width="12.7109375" style="1" customWidth="1"/>
    <col min="14086" max="14086" width="10" style="1" customWidth="1"/>
    <col min="14087" max="14087" width="14.7109375" style="1" customWidth="1"/>
    <col min="14088" max="14089" width="13.5703125" style="1" customWidth="1"/>
    <col min="14090" max="14090" width="18.28515625" style="1" customWidth="1"/>
    <col min="14091" max="14336" width="9.140625" style="1"/>
    <col min="14337" max="14337" width="50.42578125" style="1" customWidth="1"/>
    <col min="14338" max="14338" width="6.42578125" style="1" customWidth="1"/>
    <col min="14339" max="14339" width="6.5703125" style="1" customWidth="1"/>
    <col min="14340" max="14340" width="7.42578125" style="1" customWidth="1"/>
    <col min="14341" max="14341" width="12.7109375" style="1" customWidth="1"/>
    <col min="14342" max="14342" width="10" style="1" customWidth="1"/>
    <col min="14343" max="14343" width="14.7109375" style="1" customWidth="1"/>
    <col min="14344" max="14345" width="13.5703125" style="1" customWidth="1"/>
    <col min="14346" max="14346" width="18.28515625" style="1" customWidth="1"/>
    <col min="14347" max="14592" width="9.140625" style="1"/>
    <col min="14593" max="14593" width="50.42578125" style="1" customWidth="1"/>
    <col min="14594" max="14594" width="6.42578125" style="1" customWidth="1"/>
    <col min="14595" max="14595" width="6.5703125" style="1" customWidth="1"/>
    <col min="14596" max="14596" width="7.42578125" style="1" customWidth="1"/>
    <col min="14597" max="14597" width="12.7109375" style="1" customWidth="1"/>
    <col min="14598" max="14598" width="10" style="1" customWidth="1"/>
    <col min="14599" max="14599" width="14.7109375" style="1" customWidth="1"/>
    <col min="14600" max="14601" width="13.5703125" style="1" customWidth="1"/>
    <col min="14602" max="14602" width="18.28515625" style="1" customWidth="1"/>
    <col min="14603" max="14848" width="9.140625" style="1"/>
    <col min="14849" max="14849" width="50.42578125" style="1" customWidth="1"/>
    <col min="14850" max="14850" width="6.42578125" style="1" customWidth="1"/>
    <col min="14851" max="14851" width="6.5703125" style="1" customWidth="1"/>
    <col min="14852" max="14852" width="7.42578125" style="1" customWidth="1"/>
    <col min="14853" max="14853" width="12.7109375" style="1" customWidth="1"/>
    <col min="14854" max="14854" width="10" style="1" customWidth="1"/>
    <col min="14855" max="14855" width="14.7109375" style="1" customWidth="1"/>
    <col min="14856" max="14857" width="13.5703125" style="1" customWidth="1"/>
    <col min="14858" max="14858" width="18.28515625" style="1" customWidth="1"/>
    <col min="14859" max="15104" width="9.140625" style="1"/>
    <col min="15105" max="15105" width="50.42578125" style="1" customWidth="1"/>
    <col min="15106" max="15106" width="6.42578125" style="1" customWidth="1"/>
    <col min="15107" max="15107" width="6.5703125" style="1" customWidth="1"/>
    <col min="15108" max="15108" width="7.42578125" style="1" customWidth="1"/>
    <col min="15109" max="15109" width="12.7109375" style="1" customWidth="1"/>
    <col min="15110" max="15110" width="10" style="1" customWidth="1"/>
    <col min="15111" max="15111" width="14.7109375" style="1" customWidth="1"/>
    <col min="15112" max="15113" width="13.5703125" style="1" customWidth="1"/>
    <col min="15114" max="15114" width="18.28515625" style="1" customWidth="1"/>
    <col min="15115" max="15360" width="9.140625" style="1"/>
    <col min="15361" max="15361" width="50.42578125" style="1" customWidth="1"/>
    <col min="15362" max="15362" width="6.42578125" style="1" customWidth="1"/>
    <col min="15363" max="15363" width="6.5703125" style="1" customWidth="1"/>
    <col min="15364" max="15364" width="7.42578125" style="1" customWidth="1"/>
    <col min="15365" max="15365" width="12.7109375" style="1" customWidth="1"/>
    <col min="15366" max="15366" width="10" style="1" customWidth="1"/>
    <col min="15367" max="15367" width="14.7109375" style="1" customWidth="1"/>
    <col min="15368" max="15369" width="13.5703125" style="1" customWidth="1"/>
    <col min="15370" max="15370" width="18.28515625" style="1" customWidth="1"/>
    <col min="15371" max="15616" width="9.140625" style="1"/>
    <col min="15617" max="15617" width="50.42578125" style="1" customWidth="1"/>
    <col min="15618" max="15618" width="6.42578125" style="1" customWidth="1"/>
    <col min="15619" max="15619" width="6.5703125" style="1" customWidth="1"/>
    <col min="15620" max="15620" width="7.42578125" style="1" customWidth="1"/>
    <col min="15621" max="15621" width="12.7109375" style="1" customWidth="1"/>
    <col min="15622" max="15622" width="10" style="1" customWidth="1"/>
    <col min="15623" max="15623" width="14.7109375" style="1" customWidth="1"/>
    <col min="15624" max="15625" width="13.5703125" style="1" customWidth="1"/>
    <col min="15626" max="15626" width="18.28515625" style="1" customWidth="1"/>
    <col min="15627" max="15872" width="9.140625" style="1"/>
    <col min="15873" max="15873" width="50.42578125" style="1" customWidth="1"/>
    <col min="15874" max="15874" width="6.42578125" style="1" customWidth="1"/>
    <col min="15875" max="15875" width="6.5703125" style="1" customWidth="1"/>
    <col min="15876" max="15876" width="7.42578125" style="1" customWidth="1"/>
    <col min="15877" max="15877" width="12.7109375" style="1" customWidth="1"/>
    <col min="15878" max="15878" width="10" style="1" customWidth="1"/>
    <col min="15879" max="15879" width="14.7109375" style="1" customWidth="1"/>
    <col min="15880" max="15881" width="13.5703125" style="1" customWidth="1"/>
    <col min="15882" max="15882" width="18.28515625" style="1" customWidth="1"/>
    <col min="15883" max="16128" width="9.140625" style="1"/>
    <col min="16129" max="16129" width="50.42578125" style="1" customWidth="1"/>
    <col min="16130" max="16130" width="6.42578125" style="1" customWidth="1"/>
    <col min="16131" max="16131" width="6.5703125" style="1" customWidth="1"/>
    <col min="16132" max="16132" width="7.42578125" style="1" customWidth="1"/>
    <col min="16133" max="16133" width="12.7109375" style="1" customWidth="1"/>
    <col min="16134" max="16134" width="10" style="1" customWidth="1"/>
    <col min="16135" max="16135" width="14.7109375" style="1" customWidth="1"/>
    <col min="16136" max="16137" width="13.5703125" style="1" customWidth="1"/>
    <col min="16138" max="16138" width="18.28515625" style="1" customWidth="1"/>
    <col min="16139" max="16384" width="9.140625" style="1"/>
  </cols>
  <sheetData>
    <row r="1" spans="1:9" ht="15.75" hidden="1" x14ac:dyDescent="0.25">
      <c r="A1" s="127" t="s">
        <v>457</v>
      </c>
      <c r="B1" s="127"/>
      <c r="C1" s="127"/>
      <c r="D1" s="127"/>
      <c r="E1" s="127"/>
      <c r="F1" s="127"/>
      <c r="G1" s="127"/>
      <c r="H1" s="127"/>
      <c r="I1" s="127"/>
    </row>
    <row r="2" spans="1:9" ht="15.75" hidden="1" x14ac:dyDescent="0.2">
      <c r="A2" s="134" t="s">
        <v>0</v>
      </c>
      <c r="B2" s="134"/>
      <c r="C2" s="134"/>
      <c r="D2" s="134"/>
      <c r="E2" s="134"/>
      <c r="F2" s="134"/>
      <c r="G2" s="134"/>
      <c r="H2" s="134"/>
      <c r="I2" s="134"/>
    </row>
    <row r="3" spans="1:9" ht="15.75" hidden="1" x14ac:dyDescent="0.2">
      <c r="A3" s="133" t="s">
        <v>462</v>
      </c>
      <c r="B3" s="133"/>
      <c r="C3" s="133"/>
      <c r="D3" s="133"/>
      <c r="E3" s="133"/>
      <c r="F3" s="133"/>
      <c r="G3" s="133"/>
      <c r="H3" s="133"/>
      <c r="I3" s="133"/>
    </row>
    <row r="4" spans="1:9" ht="15" customHeight="1" x14ac:dyDescent="0.2">
      <c r="A4" s="133" t="s">
        <v>457</v>
      </c>
      <c r="B4" s="133"/>
      <c r="C4" s="133"/>
      <c r="D4" s="133"/>
      <c r="E4" s="133"/>
      <c r="F4" s="133"/>
      <c r="G4" s="133"/>
      <c r="H4" s="133"/>
      <c r="I4" s="133"/>
    </row>
    <row r="5" spans="1:9" ht="68.25" customHeight="1" x14ac:dyDescent="0.2">
      <c r="A5" s="29"/>
      <c r="B5" s="29"/>
      <c r="C5" s="29"/>
      <c r="D5" s="29"/>
      <c r="E5" s="29"/>
      <c r="F5" s="29"/>
      <c r="G5" s="126" t="s">
        <v>754</v>
      </c>
      <c r="H5" s="126"/>
      <c r="I5" s="126"/>
    </row>
    <row r="6" spans="1:9" ht="12.75" customHeight="1" x14ac:dyDescent="0.2">
      <c r="A6" s="133"/>
      <c r="B6" s="133"/>
      <c r="C6" s="133"/>
      <c r="D6" s="133"/>
      <c r="E6" s="133"/>
      <c r="F6" s="133"/>
      <c r="G6" s="133"/>
      <c r="H6" s="133"/>
      <c r="I6" s="133"/>
    </row>
    <row r="7" spans="1:9" ht="15" customHeight="1" x14ac:dyDescent="0.2">
      <c r="A7" s="133" t="s">
        <v>451</v>
      </c>
      <c r="B7" s="133"/>
      <c r="C7" s="133"/>
      <c r="D7" s="133"/>
      <c r="E7" s="133"/>
      <c r="F7" s="133"/>
      <c r="G7" s="133"/>
      <c r="H7" s="133"/>
      <c r="I7" s="133"/>
    </row>
    <row r="8" spans="1:9" ht="54" customHeight="1" x14ac:dyDescent="0.2">
      <c r="A8" s="29"/>
      <c r="B8" s="29"/>
      <c r="C8" s="29"/>
      <c r="D8" s="29"/>
      <c r="E8" s="29"/>
      <c r="F8" s="29"/>
      <c r="G8" s="126" t="s">
        <v>633</v>
      </c>
      <c r="H8" s="126"/>
      <c r="I8" s="126"/>
    </row>
    <row r="9" spans="1:9" ht="16.5" customHeight="1" x14ac:dyDescent="0.2">
      <c r="A9" s="133"/>
      <c r="B9" s="133"/>
      <c r="C9" s="133"/>
      <c r="D9" s="133"/>
      <c r="E9" s="133"/>
      <c r="F9" s="133"/>
      <c r="G9" s="133"/>
      <c r="H9" s="133"/>
      <c r="I9" s="133"/>
    </row>
    <row r="10" spans="1:9" ht="34.5" customHeight="1" x14ac:dyDescent="0.25">
      <c r="A10" s="19"/>
      <c r="B10" s="19"/>
      <c r="C10" s="144"/>
      <c r="D10" s="144"/>
      <c r="E10" s="144"/>
      <c r="F10" s="144"/>
      <c r="G10" s="144"/>
      <c r="H10" s="144"/>
      <c r="I10" s="144"/>
    </row>
    <row r="11" spans="1:9" ht="51.75" customHeight="1" x14ac:dyDescent="0.3">
      <c r="A11" s="135" t="s">
        <v>623</v>
      </c>
      <c r="B11" s="135"/>
      <c r="C11" s="135"/>
      <c r="D11" s="135"/>
      <c r="E11" s="135"/>
      <c r="F11" s="135"/>
      <c r="G11" s="135"/>
      <c r="H11" s="135"/>
      <c r="I11" s="135"/>
    </row>
    <row r="12" spans="1:9" x14ac:dyDescent="0.2">
      <c r="I12" s="38" t="s">
        <v>1</v>
      </c>
    </row>
    <row r="13" spans="1:9" s="4" customFormat="1" ht="16.5" customHeight="1" x14ac:dyDescent="0.2">
      <c r="A13" s="140" t="s">
        <v>2</v>
      </c>
      <c r="B13" s="141" t="s">
        <v>427</v>
      </c>
      <c r="C13" s="141" t="s">
        <v>3</v>
      </c>
      <c r="D13" s="141" t="s">
        <v>4</v>
      </c>
      <c r="E13" s="141" t="s">
        <v>5</v>
      </c>
      <c r="F13" s="141" t="s">
        <v>6</v>
      </c>
      <c r="G13" s="143" t="s">
        <v>7</v>
      </c>
      <c r="H13" s="143" t="s">
        <v>515</v>
      </c>
      <c r="I13" s="143" t="s">
        <v>516</v>
      </c>
    </row>
    <row r="14" spans="1:9" s="4" customFormat="1" ht="39.75" customHeight="1" x14ac:dyDescent="0.2">
      <c r="A14" s="140"/>
      <c r="B14" s="142"/>
      <c r="C14" s="142"/>
      <c r="D14" s="142"/>
      <c r="E14" s="142"/>
      <c r="F14" s="142"/>
      <c r="G14" s="142"/>
      <c r="H14" s="142"/>
      <c r="I14" s="142"/>
    </row>
    <row r="15" spans="1:9" s="7" customFormat="1" ht="12" customHeight="1" x14ac:dyDescent="0.2">
      <c r="A15" s="39">
        <v>1</v>
      </c>
      <c r="B15" s="39">
        <v>2</v>
      </c>
      <c r="C15" s="39">
        <v>3</v>
      </c>
      <c r="D15" s="39">
        <v>4</v>
      </c>
      <c r="E15" s="39">
        <v>5</v>
      </c>
      <c r="F15" s="39">
        <v>6</v>
      </c>
      <c r="G15" s="40" t="s">
        <v>428</v>
      </c>
      <c r="H15" s="41">
        <v>8</v>
      </c>
      <c r="I15" s="41">
        <v>9</v>
      </c>
    </row>
    <row r="16" spans="1:9" s="20" customFormat="1" ht="30" customHeight="1" x14ac:dyDescent="0.25">
      <c r="A16" s="35" t="s">
        <v>625</v>
      </c>
      <c r="B16" s="33" t="s">
        <v>429</v>
      </c>
      <c r="C16" s="33" t="s">
        <v>11</v>
      </c>
      <c r="D16" s="33" t="s">
        <v>11</v>
      </c>
      <c r="E16" s="33" t="s">
        <v>12</v>
      </c>
      <c r="F16" s="33" t="s">
        <v>13</v>
      </c>
      <c r="G16" s="34">
        <f>G17+G29</f>
        <v>2592.1</v>
      </c>
      <c r="H16" s="34">
        <f>H17+H29</f>
        <v>2723</v>
      </c>
      <c r="I16" s="34">
        <f>I17+I29</f>
        <v>2822.2</v>
      </c>
    </row>
    <row r="17" spans="1:12" ht="18" customHeight="1" x14ac:dyDescent="0.25">
      <c r="A17" s="35" t="s">
        <v>9</v>
      </c>
      <c r="B17" s="33" t="s">
        <v>429</v>
      </c>
      <c r="C17" s="33" t="s">
        <v>10</v>
      </c>
      <c r="D17" s="33" t="s">
        <v>11</v>
      </c>
      <c r="E17" s="33" t="s">
        <v>12</v>
      </c>
      <c r="F17" s="33" t="s">
        <v>13</v>
      </c>
      <c r="G17" s="34">
        <f>G18+G35</f>
        <v>2592.1</v>
      </c>
      <c r="H17" s="34">
        <f>H18+H35</f>
        <v>2723</v>
      </c>
      <c r="I17" s="34">
        <f>I18+I35</f>
        <v>2822.2</v>
      </c>
      <c r="J17" s="21"/>
      <c r="K17" s="21"/>
      <c r="L17" s="21"/>
    </row>
    <row r="18" spans="1:12" ht="26.25" x14ac:dyDescent="0.25">
      <c r="A18" s="35" t="s">
        <v>63</v>
      </c>
      <c r="B18" s="33" t="s">
        <v>429</v>
      </c>
      <c r="C18" s="33" t="s">
        <v>10</v>
      </c>
      <c r="D18" s="33" t="s">
        <v>64</v>
      </c>
      <c r="E18" s="33" t="s">
        <v>12</v>
      </c>
      <c r="F18" s="33" t="s">
        <v>13</v>
      </c>
      <c r="G18" s="34">
        <f>G22</f>
        <v>2493.1</v>
      </c>
      <c r="H18" s="34">
        <f>H22</f>
        <v>2624</v>
      </c>
      <c r="I18" s="34">
        <f>I22</f>
        <v>2723.2</v>
      </c>
    </row>
    <row r="19" spans="1:12" ht="39" hidden="1" x14ac:dyDescent="0.25">
      <c r="A19" s="35" t="s">
        <v>408</v>
      </c>
      <c r="B19" s="33" t="s">
        <v>429</v>
      </c>
      <c r="C19" s="33" t="s">
        <v>10</v>
      </c>
      <c r="D19" s="33" t="s">
        <v>64</v>
      </c>
      <c r="E19" s="33" t="s">
        <v>409</v>
      </c>
      <c r="F19" s="33" t="s">
        <v>13</v>
      </c>
      <c r="G19" s="34" t="e">
        <f>#REF!/1000</f>
        <v>#REF!</v>
      </c>
      <c r="H19" s="34" t="e">
        <f>#REF!/1000</f>
        <v>#REF!</v>
      </c>
      <c r="I19" s="34" t="e">
        <f>#REF!/1000</f>
        <v>#REF!</v>
      </c>
    </row>
    <row r="20" spans="1:12" ht="27.75" hidden="1" customHeight="1" x14ac:dyDescent="0.25">
      <c r="A20" s="35" t="s">
        <v>60</v>
      </c>
      <c r="B20" s="33" t="s">
        <v>429</v>
      </c>
      <c r="C20" s="33" t="s">
        <v>10</v>
      </c>
      <c r="D20" s="33" t="s">
        <v>64</v>
      </c>
      <c r="E20" s="33" t="s">
        <v>409</v>
      </c>
      <c r="F20" s="33" t="s">
        <v>33</v>
      </c>
      <c r="G20" s="34" t="e">
        <f>#REF!/1000</f>
        <v>#REF!</v>
      </c>
      <c r="H20" s="34" t="e">
        <f>#REF!/1000</f>
        <v>#REF!</v>
      </c>
      <c r="I20" s="34" t="e">
        <f>#REF!/1000</f>
        <v>#REF!</v>
      </c>
    </row>
    <row r="21" spans="1:12" ht="26.25" hidden="1" x14ac:dyDescent="0.25">
      <c r="A21" s="35" t="s">
        <v>34</v>
      </c>
      <c r="B21" s="33" t="s">
        <v>429</v>
      </c>
      <c r="C21" s="33" t="s">
        <v>10</v>
      </c>
      <c r="D21" s="33" t="s">
        <v>64</v>
      </c>
      <c r="E21" s="33" t="s">
        <v>409</v>
      </c>
      <c r="F21" s="33" t="s">
        <v>35</v>
      </c>
      <c r="G21" s="34" t="e">
        <f>#REF!/1000</f>
        <v>#REF!</v>
      </c>
      <c r="H21" s="34" t="e">
        <f>#REF!/1000</f>
        <v>#REF!</v>
      </c>
      <c r="I21" s="34" t="e">
        <f>#REF!/1000</f>
        <v>#REF!</v>
      </c>
    </row>
    <row r="22" spans="1:12" ht="26.25" x14ac:dyDescent="0.25">
      <c r="A22" s="35" t="s">
        <v>16</v>
      </c>
      <c r="B22" s="33" t="s">
        <v>429</v>
      </c>
      <c r="C22" s="33" t="s">
        <v>10</v>
      </c>
      <c r="D22" s="33" t="s">
        <v>64</v>
      </c>
      <c r="E22" s="33" t="s">
        <v>17</v>
      </c>
      <c r="F22" s="33" t="s">
        <v>13</v>
      </c>
      <c r="G22" s="34">
        <f t="shared" ref="G22:I23" si="0">G23</f>
        <v>2493.1</v>
      </c>
      <c r="H22" s="34">
        <f t="shared" si="0"/>
        <v>2624</v>
      </c>
      <c r="I22" s="34">
        <f t="shared" si="0"/>
        <v>2723.2</v>
      </c>
      <c r="J22" s="21"/>
    </row>
    <row r="23" spans="1:12" ht="27" customHeight="1" x14ac:dyDescent="0.25">
      <c r="A23" s="35" t="s">
        <v>18</v>
      </c>
      <c r="B23" s="33" t="s">
        <v>429</v>
      </c>
      <c r="C23" s="33" t="s">
        <v>10</v>
      </c>
      <c r="D23" s="33" t="s">
        <v>64</v>
      </c>
      <c r="E23" s="33" t="s">
        <v>19</v>
      </c>
      <c r="F23" s="33" t="s">
        <v>13</v>
      </c>
      <c r="G23" s="34">
        <f t="shared" si="0"/>
        <v>2493.1</v>
      </c>
      <c r="H23" s="34">
        <f t="shared" si="0"/>
        <v>2624</v>
      </c>
      <c r="I23" s="34">
        <f t="shared" si="0"/>
        <v>2723.2</v>
      </c>
    </row>
    <row r="24" spans="1:12" ht="15" x14ac:dyDescent="0.25">
      <c r="A24" s="35" t="s">
        <v>30</v>
      </c>
      <c r="B24" s="33" t="s">
        <v>429</v>
      </c>
      <c r="C24" s="33" t="s">
        <v>10</v>
      </c>
      <c r="D24" s="33" t="s">
        <v>64</v>
      </c>
      <c r="E24" s="33" t="s">
        <v>31</v>
      </c>
      <c r="F24" s="33" t="s">
        <v>13</v>
      </c>
      <c r="G24" s="34">
        <f>G25+G27</f>
        <v>2493.1</v>
      </c>
      <c r="H24" s="34">
        <f>H25+H27</f>
        <v>2624</v>
      </c>
      <c r="I24" s="34">
        <f>I25+I27</f>
        <v>2723.2</v>
      </c>
    </row>
    <row r="25" spans="1:12" ht="64.5" x14ac:dyDescent="0.25">
      <c r="A25" s="35" t="s">
        <v>22</v>
      </c>
      <c r="B25" s="33" t="s">
        <v>429</v>
      </c>
      <c r="C25" s="33" t="s">
        <v>10</v>
      </c>
      <c r="D25" s="33" t="s">
        <v>64</v>
      </c>
      <c r="E25" s="33" t="s">
        <v>31</v>
      </c>
      <c r="F25" s="33" t="s">
        <v>23</v>
      </c>
      <c r="G25" s="34">
        <f>G26</f>
        <v>2491.1</v>
      </c>
      <c r="H25" s="34">
        <f>H26</f>
        <v>2622</v>
      </c>
      <c r="I25" s="34">
        <f>I26</f>
        <v>2721.2</v>
      </c>
    </row>
    <row r="26" spans="1:12" ht="27.75" customHeight="1" x14ac:dyDescent="0.25">
      <c r="A26" s="35" t="s">
        <v>24</v>
      </c>
      <c r="B26" s="33" t="s">
        <v>429</v>
      </c>
      <c r="C26" s="33" t="s">
        <v>10</v>
      </c>
      <c r="D26" s="33" t="s">
        <v>64</v>
      </c>
      <c r="E26" s="33" t="s">
        <v>31</v>
      </c>
      <c r="F26" s="33" t="s">
        <v>25</v>
      </c>
      <c r="G26" s="34">
        <v>2491.1</v>
      </c>
      <c r="H26" s="34">
        <v>2622</v>
      </c>
      <c r="I26" s="34">
        <v>2721.2</v>
      </c>
    </row>
    <row r="27" spans="1:12" ht="15.75" customHeight="1" x14ac:dyDescent="0.25">
      <c r="A27" s="35" t="s">
        <v>36</v>
      </c>
      <c r="B27" s="33" t="s">
        <v>429</v>
      </c>
      <c r="C27" s="33" t="s">
        <v>10</v>
      </c>
      <c r="D27" s="33" t="s">
        <v>64</v>
      </c>
      <c r="E27" s="33" t="s">
        <v>31</v>
      </c>
      <c r="F27" s="33" t="s">
        <v>37</v>
      </c>
      <c r="G27" s="34">
        <f>G28</f>
        <v>2</v>
      </c>
      <c r="H27" s="34">
        <f>H28</f>
        <v>2</v>
      </c>
      <c r="I27" s="34">
        <f>I28</f>
        <v>2</v>
      </c>
    </row>
    <row r="28" spans="1:12" ht="13.5" customHeight="1" x14ac:dyDescent="0.25">
      <c r="A28" s="42" t="s">
        <v>38</v>
      </c>
      <c r="B28" s="33" t="s">
        <v>429</v>
      </c>
      <c r="C28" s="33" t="s">
        <v>10</v>
      </c>
      <c r="D28" s="33" t="s">
        <v>64</v>
      </c>
      <c r="E28" s="33" t="s">
        <v>31</v>
      </c>
      <c r="F28" s="33" t="s">
        <v>39</v>
      </c>
      <c r="G28" s="34">
        <v>2</v>
      </c>
      <c r="H28" s="34">
        <v>2</v>
      </c>
      <c r="I28" s="34">
        <v>2</v>
      </c>
    </row>
    <row r="29" spans="1:12" ht="14.25" hidden="1" customHeight="1" x14ac:dyDescent="0.25">
      <c r="A29" s="35" t="s">
        <v>284</v>
      </c>
      <c r="B29" s="33" t="s">
        <v>429</v>
      </c>
      <c r="C29" s="33" t="s">
        <v>68</v>
      </c>
      <c r="D29" s="33" t="s">
        <v>11</v>
      </c>
      <c r="E29" s="33" t="s">
        <v>12</v>
      </c>
      <c r="F29" s="33" t="s">
        <v>13</v>
      </c>
      <c r="G29" s="34">
        <f>G30</f>
        <v>0</v>
      </c>
      <c r="H29" s="56"/>
      <c r="I29" s="56"/>
    </row>
    <row r="30" spans="1:12" ht="24.75" hidden="1" customHeight="1" x14ac:dyDescent="0.25">
      <c r="A30" s="35" t="s">
        <v>337</v>
      </c>
      <c r="B30" s="33" t="s">
        <v>429</v>
      </c>
      <c r="C30" s="33" t="s">
        <v>68</v>
      </c>
      <c r="D30" s="33" t="s">
        <v>56</v>
      </c>
      <c r="E30" s="33" t="s">
        <v>12</v>
      </c>
      <c r="F30" s="33" t="s">
        <v>13</v>
      </c>
      <c r="G30" s="34">
        <f>G31</f>
        <v>0</v>
      </c>
      <c r="H30" s="56"/>
      <c r="I30" s="56"/>
    </row>
    <row r="31" spans="1:12" ht="26.25" hidden="1" customHeight="1" x14ac:dyDescent="0.25">
      <c r="A31" s="35" t="s">
        <v>430</v>
      </c>
      <c r="B31" s="33" t="s">
        <v>429</v>
      </c>
      <c r="C31" s="33" t="s">
        <v>68</v>
      </c>
      <c r="D31" s="33" t="s">
        <v>56</v>
      </c>
      <c r="E31" s="33" t="s">
        <v>91</v>
      </c>
      <c r="F31" s="33" t="s">
        <v>13</v>
      </c>
      <c r="G31" s="34">
        <f>G32</f>
        <v>0</v>
      </c>
      <c r="H31" s="56"/>
      <c r="I31" s="56"/>
    </row>
    <row r="32" spans="1:12" ht="75.75" hidden="1" customHeight="1" x14ac:dyDescent="0.25">
      <c r="A32" s="35" t="s">
        <v>95</v>
      </c>
      <c r="B32" s="33" t="s">
        <v>429</v>
      </c>
      <c r="C32" s="33" t="s">
        <v>68</v>
      </c>
      <c r="D32" s="33" t="s">
        <v>56</v>
      </c>
      <c r="E32" s="33" t="s">
        <v>96</v>
      </c>
      <c r="F32" s="33" t="s">
        <v>13</v>
      </c>
      <c r="G32" s="34">
        <f>G33</f>
        <v>0</v>
      </c>
      <c r="H32" s="56"/>
      <c r="I32" s="56"/>
    </row>
    <row r="33" spans="1:9" ht="30" hidden="1" customHeight="1" x14ac:dyDescent="0.25">
      <c r="A33" s="35" t="s">
        <v>32</v>
      </c>
      <c r="B33" s="33" t="s">
        <v>429</v>
      </c>
      <c r="C33" s="33" t="s">
        <v>68</v>
      </c>
      <c r="D33" s="33" t="s">
        <v>56</v>
      </c>
      <c r="E33" s="33" t="s">
        <v>97</v>
      </c>
      <c r="F33" s="33" t="s">
        <v>33</v>
      </c>
      <c r="G33" s="34">
        <f>G34</f>
        <v>0</v>
      </c>
      <c r="H33" s="56"/>
      <c r="I33" s="56"/>
    </row>
    <row r="34" spans="1:9" ht="27" hidden="1" customHeight="1" x14ac:dyDescent="0.25">
      <c r="A34" s="35" t="s">
        <v>34</v>
      </c>
      <c r="B34" s="33" t="s">
        <v>429</v>
      </c>
      <c r="C34" s="33" t="s">
        <v>68</v>
      </c>
      <c r="D34" s="33" t="s">
        <v>56</v>
      </c>
      <c r="E34" s="33" t="s">
        <v>97</v>
      </c>
      <c r="F34" s="33" t="s">
        <v>35</v>
      </c>
      <c r="G34" s="34">
        <f>30-30</f>
        <v>0</v>
      </c>
      <c r="H34" s="56"/>
      <c r="I34" s="56"/>
    </row>
    <row r="35" spans="1:9" ht="15" x14ac:dyDescent="0.25">
      <c r="A35" s="35" t="s">
        <v>73</v>
      </c>
      <c r="B35" s="33" t="s">
        <v>429</v>
      </c>
      <c r="C35" s="33" t="s">
        <v>10</v>
      </c>
      <c r="D35" s="33" t="s">
        <v>74</v>
      </c>
      <c r="E35" s="33" t="s">
        <v>12</v>
      </c>
      <c r="F35" s="33" t="s">
        <v>13</v>
      </c>
      <c r="G35" s="34">
        <f>G36</f>
        <v>99</v>
      </c>
      <c r="H35" s="34">
        <f t="shared" ref="H35:I39" si="1">H36</f>
        <v>99</v>
      </c>
      <c r="I35" s="34">
        <f t="shared" si="1"/>
        <v>99</v>
      </c>
    </row>
    <row r="36" spans="1:9" ht="15" x14ac:dyDescent="0.25">
      <c r="A36" s="35" t="s">
        <v>75</v>
      </c>
      <c r="B36" s="33" t="s">
        <v>429</v>
      </c>
      <c r="C36" s="33" t="s">
        <v>10</v>
      </c>
      <c r="D36" s="33" t="s">
        <v>74</v>
      </c>
      <c r="E36" s="33" t="s">
        <v>76</v>
      </c>
      <c r="F36" s="33" t="s">
        <v>13</v>
      </c>
      <c r="G36" s="34">
        <f>G37</f>
        <v>99</v>
      </c>
      <c r="H36" s="34">
        <f t="shared" si="1"/>
        <v>99</v>
      </c>
      <c r="I36" s="34">
        <f t="shared" si="1"/>
        <v>99</v>
      </c>
    </row>
    <row r="37" spans="1:9" ht="15" x14ac:dyDescent="0.25">
      <c r="A37" s="35" t="s">
        <v>77</v>
      </c>
      <c r="B37" s="33" t="s">
        <v>429</v>
      </c>
      <c r="C37" s="33" t="s">
        <v>10</v>
      </c>
      <c r="D37" s="33" t="s">
        <v>74</v>
      </c>
      <c r="E37" s="33" t="s">
        <v>78</v>
      </c>
      <c r="F37" s="33" t="s">
        <v>13</v>
      </c>
      <c r="G37" s="34">
        <f>G38</f>
        <v>99</v>
      </c>
      <c r="H37" s="34">
        <f t="shared" si="1"/>
        <v>99</v>
      </c>
      <c r="I37" s="34">
        <f t="shared" si="1"/>
        <v>99</v>
      </c>
    </row>
    <row r="38" spans="1:9" ht="26.25" x14ac:dyDescent="0.25">
      <c r="A38" s="35" t="s">
        <v>79</v>
      </c>
      <c r="B38" s="33" t="s">
        <v>429</v>
      </c>
      <c r="C38" s="33" t="s">
        <v>10</v>
      </c>
      <c r="D38" s="33" t="s">
        <v>74</v>
      </c>
      <c r="E38" s="33" t="s">
        <v>80</v>
      </c>
      <c r="F38" s="33" t="s">
        <v>13</v>
      </c>
      <c r="G38" s="34">
        <f>G39</f>
        <v>99</v>
      </c>
      <c r="H38" s="34">
        <f t="shared" si="1"/>
        <v>99</v>
      </c>
      <c r="I38" s="34">
        <f t="shared" si="1"/>
        <v>99</v>
      </c>
    </row>
    <row r="39" spans="1:9" ht="15" x14ac:dyDescent="0.25">
      <c r="A39" s="35" t="s">
        <v>36</v>
      </c>
      <c r="B39" s="33" t="s">
        <v>429</v>
      </c>
      <c r="C39" s="33" t="s">
        <v>10</v>
      </c>
      <c r="D39" s="33" t="s">
        <v>74</v>
      </c>
      <c r="E39" s="33" t="s">
        <v>80</v>
      </c>
      <c r="F39" s="33" t="s">
        <v>37</v>
      </c>
      <c r="G39" s="34">
        <f>G40</f>
        <v>99</v>
      </c>
      <c r="H39" s="34">
        <f t="shared" si="1"/>
        <v>99</v>
      </c>
      <c r="I39" s="34">
        <f t="shared" si="1"/>
        <v>99</v>
      </c>
    </row>
    <row r="40" spans="1:9" ht="15" x14ac:dyDescent="0.25">
      <c r="A40" s="35" t="s">
        <v>81</v>
      </c>
      <c r="B40" s="33" t="s">
        <v>429</v>
      </c>
      <c r="C40" s="33" t="s">
        <v>10</v>
      </c>
      <c r="D40" s="33" t="s">
        <v>74</v>
      </c>
      <c r="E40" s="33" t="s">
        <v>80</v>
      </c>
      <c r="F40" s="33" t="s">
        <v>82</v>
      </c>
      <c r="G40" s="34">
        <v>99</v>
      </c>
      <c r="H40" s="34">
        <v>99</v>
      </c>
      <c r="I40" s="34">
        <v>99</v>
      </c>
    </row>
    <row r="41" spans="1:9" ht="15" hidden="1" x14ac:dyDescent="0.25">
      <c r="A41" s="35" t="s">
        <v>418</v>
      </c>
      <c r="B41" s="33" t="s">
        <v>429</v>
      </c>
      <c r="C41" s="33" t="s">
        <v>84</v>
      </c>
      <c r="D41" s="33" t="s">
        <v>11</v>
      </c>
      <c r="E41" s="33" t="s">
        <v>12</v>
      </c>
      <c r="F41" s="33" t="s">
        <v>13</v>
      </c>
      <c r="G41" s="34">
        <f>G42</f>
        <v>0</v>
      </c>
      <c r="H41" s="56"/>
      <c r="I41" s="56"/>
    </row>
    <row r="42" spans="1:9" ht="16.5" hidden="1" customHeight="1" x14ac:dyDescent="0.25">
      <c r="A42" s="35" t="s">
        <v>419</v>
      </c>
      <c r="B42" s="33" t="s">
        <v>429</v>
      </c>
      <c r="C42" s="33" t="s">
        <v>84</v>
      </c>
      <c r="D42" s="33" t="s">
        <v>10</v>
      </c>
      <c r="E42" s="33" t="s">
        <v>12</v>
      </c>
      <c r="F42" s="33" t="s">
        <v>13</v>
      </c>
      <c r="G42" s="34">
        <f>G43</f>
        <v>0</v>
      </c>
      <c r="H42" s="56"/>
      <c r="I42" s="56"/>
    </row>
    <row r="43" spans="1:9" ht="16.5" hidden="1" customHeight="1" x14ac:dyDescent="0.25">
      <c r="A43" s="35" t="s">
        <v>420</v>
      </c>
      <c r="B43" s="33" t="s">
        <v>429</v>
      </c>
      <c r="C43" s="33" t="s">
        <v>84</v>
      </c>
      <c r="D43" s="33" t="s">
        <v>10</v>
      </c>
      <c r="E43" s="33" t="s">
        <v>421</v>
      </c>
      <c r="F43" s="33" t="s">
        <v>13</v>
      </c>
      <c r="G43" s="34">
        <f>G44</f>
        <v>0</v>
      </c>
      <c r="H43" s="56"/>
      <c r="I43" s="56"/>
    </row>
    <row r="44" spans="1:9" ht="26.25" hidden="1" x14ac:dyDescent="0.25">
      <c r="A44" s="35" t="s">
        <v>422</v>
      </c>
      <c r="B44" s="33" t="s">
        <v>429</v>
      </c>
      <c r="C44" s="33" t="s">
        <v>84</v>
      </c>
      <c r="D44" s="33" t="s">
        <v>10</v>
      </c>
      <c r="E44" s="33" t="s">
        <v>423</v>
      </c>
      <c r="F44" s="33" t="s">
        <v>13</v>
      </c>
      <c r="G44" s="34">
        <f>G45</f>
        <v>0</v>
      </c>
      <c r="H44" s="56"/>
      <c r="I44" s="56"/>
    </row>
    <row r="45" spans="1:9" ht="15" hidden="1" x14ac:dyDescent="0.25">
      <c r="A45" s="35" t="s">
        <v>424</v>
      </c>
      <c r="B45" s="33" t="s">
        <v>429</v>
      </c>
      <c r="C45" s="33" t="s">
        <v>84</v>
      </c>
      <c r="D45" s="33" t="s">
        <v>10</v>
      </c>
      <c r="E45" s="33" t="s">
        <v>423</v>
      </c>
      <c r="F45" s="33" t="s">
        <v>425</v>
      </c>
      <c r="G45" s="34"/>
      <c r="H45" s="56"/>
      <c r="I45" s="56"/>
    </row>
    <row r="46" spans="1:9" s="20" customFormat="1" ht="26.25" customHeight="1" x14ac:dyDescent="0.25">
      <c r="A46" s="35" t="s">
        <v>626</v>
      </c>
      <c r="B46" s="33" t="s">
        <v>431</v>
      </c>
      <c r="C46" s="33" t="s">
        <v>11</v>
      </c>
      <c r="D46" s="33" t="s">
        <v>11</v>
      </c>
      <c r="E46" s="33" t="s">
        <v>12</v>
      </c>
      <c r="F46" s="33" t="s">
        <v>13</v>
      </c>
      <c r="G46" s="34">
        <f>G47</f>
        <v>599.1</v>
      </c>
      <c r="H46" s="34">
        <f>H47</f>
        <v>622</v>
      </c>
      <c r="I46" s="34">
        <f>I47</f>
        <v>643.5</v>
      </c>
    </row>
    <row r="47" spans="1:9" ht="18" customHeight="1" x14ac:dyDescent="0.25">
      <c r="A47" s="35" t="s">
        <v>9</v>
      </c>
      <c r="B47" s="33" t="s">
        <v>431</v>
      </c>
      <c r="C47" s="33" t="s">
        <v>10</v>
      </c>
      <c r="D47" s="33" t="s">
        <v>11</v>
      </c>
      <c r="E47" s="33" t="s">
        <v>12</v>
      </c>
      <c r="F47" s="33" t="s">
        <v>13</v>
      </c>
      <c r="G47" s="34">
        <f>G54</f>
        <v>599.1</v>
      </c>
      <c r="H47" s="34">
        <f>H54</f>
        <v>622</v>
      </c>
      <c r="I47" s="34">
        <f>I54</f>
        <v>643.5</v>
      </c>
    </row>
    <row r="48" spans="1:9" ht="28.5" hidden="1" customHeight="1" x14ac:dyDescent="0.25">
      <c r="A48" s="35" t="s">
        <v>432</v>
      </c>
      <c r="B48" s="33" t="s">
        <v>431</v>
      </c>
      <c r="C48" s="33" t="s">
        <v>10</v>
      </c>
      <c r="D48" s="33" t="s">
        <v>15</v>
      </c>
      <c r="E48" s="33" t="s">
        <v>12</v>
      </c>
      <c r="F48" s="33" t="s">
        <v>13</v>
      </c>
      <c r="G48" s="34">
        <f>G49</f>
        <v>0</v>
      </c>
      <c r="H48" s="34">
        <f t="shared" ref="H48:I52" si="2">H49</f>
        <v>0</v>
      </c>
      <c r="I48" s="34">
        <f t="shared" si="2"/>
        <v>0</v>
      </c>
    </row>
    <row r="49" spans="1:9" ht="26.25" hidden="1" customHeight="1" x14ac:dyDescent="0.25">
      <c r="A49" s="35" t="s">
        <v>16</v>
      </c>
      <c r="B49" s="33" t="s">
        <v>431</v>
      </c>
      <c r="C49" s="33" t="s">
        <v>10</v>
      </c>
      <c r="D49" s="33" t="s">
        <v>15</v>
      </c>
      <c r="E49" s="33" t="s">
        <v>17</v>
      </c>
      <c r="F49" s="33" t="s">
        <v>13</v>
      </c>
      <c r="G49" s="34">
        <f>G50</f>
        <v>0</v>
      </c>
      <c r="H49" s="34">
        <f t="shared" si="2"/>
        <v>0</v>
      </c>
      <c r="I49" s="34">
        <f t="shared" si="2"/>
        <v>0</v>
      </c>
    </row>
    <row r="50" spans="1:9" ht="18" hidden="1" customHeight="1" x14ac:dyDescent="0.25">
      <c r="A50" s="35" t="s">
        <v>18</v>
      </c>
      <c r="B50" s="33" t="s">
        <v>431</v>
      </c>
      <c r="C50" s="33" t="s">
        <v>10</v>
      </c>
      <c r="D50" s="33" t="s">
        <v>15</v>
      </c>
      <c r="E50" s="33" t="s">
        <v>19</v>
      </c>
      <c r="F50" s="33" t="s">
        <v>13</v>
      </c>
      <c r="G50" s="34">
        <f>G51</f>
        <v>0</v>
      </c>
      <c r="H50" s="34">
        <f t="shared" si="2"/>
        <v>0</v>
      </c>
      <c r="I50" s="34">
        <f t="shared" si="2"/>
        <v>0</v>
      </c>
    </row>
    <row r="51" spans="1:9" ht="18" hidden="1" customHeight="1" x14ac:dyDescent="0.25">
      <c r="A51" s="35" t="s">
        <v>20</v>
      </c>
      <c r="B51" s="33" t="s">
        <v>431</v>
      </c>
      <c r="C51" s="33" t="s">
        <v>10</v>
      </c>
      <c r="D51" s="33" t="s">
        <v>15</v>
      </c>
      <c r="E51" s="33" t="s">
        <v>21</v>
      </c>
      <c r="F51" s="33" t="s">
        <v>13</v>
      </c>
      <c r="G51" s="34">
        <f>G52</f>
        <v>0</v>
      </c>
      <c r="H51" s="34">
        <f t="shared" si="2"/>
        <v>0</v>
      </c>
      <c r="I51" s="34">
        <f t="shared" si="2"/>
        <v>0</v>
      </c>
    </row>
    <row r="52" spans="1:9" ht="55.5" hidden="1" customHeight="1" x14ac:dyDescent="0.25">
      <c r="A52" s="35" t="s">
        <v>22</v>
      </c>
      <c r="B52" s="33" t="s">
        <v>431</v>
      </c>
      <c r="C52" s="33" t="s">
        <v>10</v>
      </c>
      <c r="D52" s="33" t="s">
        <v>15</v>
      </c>
      <c r="E52" s="33" t="s">
        <v>21</v>
      </c>
      <c r="F52" s="33" t="s">
        <v>23</v>
      </c>
      <c r="G52" s="34">
        <f>G53</f>
        <v>0</v>
      </c>
      <c r="H52" s="34">
        <f t="shared" si="2"/>
        <v>0</v>
      </c>
      <c r="I52" s="34">
        <f t="shared" si="2"/>
        <v>0</v>
      </c>
    </row>
    <row r="53" spans="1:9" ht="29.25" hidden="1" customHeight="1" x14ac:dyDescent="0.25">
      <c r="A53" s="35" t="s">
        <v>24</v>
      </c>
      <c r="B53" s="33" t="s">
        <v>431</v>
      </c>
      <c r="C53" s="33" t="s">
        <v>10</v>
      </c>
      <c r="D53" s="33" t="s">
        <v>15</v>
      </c>
      <c r="E53" s="33" t="s">
        <v>21</v>
      </c>
      <c r="F53" s="33" t="s">
        <v>25</v>
      </c>
      <c r="G53" s="34">
        <v>0</v>
      </c>
      <c r="H53" s="34">
        <v>0</v>
      </c>
      <c r="I53" s="34">
        <v>0</v>
      </c>
    </row>
    <row r="54" spans="1:9" ht="26.25" x14ac:dyDescent="0.25">
      <c r="A54" s="35" t="s">
        <v>63</v>
      </c>
      <c r="B54" s="33" t="s">
        <v>431</v>
      </c>
      <c r="C54" s="33" t="s">
        <v>10</v>
      </c>
      <c r="D54" s="33" t="s">
        <v>64</v>
      </c>
      <c r="E54" s="33" t="s">
        <v>12</v>
      </c>
      <c r="F54" s="33" t="s">
        <v>13</v>
      </c>
      <c r="G54" s="34">
        <f>G55</f>
        <v>599.1</v>
      </c>
      <c r="H54" s="34">
        <f t="shared" ref="H54:I58" si="3">H55</f>
        <v>622</v>
      </c>
      <c r="I54" s="34">
        <f t="shared" si="3"/>
        <v>643.5</v>
      </c>
    </row>
    <row r="55" spans="1:9" ht="26.25" x14ac:dyDescent="0.25">
      <c r="A55" s="35" t="s">
        <v>16</v>
      </c>
      <c r="B55" s="33" t="s">
        <v>431</v>
      </c>
      <c r="C55" s="33" t="s">
        <v>10</v>
      </c>
      <c r="D55" s="33" t="s">
        <v>64</v>
      </c>
      <c r="E55" s="33" t="s">
        <v>17</v>
      </c>
      <c r="F55" s="33" t="s">
        <v>13</v>
      </c>
      <c r="G55" s="34">
        <f>G56</f>
        <v>599.1</v>
      </c>
      <c r="H55" s="34">
        <f t="shared" si="3"/>
        <v>622</v>
      </c>
      <c r="I55" s="34">
        <f t="shared" si="3"/>
        <v>643.5</v>
      </c>
    </row>
    <row r="56" spans="1:9" ht="26.25" x14ac:dyDescent="0.25">
      <c r="A56" s="35" t="s">
        <v>18</v>
      </c>
      <c r="B56" s="33" t="s">
        <v>431</v>
      </c>
      <c r="C56" s="33" t="s">
        <v>10</v>
      </c>
      <c r="D56" s="33" t="s">
        <v>64</v>
      </c>
      <c r="E56" s="33" t="s">
        <v>19</v>
      </c>
      <c r="F56" s="33" t="s">
        <v>13</v>
      </c>
      <c r="G56" s="34">
        <f>G57</f>
        <v>599.1</v>
      </c>
      <c r="H56" s="34">
        <f t="shared" si="3"/>
        <v>622</v>
      </c>
      <c r="I56" s="34">
        <f t="shared" si="3"/>
        <v>643.5</v>
      </c>
    </row>
    <row r="57" spans="1:9" ht="26.25" x14ac:dyDescent="0.25">
      <c r="A57" s="35" t="s">
        <v>65</v>
      </c>
      <c r="B57" s="33" t="s">
        <v>431</v>
      </c>
      <c r="C57" s="33" t="s">
        <v>10</v>
      </c>
      <c r="D57" s="33" t="s">
        <v>64</v>
      </c>
      <c r="E57" s="33" t="s">
        <v>66</v>
      </c>
      <c r="F57" s="33" t="s">
        <v>13</v>
      </c>
      <c r="G57" s="34">
        <f>G58</f>
        <v>599.1</v>
      </c>
      <c r="H57" s="34">
        <f t="shared" si="3"/>
        <v>622</v>
      </c>
      <c r="I57" s="34">
        <f t="shared" si="3"/>
        <v>643.5</v>
      </c>
    </row>
    <row r="58" spans="1:9" ht="64.5" x14ac:dyDescent="0.25">
      <c r="A58" s="35" t="s">
        <v>22</v>
      </c>
      <c r="B58" s="33" t="s">
        <v>431</v>
      </c>
      <c r="C58" s="33" t="s">
        <v>10</v>
      </c>
      <c r="D58" s="33" t="s">
        <v>64</v>
      </c>
      <c r="E58" s="33" t="s">
        <v>66</v>
      </c>
      <c r="F58" s="33" t="s">
        <v>23</v>
      </c>
      <c r="G58" s="34">
        <f>G59</f>
        <v>599.1</v>
      </c>
      <c r="H58" s="34">
        <f t="shared" si="3"/>
        <v>622</v>
      </c>
      <c r="I58" s="34">
        <f t="shared" si="3"/>
        <v>643.5</v>
      </c>
    </row>
    <row r="59" spans="1:9" ht="26.25" x14ac:dyDescent="0.25">
      <c r="A59" s="35" t="s">
        <v>24</v>
      </c>
      <c r="B59" s="33" t="s">
        <v>431</v>
      </c>
      <c r="C59" s="33" t="s">
        <v>10</v>
      </c>
      <c r="D59" s="33" t="s">
        <v>64</v>
      </c>
      <c r="E59" s="33" t="s">
        <v>66</v>
      </c>
      <c r="F59" s="33" t="s">
        <v>25</v>
      </c>
      <c r="G59" s="34">
        <v>599.1</v>
      </c>
      <c r="H59" s="34">
        <v>622</v>
      </c>
      <c r="I59" s="34">
        <v>643.5</v>
      </c>
    </row>
    <row r="60" spans="1:9" s="20" customFormat="1" ht="26.25" x14ac:dyDescent="0.25">
      <c r="A60" s="35" t="s">
        <v>627</v>
      </c>
      <c r="B60" s="33" t="s">
        <v>433</v>
      </c>
      <c r="C60" s="33" t="s">
        <v>11</v>
      </c>
      <c r="D60" s="33" t="s">
        <v>11</v>
      </c>
      <c r="E60" s="33" t="s">
        <v>12</v>
      </c>
      <c r="F60" s="33" t="s">
        <v>13</v>
      </c>
      <c r="G60" s="34">
        <f>G61+G264+G274+G348+G440+G594+G721+G761+G747+G705</f>
        <v>90787.000000000015</v>
      </c>
      <c r="H60" s="34">
        <f>H61+H264+H274+H348+H440+H594+H721+H761</f>
        <v>72928.099999999991</v>
      </c>
      <c r="I60" s="34">
        <f>I61+I264+I274+I348+I440+I594+I721+I761</f>
        <v>58454.6</v>
      </c>
    </row>
    <row r="61" spans="1:9" s="3" customFormat="1" ht="15" x14ac:dyDescent="0.25">
      <c r="A61" s="35" t="s">
        <v>9</v>
      </c>
      <c r="B61" s="33" t="s">
        <v>433</v>
      </c>
      <c r="C61" s="33" t="s">
        <v>10</v>
      </c>
      <c r="D61" s="33" t="s">
        <v>11</v>
      </c>
      <c r="E61" s="33" t="s">
        <v>12</v>
      </c>
      <c r="F61" s="33" t="s">
        <v>13</v>
      </c>
      <c r="G61" s="34">
        <f>G65+G68+G134+G123</f>
        <v>22038.9</v>
      </c>
      <c r="H61" s="34">
        <f>H65+H68+H134+H123</f>
        <v>18678.300000000003</v>
      </c>
      <c r="I61" s="34">
        <f>I65+I68+I134+I123</f>
        <v>16084.6</v>
      </c>
    </row>
    <row r="62" spans="1:9" ht="15" hidden="1" x14ac:dyDescent="0.25">
      <c r="A62" s="35" t="s">
        <v>434</v>
      </c>
      <c r="B62" s="33" t="s">
        <v>433</v>
      </c>
      <c r="C62" s="33" t="s">
        <v>10</v>
      </c>
      <c r="D62" s="33" t="s">
        <v>27</v>
      </c>
      <c r="E62" s="33" t="s">
        <v>12</v>
      </c>
      <c r="F62" s="33" t="s">
        <v>13</v>
      </c>
      <c r="G62" s="34">
        <f>G63</f>
        <v>0</v>
      </c>
      <c r="H62" s="56"/>
      <c r="I62" s="56"/>
    </row>
    <row r="63" spans="1:9" ht="26.25" hidden="1" x14ac:dyDescent="0.25">
      <c r="A63" s="35" t="s">
        <v>16</v>
      </c>
      <c r="B63" s="33" t="s">
        <v>433</v>
      </c>
      <c r="C63" s="33" t="s">
        <v>10</v>
      </c>
      <c r="D63" s="33" t="s">
        <v>27</v>
      </c>
      <c r="E63" s="33" t="s">
        <v>17</v>
      </c>
      <c r="F63" s="33" t="s">
        <v>13</v>
      </c>
      <c r="G63" s="34">
        <f>G64</f>
        <v>0</v>
      </c>
      <c r="H63" s="56"/>
      <c r="I63" s="56"/>
    </row>
    <row r="64" spans="1:9" ht="26.25" hidden="1" x14ac:dyDescent="0.25">
      <c r="A64" s="35" t="s">
        <v>18</v>
      </c>
      <c r="B64" s="33" t="s">
        <v>433</v>
      </c>
      <c r="C64" s="33" t="s">
        <v>10</v>
      </c>
      <c r="D64" s="33" t="s">
        <v>27</v>
      </c>
      <c r="E64" s="33" t="s">
        <v>19</v>
      </c>
      <c r="F64" s="33" t="s">
        <v>13</v>
      </c>
      <c r="G64" s="34"/>
      <c r="H64" s="56"/>
      <c r="I64" s="56"/>
    </row>
    <row r="65" spans="1:10" ht="29.25" customHeight="1" x14ac:dyDescent="0.25">
      <c r="A65" s="35" t="s">
        <v>20</v>
      </c>
      <c r="B65" s="33" t="s">
        <v>433</v>
      </c>
      <c r="C65" s="33" t="s">
        <v>10</v>
      </c>
      <c r="D65" s="33" t="s">
        <v>15</v>
      </c>
      <c r="E65" s="33" t="s">
        <v>21</v>
      </c>
      <c r="F65" s="33" t="s">
        <v>13</v>
      </c>
      <c r="G65" s="34">
        <f t="shared" ref="G65:I66" si="4">G66</f>
        <v>1567.6</v>
      </c>
      <c r="H65" s="34">
        <f t="shared" si="4"/>
        <v>1629</v>
      </c>
      <c r="I65" s="34">
        <f t="shared" si="4"/>
        <v>1683</v>
      </c>
    </row>
    <row r="66" spans="1:10" ht="71.25" customHeight="1" x14ac:dyDescent="0.25">
      <c r="A66" s="35" t="s">
        <v>22</v>
      </c>
      <c r="B66" s="33" t="s">
        <v>433</v>
      </c>
      <c r="C66" s="33" t="s">
        <v>10</v>
      </c>
      <c r="D66" s="33" t="s">
        <v>15</v>
      </c>
      <c r="E66" s="33" t="s">
        <v>21</v>
      </c>
      <c r="F66" s="33" t="s">
        <v>23</v>
      </c>
      <c r="G66" s="34">
        <f t="shared" si="4"/>
        <v>1567.6</v>
      </c>
      <c r="H66" s="34">
        <f t="shared" si="4"/>
        <v>1629</v>
      </c>
      <c r="I66" s="34">
        <f t="shared" si="4"/>
        <v>1683</v>
      </c>
    </row>
    <row r="67" spans="1:10" ht="26.25" customHeight="1" x14ac:dyDescent="0.25">
      <c r="A67" s="35" t="s">
        <v>24</v>
      </c>
      <c r="B67" s="33" t="s">
        <v>433</v>
      </c>
      <c r="C67" s="33" t="s">
        <v>10</v>
      </c>
      <c r="D67" s="33" t="s">
        <v>15</v>
      </c>
      <c r="E67" s="33" t="s">
        <v>21</v>
      </c>
      <c r="F67" s="33" t="s">
        <v>25</v>
      </c>
      <c r="G67" s="34">
        <v>1567.6</v>
      </c>
      <c r="H67" s="34">
        <v>1629</v>
      </c>
      <c r="I67" s="34">
        <v>1683</v>
      </c>
    </row>
    <row r="68" spans="1:10" ht="19.5" customHeight="1" x14ac:dyDescent="0.25">
      <c r="A68" s="35" t="s">
        <v>434</v>
      </c>
      <c r="B68" s="33" t="s">
        <v>433</v>
      </c>
      <c r="C68" s="33" t="s">
        <v>10</v>
      </c>
      <c r="D68" s="33" t="s">
        <v>27</v>
      </c>
      <c r="E68" s="33" t="s">
        <v>12</v>
      </c>
      <c r="F68" s="33" t="s">
        <v>13</v>
      </c>
      <c r="G68" s="34">
        <f t="shared" ref="G68:I69" si="5">G69</f>
        <v>9616.4</v>
      </c>
      <c r="H68" s="34">
        <f t="shared" si="5"/>
        <v>10483.800000000001</v>
      </c>
      <c r="I68" s="34">
        <f t="shared" si="5"/>
        <v>10805</v>
      </c>
    </row>
    <row r="69" spans="1:10" ht="29.25" customHeight="1" x14ac:dyDescent="0.25">
      <c r="A69" s="35" t="s">
        <v>16</v>
      </c>
      <c r="B69" s="33" t="s">
        <v>433</v>
      </c>
      <c r="C69" s="33" t="s">
        <v>10</v>
      </c>
      <c r="D69" s="33" t="s">
        <v>27</v>
      </c>
      <c r="E69" s="33" t="s">
        <v>17</v>
      </c>
      <c r="F69" s="33" t="s">
        <v>13</v>
      </c>
      <c r="G69" s="34">
        <f t="shared" si="5"/>
        <v>9616.4</v>
      </c>
      <c r="H69" s="34">
        <f t="shared" si="5"/>
        <v>10483.800000000001</v>
      </c>
      <c r="I69" s="34">
        <f t="shared" si="5"/>
        <v>10805</v>
      </c>
    </row>
    <row r="70" spans="1:10" ht="28.5" customHeight="1" x14ac:dyDescent="0.25">
      <c r="A70" s="35" t="s">
        <v>18</v>
      </c>
      <c r="B70" s="33" t="s">
        <v>433</v>
      </c>
      <c r="C70" s="33" t="s">
        <v>10</v>
      </c>
      <c r="D70" s="33" t="s">
        <v>27</v>
      </c>
      <c r="E70" s="33" t="s">
        <v>19</v>
      </c>
      <c r="F70" s="33" t="s">
        <v>13</v>
      </c>
      <c r="G70" s="34">
        <f>G71+G78+G83+G88+G95+G100+G105+G111+G120+G108</f>
        <v>9616.4</v>
      </c>
      <c r="H70" s="34">
        <f>H71+H78+H83+H88+H95+H100+H105+H111+H120+H108</f>
        <v>10483.800000000001</v>
      </c>
      <c r="I70" s="34">
        <f>I71+I78+I83+I88+I95+I100+I105+I111+I120+I108</f>
        <v>10805</v>
      </c>
    </row>
    <row r="71" spans="1:10" ht="18.75" customHeight="1" x14ac:dyDescent="0.25">
      <c r="A71" s="35" t="s">
        <v>30</v>
      </c>
      <c r="B71" s="33" t="s">
        <v>433</v>
      </c>
      <c r="C71" s="33" t="s">
        <v>10</v>
      </c>
      <c r="D71" s="33" t="s">
        <v>27</v>
      </c>
      <c r="E71" s="33" t="s">
        <v>31</v>
      </c>
      <c r="F71" s="33" t="s">
        <v>13</v>
      </c>
      <c r="G71" s="34">
        <f>G72+G74+G76</f>
        <v>7850.5</v>
      </c>
      <c r="H71" s="34">
        <f>H72+H74+H76</f>
        <v>8664.8000000000011</v>
      </c>
      <c r="I71" s="34">
        <f>I72+I74+I76</f>
        <v>8932.3000000000011</v>
      </c>
    </row>
    <row r="72" spans="1:10" ht="66" customHeight="1" x14ac:dyDescent="0.25">
      <c r="A72" s="35" t="s">
        <v>22</v>
      </c>
      <c r="B72" s="33" t="s">
        <v>433</v>
      </c>
      <c r="C72" s="33" t="s">
        <v>10</v>
      </c>
      <c r="D72" s="33" t="s">
        <v>27</v>
      </c>
      <c r="E72" s="33" t="s">
        <v>31</v>
      </c>
      <c r="F72" s="33" t="s">
        <v>23</v>
      </c>
      <c r="G72" s="34">
        <f>G73</f>
        <v>7786.3</v>
      </c>
      <c r="H72" s="34">
        <f>H73</f>
        <v>8600.6</v>
      </c>
      <c r="I72" s="34">
        <f>I73</f>
        <v>8868.1</v>
      </c>
    </row>
    <row r="73" spans="1:10" ht="30" customHeight="1" x14ac:dyDescent="0.25">
      <c r="A73" s="35" t="s">
        <v>24</v>
      </c>
      <c r="B73" s="33" t="s">
        <v>433</v>
      </c>
      <c r="C73" s="33" t="s">
        <v>10</v>
      </c>
      <c r="D73" s="33" t="s">
        <v>27</v>
      </c>
      <c r="E73" s="33" t="s">
        <v>31</v>
      </c>
      <c r="F73" s="33" t="s">
        <v>25</v>
      </c>
      <c r="G73" s="34">
        <f>8255.7-318.8-60.8-150.5+60.7</f>
        <v>7786.3</v>
      </c>
      <c r="H73" s="34">
        <v>8600.6</v>
      </c>
      <c r="I73" s="34">
        <v>8868.1</v>
      </c>
    </row>
    <row r="74" spans="1:10" ht="33" customHeight="1" x14ac:dyDescent="0.25">
      <c r="A74" s="35" t="s">
        <v>32</v>
      </c>
      <c r="B74" s="33" t="s">
        <v>433</v>
      </c>
      <c r="C74" s="33" t="s">
        <v>10</v>
      </c>
      <c r="D74" s="33" t="s">
        <v>27</v>
      </c>
      <c r="E74" s="33" t="s">
        <v>31</v>
      </c>
      <c r="F74" s="33" t="s">
        <v>33</v>
      </c>
      <c r="G74" s="34">
        <f>G75</f>
        <v>35</v>
      </c>
      <c r="H74" s="34">
        <f>H75</f>
        <v>35</v>
      </c>
      <c r="I74" s="34">
        <f>I75</f>
        <v>35</v>
      </c>
    </row>
    <row r="75" spans="1:10" ht="26.25" x14ac:dyDescent="0.25">
      <c r="A75" s="35" t="s">
        <v>34</v>
      </c>
      <c r="B75" s="33" t="s">
        <v>433</v>
      </c>
      <c r="C75" s="33" t="s">
        <v>10</v>
      </c>
      <c r="D75" s="33" t="s">
        <v>27</v>
      </c>
      <c r="E75" s="33" t="s">
        <v>31</v>
      </c>
      <c r="F75" s="33" t="s">
        <v>35</v>
      </c>
      <c r="G75" s="34">
        <v>35</v>
      </c>
      <c r="H75" s="34">
        <v>35</v>
      </c>
      <c r="I75" s="34">
        <v>35</v>
      </c>
    </row>
    <row r="76" spans="1:10" ht="15" x14ac:dyDescent="0.25">
      <c r="A76" s="35" t="s">
        <v>36</v>
      </c>
      <c r="B76" s="33" t="s">
        <v>433</v>
      </c>
      <c r="C76" s="33" t="s">
        <v>10</v>
      </c>
      <c r="D76" s="33" t="s">
        <v>27</v>
      </c>
      <c r="E76" s="33" t="s">
        <v>31</v>
      </c>
      <c r="F76" s="33" t="s">
        <v>37</v>
      </c>
      <c r="G76" s="34">
        <f>G77</f>
        <v>29.2</v>
      </c>
      <c r="H76" s="34">
        <f>H77</f>
        <v>29.2</v>
      </c>
      <c r="I76" s="34">
        <f>I77</f>
        <v>29.2</v>
      </c>
    </row>
    <row r="77" spans="1:10" ht="15" x14ac:dyDescent="0.25">
      <c r="A77" s="42" t="s">
        <v>38</v>
      </c>
      <c r="B77" s="33" t="s">
        <v>433</v>
      </c>
      <c r="C77" s="33" t="s">
        <v>10</v>
      </c>
      <c r="D77" s="33" t="s">
        <v>27</v>
      </c>
      <c r="E77" s="33" t="s">
        <v>31</v>
      </c>
      <c r="F77" s="33" t="s">
        <v>39</v>
      </c>
      <c r="G77" s="34">
        <v>29.2</v>
      </c>
      <c r="H77" s="34">
        <v>29.2</v>
      </c>
      <c r="I77" s="34">
        <v>29.2</v>
      </c>
    </row>
    <row r="78" spans="1:10" ht="26.25" x14ac:dyDescent="0.25">
      <c r="A78" s="35" t="s">
        <v>40</v>
      </c>
      <c r="B78" s="33" t="s">
        <v>433</v>
      </c>
      <c r="C78" s="33" t="s">
        <v>10</v>
      </c>
      <c r="D78" s="33" t="s">
        <v>27</v>
      </c>
      <c r="E78" s="33" t="s">
        <v>41</v>
      </c>
      <c r="F78" s="33" t="s">
        <v>13</v>
      </c>
      <c r="G78" s="34">
        <f>G79+G81</f>
        <v>212.79999999999998</v>
      </c>
      <c r="H78" s="34">
        <f>H79+H81</f>
        <v>219.70000000000002</v>
      </c>
      <c r="I78" s="34">
        <f>I79+I81</f>
        <v>226.7</v>
      </c>
      <c r="J78" s="21"/>
    </row>
    <row r="79" spans="1:10" ht="69.75" customHeight="1" x14ac:dyDescent="0.25">
      <c r="A79" s="35" t="s">
        <v>22</v>
      </c>
      <c r="B79" s="33" t="s">
        <v>433</v>
      </c>
      <c r="C79" s="33" t="s">
        <v>10</v>
      </c>
      <c r="D79" s="33" t="s">
        <v>27</v>
      </c>
      <c r="E79" s="33" t="s">
        <v>41</v>
      </c>
      <c r="F79" s="33" t="s">
        <v>23</v>
      </c>
      <c r="G79" s="34">
        <f>G80</f>
        <v>202.7</v>
      </c>
      <c r="H79" s="34">
        <f>H80</f>
        <v>210.4</v>
      </c>
      <c r="I79" s="34">
        <f>I80</f>
        <v>217.7</v>
      </c>
      <c r="J79" s="21"/>
    </row>
    <row r="80" spans="1:10" ht="34.5" customHeight="1" x14ac:dyDescent="0.25">
      <c r="A80" s="35" t="s">
        <v>24</v>
      </c>
      <c r="B80" s="33" t="s">
        <v>433</v>
      </c>
      <c r="C80" s="33" t="s">
        <v>10</v>
      </c>
      <c r="D80" s="33" t="s">
        <v>27</v>
      </c>
      <c r="E80" s="33" t="s">
        <v>41</v>
      </c>
      <c r="F80" s="33" t="s">
        <v>25</v>
      </c>
      <c r="G80" s="34">
        <v>202.7</v>
      </c>
      <c r="H80" s="34">
        <v>210.4</v>
      </c>
      <c r="I80" s="34">
        <v>217.7</v>
      </c>
    </row>
    <row r="81" spans="1:9" ht="32.25" customHeight="1" x14ac:dyDescent="0.25">
      <c r="A81" s="35" t="s">
        <v>32</v>
      </c>
      <c r="B81" s="33" t="s">
        <v>433</v>
      </c>
      <c r="C81" s="33" t="s">
        <v>10</v>
      </c>
      <c r="D81" s="33" t="s">
        <v>27</v>
      </c>
      <c r="E81" s="33" t="s">
        <v>41</v>
      </c>
      <c r="F81" s="33" t="s">
        <v>33</v>
      </c>
      <c r="G81" s="34">
        <f>G82</f>
        <v>10.1</v>
      </c>
      <c r="H81" s="34">
        <f>H82</f>
        <v>9.3000000000000007</v>
      </c>
      <c r="I81" s="34">
        <f>I82</f>
        <v>9</v>
      </c>
    </row>
    <row r="82" spans="1:9" ht="26.25" x14ac:dyDescent="0.25">
      <c r="A82" s="35" t="s">
        <v>34</v>
      </c>
      <c r="B82" s="33" t="s">
        <v>433</v>
      </c>
      <c r="C82" s="33" t="s">
        <v>10</v>
      </c>
      <c r="D82" s="33" t="s">
        <v>27</v>
      </c>
      <c r="E82" s="33" t="s">
        <v>41</v>
      </c>
      <c r="F82" s="33" t="s">
        <v>35</v>
      </c>
      <c r="G82" s="34">
        <v>10.1</v>
      </c>
      <c r="H82" s="34">
        <v>9.3000000000000007</v>
      </c>
      <c r="I82" s="34">
        <v>9</v>
      </c>
    </row>
    <row r="83" spans="1:9" ht="51.75" x14ac:dyDescent="0.25">
      <c r="A83" s="35" t="s">
        <v>588</v>
      </c>
      <c r="B83" s="33" t="s">
        <v>433</v>
      </c>
      <c r="C83" s="33" t="s">
        <v>10</v>
      </c>
      <c r="D83" s="33" t="s">
        <v>27</v>
      </c>
      <c r="E83" s="33" t="s">
        <v>42</v>
      </c>
      <c r="F83" s="33" t="s">
        <v>13</v>
      </c>
      <c r="G83" s="34">
        <f>G84+G86</f>
        <v>214.8</v>
      </c>
      <c r="H83" s="34">
        <f>H84+H86</f>
        <v>221.70000000000002</v>
      </c>
      <c r="I83" s="34">
        <f>I84+I86</f>
        <v>228.6</v>
      </c>
    </row>
    <row r="84" spans="1:9" ht="66" customHeight="1" x14ac:dyDescent="0.25">
      <c r="A84" s="35" t="s">
        <v>22</v>
      </c>
      <c r="B84" s="33" t="s">
        <v>433</v>
      </c>
      <c r="C84" s="33" t="s">
        <v>10</v>
      </c>
      <c r="D84" s="33" t="s">
        <v>27</v>
      </c>
      <c r="E84" s="33" t="s">
        <v>42</v>
      </c>
      <c r="F84" s="33" t="s">
        <v>23</v>
      </c>
      <c r="G84" s="34">
        <f>G85</f>
        <v>186.5</v>
      </c>
      <c r="H84" s="34">
        <f>H85</f>
        <v>192.8</v>
      </c>
      <c r="I84" s="34">
        <f>I85</f>
        <v>199.2</v>
      </c>
    </row>
    <row r="85" spans="1:9" ht="30" customHeight="1" x14ac:dyDescent="0.25">
      <c r="A85" s="35" t="s">
        <v>24</v>
      </c>
      <c r="B85" s="33" t="s">
        <v>433</v>
      </c>
      <c r="C85" s="33" t="s">
        <v>10</v>
      </c>
      <c r="D85" s="33" t="s">
        <v>27</v>
      </c>
      <c r="E85" s="33" t="s">
        <v>42</v>
      </c>
      <c r="F85" s="33" t="s">
        <v>25</v>
      </c>
      <c r="G85" s="34">
        <v>186.5</v>
      </c>
      <c r="H85" s="34">
        <v>192.8</v>
      </c>
      <c r="I85" s="34">
        <v>199.2</v>
      </c>
    </row>
    <row r="86" spans="1:9" ht="30.75" customHeight="1" x14ac:dyDescent="0.25">
      <c r="A86" s="35" t="s">
        <v>32</v>
      </c>
      <c r="B86" s="33" t="s">
        <v>433</v>
      </c>
      <c r="C86" s="33" t="s">
        <v>10</v>
      </c>
      <c r="D86" s="33" t="s">
        <v>27</v>
      </c>
      <c r="E86" s="33" t="s">
        <v>42</v>
      </c>
      <c r="F86" s="33" t="s">
        <v>33</v>
      </c>
      <c r="G86" s="34">
        <f>G87</f>
        <v>28.3</v>
      </c>
      <c r="H86" s="34">
        <f>H87</f>
        <v>28.9</v>
      </c>
      <c r="I86" s="34">
        <f>I87</f>
        <v>29.4</v>
      </c>
    </row>
    <row r="87" spans="1:9" ht="26.25" x14ac:dyDescent="0.25">
      <c r="A87" s="35" t="s">
        <v>34</v>
      </c>
      <c r="B87" s="33" t="s">
        <v>433</v>
      </c>
      <c r="C87" s="33" t="s">
        <v>10</v>
      </c>
      <c r="D87" s="33" t="s">
        <v>27</v>
      </c>
      <c r="E87" s="33" t="s">
        <v>42</v>
      </c>
      <c r="F87" s="33" t="s">
        <v>35</v>
      </c>
      <c r="G87" s="34">
        <v>28.3</v>
      </c>
      <c r="H87" s="34">
        <v>28.9</v>
      </c>
      <c r="I87" s="34">
        <v>29.4</v>
      </c>
    </row>
    <row r="88" spans="1:9" ht="40.5" customHeight="1" x14ac:dyDescent="0.25">
      <c r="A88" s="35" t="s">
        <v>43</v>
      </c>
      <c r="B88" s="33" t="s">
        <v>433</v>
      </c>
      <c r="C88" s="33" t="s">
        <v>10</v>
      </c>
      <c r="D88" s="33" t="s">
        <v>27</v>
      </c>
      <c r="E88" s="33" t="s">
        <v>44</v>
      </c>
      <c r="F88" s="33" t="s">
        <v>13</v>
      </c>
      <c r="G88" s="34">
        <f>G89+G91</f>
        <v>221.6</v>
      </c>
      <c r="H88" s="34">
        <f t="shared" ref="H88:I88" si="6">H89+H91</f>
        <v>228.5</v>
      </c>
      <c r="I88" s="34">
        <f t="shared" si="6"/>
        <v>235.5</v>
      </c>
    </row>
    <row r="89" spans="1:9" ht="64.5" x14ac:dyDescent="0.25">
      <c r="A89" s="35" t="s">
        <v>22</v>
      </c>
      <c r="B89" s="33" t="s">
        <v>433</v>
      </c>
      <c r="C89" s="33" t="s">
        <v>10</v>
      </c>
      <c r="D89" s="33" t="s">
        <v>27</v>
      </c>
      <c r="E89" s="33" t="s">
        <v>44</v>
      </c>
      <c r="F89" s="33" t="s">
        <v>23</v>
      </c>
      <c r="G89" s="34">
        <f>G90</f>
        <v>212</v>
      </c>
      <c r="H89" s="34">
        <f>H90</f>
        <v>219.1</v>
      </c>
      <c r="I89" s="34">
        <f>I90</f>
        <v>226.7</v>
      </c>
    </row>
    <row r="90" spans="1:9" ht="30" customHeight="1" x14ac:dyDescent="0.25">
      <c r="A90" s="35" t="s">
        <v>24</v>
      </c>
      <c r="B90" s="33" t="s">
        <v>433</v>
      </c>
      <c r="C90" s="33" t="s">
        <v>10</v>
      </c>
      <c r="D90" s="33" t="s">
        <v>27</v>
      </c>
      <c r="E90" s="33" t="s">
        <v>44</v>
      </c>
      <c r="F90" s="33" t="s">
        <v>25</v>
      </c>
      <c r="G90" s="34">
        <v>212</v>
      </c>
      <c r="H90" s="34">
        <v>219.1</v>
      </c>
      <c r="I90" s="34">
        <v>226.7</v>
      </c>
    </row>
    <row r="91" spans="1:9" ht="30" customHeight="1" x14ac:dyDescent="0.25">
      <c r="A91" s="35" t="s">
        <v>32</v>
      </c>
      <c r="B91" s="33" t="s">
        <v>433</v>
      </c>
      <c r="C91" s="33" t="s">
        <v>10</v>
      </c>
      <c r="D91" s="33" t="s">
        <v>27</v>
      </c>
      <c r="E91" s="33" t="s">
        <v>44</v>
      </c>
      <c r="F91" s="33" t="s">
        <v>33</v>
      </c>
      <c r="G91" s="34">
        <f>G92</f>
        <v>9.6</v>
      </c>
      <c r="H91" s="34">
        <f t="shared" ref="H91:I91" si="7">H92</f>
        <v>9.4</v>
      </c>
      <c r="I91" s="34">
        <f t="shared" si="7"/>
        <v>8.8000000000000007</v>
      </c>
    </row>
    <row r="92" spans="1:9" ht="26.25" x14ac:dyDescent="0.25">
      <c r="A92" s="35" t="s">
        <v>34</v>
      </c>
      <c r="B92" s="33" t="s">
        <v>433</v>
      </c>
      <c r="C92" s="33" t="s">
        <v>10</v>
      </c>
      <c r="D92" s="33" t="s">
        <v>27</v>
      </c>
      <c r="E92" s="33" t="s">
        <v>44</v>
      </c>
      <c r="F92" s="33" t="s">
        <v>35</v>
      </c>
      <c r="G92" s="34">
        <v>9.6</v>
      </c>
      <c r="H92" s="53">
        <v>9.4</v>
      </c>
      <c r="I92" s="53">
        <v>8.8000000000000007</v>
      </c>
    </row>
    <row r="93" spans="1:9" ht="15" hidden="1" x14ac:dyDescent="0.25">
      <c r="A93" s="35"/>
      <c r="B93" s="33" t="s">
        <v>433</v>
      </c>
      <c r="C93" s="33" t="s">
        <v>10</v>
      </c>
      <c r="D93" s="33" t="s">
        <v>27</v>
      </c>
      <c r="E93" s="33" t="s">
        <v>44</v>
      </c>
      <c r="F93" s="33" t="s">
        <v>33</v>
      </c>
      <c r="G93" s="34">
        <f>G94</f>
        <v>0</v>
      </c>
      <c r="H93" s="34">
        <f t="shared" ref="H93:I93" si="8">H94</f>
        <v>0</v>
      </c>
      <c r="I93" s="34">
        <f t="shared" si="8"/>
        <v>0</v>
      </c>
    </row>
    <row r="94" spans="1:9" ht="15" hidden="1" x14ac:dyDescent="0.25">
      <c r="A94" s="35"/>
      <c r="B94" s="33" t="s">
        <v>433</v>
      </c>
      <c r="C94" s="33" t="s">
        <v>10</v>
      </c>
      <c r="D94" s="33" t="s">
        <v>27</v>
      </c>
      <c r="E94" s="33" t="s">
        <v>44</v>
      </c>
      <c r="F94" s="33" t="s">
        <v>35</v>
      </c>
      <c r="G94" s="34"/>
      <c r="H94" s="56"/>
      <c r="I94" s="56"/>
    </row>
    <row r="95" spans="1:9" ht="69" customHeight="1" x14ac:dyDescent="0.25">
      <c r="A95" s="35" t="s">
        <v>45</v>
      </c>
      <c r="B95" s="33" t="s">
        <v>433</v>
      </c>
      <c r="C95" s="33" t="s">
        <v>10</v>
      </c>
      <c r="D95" s="33" t="s">
        <v>27</v>
      </c>
      <c r="E95" s="33" t="s">
        <v>46</v>
      </c>
      <c r="F95" s="33" t="s">
        <v>13</v>
      </c>
      <c r="G95" s="34">
        <f>G96+G98</f>
        <v>213</v>
      </c>
      <c r="H95" s="34">
        <f>H96+H98</f>
        <v>219.89999999999998</v>
      </c>
      <c r="I95" s="34">
        <f>I96+I98</f>
        <v>226.8</v>
      </c>
    </row>
    <row r="96" spans="1:9" ht="64.5" x14ac:dyDescent="0.25">
      <c r="A96" s="35" t="s">
        <v>22</v>
      </c>
      <c r="B96" s="33" t="s">
        <v>433</v>
      </c>
      <c r="C96" s="33" t="s">
        <v>10</v>
      </c>
      <c r="D96" s="33" t="s">
        <v>27</v>
      </c>
      <c r="E96" s="33" t="s">
        <v>46</v>
      </c>
      <c r="F96" s="33" t="s">
        <v>23</v>
      </c>
      <c r="G96" s="34">
        <f>G97</f>
        <v>184.7</v>
      </c>
      <c r="H96" s="34">
        <f>H97</f>
        <v>191.7</v>
      </c>
      <c r="I96" s="34">
        <f>I97</f>
        <v>198.3</v>
      </c>
    </row>
    <row r="97" spans="1:9" ht="30" customHeight="1" x14ac:dyDescent="0.25">
      <c r="A97" s="35" t="s">
        <v>24</v>
      </c>
      <c r="B97" s="33" t="s">
        <v>433</v>
      </c>
      <c r="C97" s="33" t="s">
        <v>10</v>
      </c>
      <c r="D97" s="33" t="s">
        <v>27</v>
      </c>
      <c r="E97" s="33" t="s">
        <v>46</v>
      </c>
      <c r="F97" s="33" t="s">
        <v>25</v>
      </c>
      <c r="G97" s="34">
        <v>184.7</v>
      </c>
      <c r="H97" s="34">
        <v>191.7</v>
      </c>
      <c r="I97" s="34">
        <v>198.3</v>
      </c>
    </row>
    <row r="98" spans="1:9" ht="33.75" customHeight="1" x14ac:dyDescent="0.25">
      <c r="A98" s="35" t="s">
        <v>32</v>
      </c>
      <c r="B98" s="33" t="s">
        <v>433</v>
      </c>
      <c r="C98" s="33" t="s">
        <v>10</v>
      </c>
      <c r="D98" s="33" t="s">
        <v>27</v>
      </c>
      <c r="E98" s="33" t="s">
        <v>46</v>
      </c>
      <c r="F98" s="33" t="s">
        <v>33</v>
      </c>
      <c r="G98" s="34">
        <f>G99</f>
        <v>28.3</v>
      </c>
      <c r="H98" s="34">
        <f>H99</f>
        <v>28.2</v>
      </c>
      <c r="I98" s="34">
        <f>I99</f>
        <v>28.5</v>
      </c>
    </row>
    <row r="99" spans="1:9" ht="26.25" x14ac:dyDescent="0.25">
      <c r="A99" s="35" t="s">
        <v>34</v>
      </c>
      <c r="B99" s="33" t="s">
        <v>433</v>
      </c>
      <c r="C99" s="33" t="s">
        <v>10</v>
      </c>
      <c r="D99" s="33" t="s">
        <v>27</v>
      </c>
      <c r="E99" s="33" t="s">
        <v>46</v>
      </c>
      <c r="F99" s="33" t="s">
        <v>35</v>
      </c>
      <c r="G99" s="34">
        <v>28.3</v>
      </c>
      <c r="H99" s="34">
        <v>28.2</v>
      </c>
      <c r="I99" s="34">
        <v>28.5</v>
      </c>
    </row>
    <row r="100" spans="1:9" ht="39" x14ac:dyDescent="0.25">
      <c r="A100" s="35" t="s">
        <v>47</v>
      </c>
      <c r="B100" s="33" t="s">
        <v>433</v>
      </c>
      <c r="C100" s="33" t="s">
        <v>10</v>
      </c>
      <c r="D100" s="33" t="s">
        <v>27</v>
      </c>
      <c r="E100" s="33" t="s">
        <v>48</v>
      </c>
      <c r="F100" s="33" t="s">
        <v>13</v>
      </c>
      <c r="G100" s="34">
        <f>G101+G103</f>
        <v>674.6</v>
      </c>
      <c r="H100" s="34">
        <f>H101+H103</f>
        <v>695.3</v>
      </c>
      <c r="I100" s="43">
        <f>I101+I103</f>
        <v>716.30000000000007</v>
      </c>
    </row>
    <row r="101" spans="1:9" ht="72.75" customHeight="1" x14ac:dyDescent="0.25">
      <c r="A101" s="35" t="s">
        <v>22</v>
      </c>
      <c r="B101" s="33" t="s">
        <v>433</v>
      </c>
      <c r="C101" s="33" t="s">
        <v>10</v>
      </c>
      <c r="D101" s="33" t="s">
        <v>27</v>
      </c>
      <c r="E101" s="33" t="s">
        <v>48</v>
      </c>
      <c r="F101" s="33" t="s">
        <v>23</v>
      </c>
      <c r="G101" s="34">
        <f>G102</f>
        <v>633.70000000000005</v>
      </c>
      <c r="H101" s="34">
        <f>H102</f>
        <v>656.4</v>
      </c>
      <c r="I101" s="34">
        <f>I102</f>
        <v>679.1</v>
      </c>
    </row>
    <row r="102" spans="1:9" ht="30" customHeight="1" x14ac:dyDescent="0.25">
      <c r="A102" s="35" t="s">
        <v>24</v>
      </c>
      <c r="B102" s="33" t="s">
        <v>433</v>
      </c>
      <c r="C102" s="33" t="s">
        <v>10</v>
      </c>
      <c r="D102" s="33" t="s">
        <v>27</v>
      </c>
      <c r="E102" s="33" t="s">
        <v>48</v>
      </c>
      <c r="F102" s="33" t="s">
        <v>25</v>
      </c>
      <c r="G102" s="34">
        <v>633.70000000000005</v>
      </c>
      <c r="H102" s="34">
        <v>656.4</v>
      </c>
      <c r="I102" s="34">
        <v>679.1</v>
      </c>
    </row>
    <row r="103" spans="1:9" ht="29.25" customHeight="1" x14ac:dyDescent="0.25">
      <c r="A103" s="35" t="s">
        <v>32</v>
      </c>
      <c r="B103" s="33" t="s">
        <v>433</v>
      </c>
      <c r="C103" s="33" t="s">
        <v>10</v>
      </c>
      <c r="D103" s="33" t="s">
        <v>27</v>
      </c>
      <c r="E103" s="33" t="s">
        <v>48</v>
      </c>
      <c r="F103" s="33" t="s">
        <v>33</v>
      </c>
      <c r="G103" s="34">
        <f>G104</f>
        <v>40.9</v>
      </c>
      <c r="H103" s="34">
        <f>H104</f>
        <v>38.9</v>
      </c>
      <c r="I103" s="34">
        <f>I104</f>
        <v>37.200000000000003</v>
      </c>
    </row>
    <row r="104" spans="1:9" ht="30.75" customHeight="1" x14ac:dyDescent="0.25">
      <c r="A104" s="35" t="s">
        <v>34</v>
      </c>
      <c r="B104" s="33" t="s">
        <v>433</v>
      </c>
      <c r="C104" s="33" t="s">
        <v>10</v>
      </c>
      <c r="D104" s="33" t="s">
        <v>27</v>
      </c>
      <c r="E104" s="33" t="s">
        <v>48</v>
      </c>
      <c r="F104" s="33" t="s">
        <v>35</v>
      </c>
      <c r="G104" s="34">
        <v>40.9</v>
      </c>
      <c r="H104" s="34">
        <v>38.9</v>
      </c>
      <c r="I104" s="34">
        <v>37.200000000000003</v>
      </c>
    </row>
    <row r="105" spans="1:9" ht="90" x14ac:dyDescent="0.25">
      <c r="A105" s="35" t="s">
        <v>49</v>
      </c>
      <c r="B105" s="33" t="s">
        <v>433</v>
      </c>
      <c r="C105" s="33" t="s">
        <v>10</v>
      </c>
      <c r="D105" s="33" t="s">
        <v>27</v>
      </c>
      <c r="E105" s="33" t="s">
        <v>50</v>
      </c>
      <c r="F105" s="33" t="s">
        <v>13</v>
      </c>
      <c r="G105" s="34">
        <f t="shared" ref="G105:I106" si="9">G106</f>
        <v>202.8</v>
      </c>
      <c r="H105" s="34">
        <f t="shared" si="9"/>
        <v>209.7</v>
      </c>
      <c r="I105" s="34">
        <f t="shared" si="9"/>
        <v>216.5</v>
      </c>
    </row>
    <row r="106" spans="1:9" ht="69.75" customHeight="1" x14ac:dyDescent="0.25">
      <c r="A106" s="35" t="s">
        <v>22</v>
      </c>
      <c r="B106" s="33" t="s">
        <v>433</v>
      </c>
      <c r="C106" s="33" t="s">
        <v>10</v>
      </c>
      <c r="D106" s="33" t="s">
        <v>27</v>
      </c>
      <c r="E106" s="33" t="s">
        <v>50</v>
      </c>
      <c r="F106" s="33" t="s">
        <v>23</v>
      </c>
      <c r="G106" s="34">
        <f t="shared" si="9"/>
        <v>202.8</v>
      </c>
      <c r="H106" s="34">
        <f t="shared" si="9"/>
        <v>209.7</v>
      </c>
      <c r="I106" s="34">
        <f t="shared" si="9"/>
        <v>216.5</v>
      </c>
    </row>
    <row r="107" spans="1:9" ht="29.25" customHeight="1" x14ac:dyDescent="0.25">
      <c r="A107" s="35" t="s">
        <v>24</v>
      </c>
      <c r="B107" s="33" t="s">
        <v>433</v>
      </c>
      <c r="C107" s="33" t="s">
        <v>10</v>
      </c>
      <c r="D107" s="33" t="s">
        <v>27</v>
      </c>
      <c r="E107" s="33" t="s">
        <v>50</v>
      </c>
      <c r="F107" s="33" t="s">
        <v>25</v>
      </c>
      <c r="G107" s="34">
        <v>202.8</v>
      </c>
      <c r="H107" s="34">
        <v>209.7</v>
      </c>
      <c r="I107" s="34">
        <v>216.5</v>
      </c>
    </row>
    <row r="108" spans="1:9" ht="77.25" hidden="1" x14ac:dyDescent="0.25">
      <c r="A108" s="35" t="s">
        <v>51</v>
      </c>
      <c r="B108" s="33"/>
      <c r="C108" s="33" t="s">
        <v>10</v>
      </c>
      <c r="D108" s="33" t="s">
        <v>27</v>
      </c>
      <c r="E108" s="33" t="s">
        <v>52</v>
      </c>
      <c r="F108" s="33" t="s">
        <v>13</v>
      </c>
      <c r="G108" s="34">
        <f>G109</f>
        <v>0</v>
      </c>
      <c r="H108" s="56"/>
      <c r="I108" s="56"/>
    </row>
    <row r="109" spans="1:9" ht="26.25" hidden="1" x14ac:dyDescent="0.25">
      <c r="A109" s="35" t="s">
        <v>32</v>
      </c>
      <c r="B109" s="33" t="s">
        <v>433</v>
      </c>
      <c r="C109" s="33" t="s">
        <v>10</v>
      </c>
      <c r="D109" s="33" t="s">
        <v>27</v>
      </c>
      <c r="E109" s="33" t="s">
        <v>52</v>
      </c>
      <c r="F109" s="33" t="s">
        <v>33</v>
      </c>
      <c r="G109" s="34">
        <f>G110</f>
        <v>0</v>
      </c>
      <c r="H109" s="56"/>
      <c r="I109" s="56"/>
    </row>
    <row r="110" spans="1:9" ht="26.25" hidden="1" x14ac:dyDescent="0.25">
      <c r="A110" s="35" t="s">
        <v>34</v>
      </c>
      <c r="B110" s="33" t="s">
        <v>433</v>
      </c>
      <c r="C110" s="33" t="s">
        <v>10</v>
      </c>
      <c r="D110" s="33" t="s">
        <v>27</v>
      </c>
      <c r="E110" s="33" t="s">
        <v>52</v>
      </c>
      <c r="F110" s="33" t="s">
        <v>35</v>
      </c>
      <c r="G110" s="34">
        <v>0</v>
      </c>
      <c r="H110" s="56"/>
      <c r="I110" s="56"/>
    </row>
    <row r="111" spans="1:9" ht="78" customHeight="1" x14ac:dyDescent="0.25">
      <c r="A111" s="35" t="s">
        <v>53</v>
      </c>
      <c r="B111" s="33" t="s">
        <v>433</v>
      </c>
      <c r="C111" s="33" t="s">
        <v>10</v>
      </c>
      <c r="D111" s="33" t="s">
        <v>27</v>
      </c>
      <c r="E111" s="33" t="s">
        <v>54</v>
      </c>
      <c r="F111" s="33" t="s">
        <v>13</v>
      </c>
      <c r="G111" s="34">
        <f>G112+G114</f>
        <v>25.000000000000004</v>
      </c>
      <c r="H111" s="34">
        <f>H112+H114</f>
        <v>22.900000000000002</v>
      </c>
      <c r="I111" s="34">
        <f>I112+I114</f>
        <v>21</v>
      </c>
    </row>
    <row r="112" spans="1:9" ht="69" customHeight="1" x14ac:dyDescent="0.25">
      <c r="A112" s="35" t="s">
        <v>22</v>
      </c>
      <c r="B112" s="33" t="s">
        <v>433</v>
      </c>
      <c r="C112" s="33" t="s">
        <v>10</v>
      </c>
      <c r="D112" s="33" t="s">
        <v>27</v>
      </c>
      <c r="E112" s="33" t="s">
        <v>54</v>
      </c>
      <c r="F112" s="33" t="s">
        <v>23</v>
      </c>
      <c r="G112" s="34">
        <f>G113</f>
        <v>18.000000000000004</v>
      </c>
      <c r="H112" s="34">
        <f>H113</f>
        <v>18.100000000000001</v>
      </c>
      <c r="I112" s="34">
        <f>I113</f>
        <v>16.5</v>
      </c>
    </row>
    <row r="113" spans="1:9" ht="29.25" customHeight="1" x14ac:dyDescent="0.25">
      <c r="A113" s="35" t="s">
        <v>24</v>
      </c>
      <c r="B113" s="33" t="s">
        <v>433</v>
      </c>
      <c r="C113" s="33" t="s">
        <v>10</v>
      </c>
      <c r="D113" s="33" t="s">
        <v>27</v>
      </c>
      <c r="E113" s="33" t="s">
        <v>54</v>
      </c>
      <c r="F113" s="33" t="s">
        <v>25</v>
      </c>
      <c r="G113" s="34">
        <f>19.6-1.2-0.4</f>
        <v>18.000000000000004</v>
      </c>
      <c r="H113" s="34">
        <v>18.100000000000001</v>
      </c>
      <c r="I113" s="34">
        <v>16.5</v>
      </c>
    </row>
    <row r="114" spans="1:9" ht="30" customHeight="1" x14ac:dyDescent="0.25">
      <c r="A114" s="35" t="s">
        <v>32</v>
      </c>
      <c r="B114" s="33" t="s">
        <v>433</v>
      </c>
      <c r="C114" s="33" t="s">
        <v>10</v>
      </c>
      <c r="D114" s="33" t="s">
        <v>27</v>
      </c>
      <c r="E114" s="33" t="s">
        <v>54</v>
      </c>
      <c r="F114" s="33" t="s">
        <v>33</v>
      </c>
      <c r="G114" s="34">
        <f>G115</f>
        <v>7</v>
      </c>
      <c r="H114" s="34">
        <f>H115</f>
        <v>4.8</v>
      </c>
      <c r="I114" s="34">
        <f>I115</f>
        <v>4.5</v>
      </c>
    </row>
    <row r="115" spans="1:9" ht="27" customHeight="1" x14ac:dyDescent="0.25">
      <c r="A115" s="35" t="s">
        <v>34</v>
      </c>
      <c r="B115" s="33" t="s">
        <v>433</v>
      </c>
      <c r="C115" s="33" t="s">
        <v>10</v>
      </c>
      <c r="D115" s="33" t="s">
        <v>27</v>
      </c>
      <c r="E115" s="33" t="s">
        <v>54</v>
      </c>
      <c r="F115" s="33" t="s">
        <v>35</v>
      </c>
      <c r="G115" s="34">
        <f>5.4+1.6</f>
        <v>7</v>
      </c>
      <c r="H115" s="34">
        <v>4.8</v>
      </c>
      <c r="I115" s="34">
        <v>4.5</v>
      </c>
    </row>
    <row r="116" spans="1:9" ht="19.5" hidden="1" customHeight="1" x14ac:dyDescent="0.25">
      <c r="A116" s="35" t="s">
        <v>55</v>
      </c>
      <c r="B116" s="33" t="s">
        <v>433</v>
      </c>
      <c r="C116" s="33" t="s">
        <v>10</v>
      </c>
      <c r="D116" s="33" t="s">
        <v>56</v>
      </c>
      <c r="E116" s="33" t="s">
        <v>57</v>
      </c>
      <c r="F116" s="33" t="s">
        <v>13</v>
      </c>
      <c r="G116" s="34">
        <f>G117</f>
        <v>0</v>
      </c>
      <c r="H116" s="56"/>
      <c r="I116" s="56"/>
    </row>
    <row r="117" spans="1:9" ht="42.75" hidden="1" customHeight="1" x14ac:dyDescent="0.25">
      <c r="A117" s="35" t="s">
        <v>58</v>
      </c>
      <c r="B117" s="33" t="s">
        <v>433</v>
      </c>
      <c r="C117" s="33" t="s">
        <v>10</v>
      </c>
      <c r="D117" s="33" t="s">
        <v>56</v>
      </c>
      <c r="E117" s="33" t="s">
        <v>59</v>
      </c>
      <c r="F117" s="33" t="s">
        <v>13</v>
      </c>
      <c r="G117" s="34">
        <f>G118</f>
        <v>0</v>
      </c>
      <c r="H117" s="56"/>
      <c r="I117" s="56"/>
    </row>
    <row r="118" spans="1:9" ht="27" hidden="1" customHeight="1" x14ac:dyDescent="0.25">
      <c r="A118" s="35" t="s">
        <v>60</v>
      </c>
      <c r="B118" s="33" t="s">
        <v>433</v>
      </c>
      <c r="C118" s="33" t="s">
        <v>10</v>
      </c>
      <c r="D118" s="33" t="s">
        <v>56</v>
      </c>
      <c r="E118" s="33" t="s">
        <v>59</v>
      </c>
      <c r="F118" s="33" t="s">
        <v>33</v>
      </c>
      <c r="G118" s="34">
        <f>G119</f>
        <v>0</v>
      </c>
      <c r="H118" s="56"/>
      <c r="I118" s="56"/>
    </row>
    <row r="119" spans="1:9" ht="27" hidden="1" customHeight="1" x14ac:dyDescent="0.25">
      <c r="A119" s="35" t="s">
        <v>34</v>
      </c>
      <c r="B119" s="33" t="s">
        <v>433</v>
      </c>
      <c r="C119" s="33" t="s">
        <v>10</v>
      </c>
      <c r="D119" s="33" t="s">
        <v>56</v>
      </c>
      <c r="E119" s="33" t="s">
        <v>59</v>
      </c>
      <c r="F119" s="33" t="s">
        <v>35</v>
      </c>
      <c r="G119" s="34">
        <v>0</v>
      </c>
      <c r="H119" s="56"/>
      <c r="I119" s="56"/>
    </row>
    <row r="120" spans="1:9" ht="59.25" customHeight="1" x14ac:dyDescent="0.25">
      <c r="A120" s="35" t="s">
        <v>523</v>
      </c>
      <c r="B120" s="33" t="s">
        <v>433</v>
      </c>
      <c r="C120" s="33" t="s">
        <v>10</v>
      </c>
      <c r="D120" s="33" t="s">
        <v>27</v>
      </c>
      <c r="E120" s="33" t="s">
        <v>61</v>
      </c>
      <c r="F120" s="33" t="s">
        <v>13</v>
      </c>
      <c r="G120" s="34">
        <f t="shared" ref="G120:I121" si="10">G121</f>
        <v>1.3</v>
      </c>
      <c r="H120" s="34">
        <f t="shared" si="10"/>
        <v>1.3</v>
      </c>
      <c r="I120" s="34">
        <f t="shared" si="10"/>
        <v>1.3</v>
      </c>
    </row>
    <row r="121" spans="1:9" ht="67.5" customHeight="1" x14ac:dyDescent="0.25">
      <c r="A121" s="35" t="s">
        <v>22</v>
      </c>
      <c r="B121" s="33" t="s">
        <v>433</v>
      </c>
      <c r="C121" s="33" t="s">
        <v>10</v>
      </c>
      <c r="D121" s="33" t="s">
        <v>27</v>
      </c>
      <c r="E121" s="33" t="s">
        <v>61</v>
      </c>
      <c r="F121" s="33" t="s">
        <v>23</v>
      </c>
      <c r="G121" s="34">
        <f t="shared" si="10"/>
        <v>1.3</v>
      </c>
      <c r="H121" s="34">
        <f t="shared" si="10"/>
        <v>1.3</v>
      </c>
      <c r="I121" s="34">
        <f t="shared" si="10"/>
        <v>1.3</v>
      </c>
    </row>
    <row r="122" spans="1:9" ht="27" customHeight="1" x14ac:dyDescent="0.25">
      <c r="A122" s="35" t="s">
        <v>24</v>
      </c>
      <c r="B122" s="33" t="s">
        <v>433</v>
      </c>
      <c r="C122" s="33" t="s">
        <v>10</v>
      </c>
      <c r="D122" s="33" t="s">
        <v>27</v>
      </c>
      <c r="E122" s="33" t="s">
        <v>61</v>
      </c>
      <c r="F122" s="33" t="s">
        <v>25</v>
      </c>
      <c r="G122" s="34">
        <v>1.3</v>
      </c>
      <c r="H122" s="34">
        <v>1.3</v>
      </c>
      <c r="I122" s="34">
        <v>1.3</v>
      </c>
    </row>
    <row r="123" spans="1:9" ht="19.5" customHeight="1" x14ac:dyDescent="0.25">
      <c r="A123" s="35" t="s">
        <v>55</v>
      </c>
      <c r="B123" s="33" t="s">
        <v>433</v>
      </c>
      <c r="C123" s="33" t="s">
        <v>10</v>
      </c>
      <c r="D123" s="33" t="s">
        <v>56</v>
      </c>
      <c r="E123" s="33" t="s">
        <v>12</v>
      </c>
      <c r="F123" s="33" t="s">
        <v>13</v>
      </c>
      <c r="G123" s="34">
        <f>G124</f>
        <v>0.4</v>
      </c>
      <c r="H123" s="54">
        <v>0</v>
      </c>
      <c r="I123" s="54">
        <v>0</v>
      </c>
    </row>
    <row r="124" spans="1:9" ht="27" customHeight="1" x14ac:dyDescent="0.25">
      <c r="A124" s="35" t="s">
        <v>16</v>
      </c>
      <c r="B124" s="33" t="s">
        <v>433</v>
      </c>
      <c r="C124" s="33" t="s">
        <v>10</v>
      </c>
      <c r="D124" s="33" t="s">
        <v>56</v>
      </c>
      <c r="E124" s="33" t="s">
        <v>17</v>
      </c>
      <c r="F124" s="33" t="s">
        <v>13</v>
      </c>
      <c r="G124" s="34">
        <f>G125</f>
        <v>0.4</v>
      </c>
      <c r="H124" s="54">
        <v>0</v>
      </c>
      <c r="I124" s="54">
        <v>0</v>
      </c>
    </row>
    <row r="125" spans="1:9" ht="30" customHeight="1" x14ac:dyDescent="0.25">
      <c r="A125" s="35" t="s">
        <v>18</v>
      </c>
      <c r="B125" s="33" t="s">
        <v>433</v>
      </c>
      <c r="C125" s="33" t="s">
        <v>10</v>
      </c>
      <c r="D125" s="33" t="s">
        <v>56</v>
      </c>
      <c r="E125" s="33" t="s">
        <v>19</v>
      </c>
      <c r="F125" s="33" t="s">
        <v>13</v>
      </c>
      <c r="G125" s="34">
        <f>G126</f>
        <v>0.4</v>
      </c>
      <c r="H125" s="54">
        <v>0</v>
      </c>
      <c r="I125" s="54">
        <v>0</v>
      </c>
    </row>
    <row r="126" spans="1:9" ht="41.25" customHeight="1" x14ac:dyDescent="0.25">
      <c r="A126" s="35" t="s">
        <v>58</v>
      </c>
      <c r="B126" s="33" t="s">
        <v>433</v>
      </c>
      <c r="C126" s="33" t="s">
        <v>10</v>
      </c>
      <c r="D126" s="33" t="s">
        <v>56</v>
      </c>
      <c r="E126" s="33" t="s">
        <v>62</v>
      </c>
      <c r="F126" s="33" t="s">
        <v>13</v>
      </c>
      <c r="G126" s="34">
        <f>G127</f>
        <v>0.4</v>
      </c>
      <c r="H126" s="54">
        <v>0</v>
      </c>
      <c r="I126" s="54">
        <v>0</v>
      </c>
    </row>
    <row r="127" spans="1:9" ht="27" customHeight="1" x14ac:dyDescent="0.25">
      <c r="A127" s="35" t="s">
        <v>32</v>
      </c>
      <c r="B127" s="33" t="s">
        <v>433</v>
      </c>
      <c r="C127" s="33" t="s">
        <v>10</v>
      </c>
      <c r="D127" s="33" t="s">
        <v>56</v>
      </c>
      <c r="E127" s="33" t="s">
        <v>62</v>
      </c>
      <c r="F127" s="33" t="s">
        <v>33</v>
      </c>
      <c r="G127" s="34">
        <f>G128</f>
        <v>0.4</v>
      </c>
      <c r="H127" s="54">
        <v>0</v>
      </c>
      <c r="I127" s="54">
        <v>0</v>
      </c>
    </row>
    <row r="128" spans="1:9" ht="27" customHeight="1" x14ac:dyDescent="0.25">
      <c r="A128" s="35" t="s">
        <v>34</v>
      </c>
      <c r="B128" s="33" t="s">
        <v>433</v>
      </c>
      <c r="C128" s="33" t="s">
        <v>10</v>
      </c>
      <c r="D128" s="33" t="s">
        <v>56</v>
      </c>
      <c r="E128" s="33" t="s">
        <v>62</v>
      </c>
      <c r="F128" s="33" t="s">
        <v>35</v>
      </c>
      <c r="G128" s="34">
        <v>0.4</v>
      </c>
      <c r="H128" s="54">
        <v>0</v>
      </c>
      <c r="I128" s="54">
        <v>0</v>
      </c>
    </row>
    <row r="129" spans="1:9" ht="27" hidden="1" customHeight="1" x14ac:dyDescent="0.25">
      <c r="A129" s="35" t="s">
        <v>67</v>
      </c>
      <c r="B129" s="33" t="s">
        <v>433</v>
      </c>
      <c r="C129" s="33" t="s">
        <v>10</v>
      </c>
      <c r="D129" s="33" t="s">
        <v>68</v>
      </c>
      <c r="E129" s="33" t="s">
        <v>12</v>
      </c>
      <c r="F129" s="33" t="s">
        <v>13</v>
      </c>
      <c r="G129" s="34">
        <f>G130</f>
        <v>0</v>
      </c>
      <c r="H129" s="56"/>
      <c r="I129" s="56"/>
    </row>
    <row r="130" spans="1:9" ht="27" hidden="1" customHeight="1" x14ac:dyDescent="0.25">
      <c r="A130" s="35" t="s">
        <v>69</v>
      </c>
      <c r="B130" s="33" t="s">
        <v>433</v>
      </c>
      <c r="C130" s="33" t="s">
        <v>10</v>
      </c>
      <c r="D130" s="33" t="s">
        <v>68</v>
      </c>
      <c r="E130" s="33" t="s">
        <v>70</v>
      </c>
      <c r="F130" s="33" t="s">
        <v>13</v>
      </c>
      <c r="G130" s="34">
        <f>G131</f>
        <v>0</v>
      </c>
      <c r="H130" s="56"/>
      <c r="I130" s="56"/>
    </row>
    <row r="131" spans="1:9" ht="27" hidden="1" customHeight="1" x14ac:dyDescent="0.25">
      <c r="A131" s="35" t="s">
        <v>71</v>
      </c>
      <c r="B131" s="33" t="s">
        <v>433</v>
      </c>
      <c r="C131" s="33" t="s">
        <v>10</v>
      </c>
      <c r="D131" s="33" t="s">
        <v>68</v>
      </c>
      <c r="E131" s="33" t="s">
        <v>72</v>
      </c>
      <c r="F131" s="33" t="s">
        <v>13</v>
      </c>
      <c r="G131" s="34">
        <f>G132</f>
        <v>0</v>
      </c>
      <c r="H131" s="56"/>
      <c r="I131" s="56"/>
    </row>
    <row r="132" spans="1:9" ht="27" hidden="1" customHeight="1" x14ac:dyDescent="0.25">
      <c r="A132" s="35" t="s">
        <v>32</v>
      </c>
      <c r="B132" s="33" t="s">
        <v>433</v>
      </c>
      <c r="C132" s="33" t="s">
        <v>10</v>
      </c>
      <c r="D132" s="33" t="s">
        <v>68</v>
      </c>
      <c r="E132" s="33" t="s">
        <v>72</v>
      </c>
      <c r="F132" s="33" t="s">
        <v>33</v>
      </c>
      <c r="G132" s="34">
        <f>G133</f>
        <v>0</v>
      </c>
      <c r="H132" s="56"/>
      <c r="I132" s="56"/>
    </row>
    <row r="133" spans="1:9" ht="27" hidden="1" customHeight="1" x14ac:dyDescent="0.25">
      <c r="A133" s="35" t="s">
        <v>34</v>
      </c>
      <c r="B133" s="33" t="s">
        <v>433</v>
      </c>
      <c r="C133" s="33" t="s">
        <v>10</v>
      </c>
      <c r="D133" s="33" t="s">
        <v>68</v>
      </c>
      <c r="E133" s="33" t="s">
        <v>72</v>
      </c>
      <c r="F133" s="33" t="s">
        <v>35</v>
      </c>
      <c r="G133" s="34">
        <v>0</v>
      </c>
      <c r="H133" s="56"/>
      <c r="I133" s="56"/>
    </row>
    <row r="134" spans="1:9" s="8" customFormat="1" ht="15" x14ac:dyDescent="0.25">
      <c r="A134" s="35" t="s">
        <v>83</v>
      </c>
      <c r="B134" s="33" t="s">
        <v>433</v>
      </c>
      <c r="C134" s="33" t="s">
        <v>10</v>
      </c>
      <c r="D134" s="33" t="s">
        <v>84</v>
      </c>
      <c r="E134" s="33" t="s">
        <v>12</v>
      </c>
      <c r="F134" s="33" t="s">
        <v>13</v>
      </c>
      <c r="G134" s="34">
        <f>G145+G184+G224+G246+G214+G135+G240+G140+G202</f>
        <v>10854.499999999998</v>
      </c>
      <c r="H134" s="34">
        <f>H145+H180+H184+H202+H214+H220+H224+H246</f>
        <v>6565.5</v>
      </c>
      <c r="I134" s="34">
        <f>I145+I180+I184+I202+I214+I220+I224+I246</f>
        <v>3596.6</v>
      </c>
    </row>
    <row r="135" spans="1:9" s="8" customFormat="1" ht="26.25" hidden="1" x14ac:dyDescent="0.25">
      <c r="A135" s="35" t="s">
        <v>85</v>
      </c>
      <c r="B135" s="33" t="s">
        <v>433</v>
      </c>
      <c r="C135" s="33" t="s">
        <v>10</v>
      </c>
      <c r="D135" s="33" t="s">
        <v>84</v>
      </c>
      <c r="E135" s="33" t="s">
        <v>86</v>
      </c>
      <c r="F135" s="33" t="s">
        <v>13</v>
      </c>
      <c r="G135" s="34">
        <f>G136</f>
        <v>0</v>
      </c>
      <c r="H135" s="56"/>
      <c r="I135" s="56"/>
    </row>
    <row r="136" spans="1:9" s="8" customFormat="1" ht="26.25" hidden="1" x14ac:dyDescent="0.25">
      <c r="A136" s="35" t="s">
        <v>87</v>
      </c>
      <c r="B136" s="33" t="s">
        <v>433</v>
      </c>
      <c r="C136" s="33" t="s">
        <v>10</v>
      </c>
      <c r="D136" s="33" t="s">
        <v>84</v>
      </c>
      <c r="E136" s="33" t="s">
        <v>88</v>
      </c>
      <c r="F136" s="33" t="s">
        <v>13</v>
      </c>
      <c r="G136" s="34">
        <f>G137</f>
        <v>0</v>
      </c>
      <c r="H136" s="56"/>
      <c r="I136" s="56"/>
    </row>
    <row r="137" spans="1:9" s="8" customFormat="1" ht="15" hidden="1" x14ac:dyDescent="0.25">
      <c r="A137" s="35" t="s">
        <v>89</v>
      </c>
      <c r="B137" s="33" t="s">
        <v>433</v>
      </c>
      <c r="C137" s="33" t="s">
        <v>10</v>
      </c>
      <c r="D137" s="33" t="s">
        <v>84</v>
      </c>
      <c r="E137" s="33" t="s">
        <v>90</v>
      </c>
      <c r="F137" s="33" t="s">
        <v>13</v>
      </c>
      <c r="G137" s="34">
        <f>G138</f>
        <v>0</v>
      </c>
      <c r="H137" s="56"/>
      <c r="I137" s="56"/>
    </row>
    <row r="138" spans="1:9" s="8" customFormat="1" ht="26.25" hidden="1" x14ac:dyDescent="0.25">
      <c r="A138" s="35" t="s">
        <v>32</v>
      </c>
      <c r="B138" s="33" t="s">
        <v>433</v>
      </c>
      <c r="C138" s="33" t="s">
        <v>10</v>
      </c>
      <c r="D138" s="33" t="s">
        <v>84</v>
      </c>
      <c r="E138" s="33" t="s">
        <v>90</v>
      </c>
      <c r="F138" s="33" t="s">
        <v>33</v>
      </c>
      <c r="G138" s="34">
        <f>G139</f>
        <v>0</v>
      </c>
      <c r="H138" s="56"/>
      <c r="I138" s="56"/>
    </row>
    <row r="139" spans="1:9" s="8" customFormat="1" ht="26.25" hidden="1" x14ac:dyDescent="0.25">
      <c r="A139" s="35" t="s">
        <v>34</v>
      </c>
      <c r="B139" s="33" t="s">
        <v>433</v>
      </c>
      <c r="C139" s="33" t="s">
        <v>10</v>
      </c>
      <c r="D139" s="33" t="s">
        <v>84</v>
      </c>
      <c r="E139" s="33" t="s">
        <v>90</v>
      </c>
      <c r="F139" s="33" t="s">
        <v>35</v>
      </c>
      <c r="G139" s="34">
        <v>0</v>
      </c>
      <c r="H139" s="56"/>
      <c r="I139" s="56"/>
    </row>
    <row r="140" spans="1:9" s="8" customFormat="1" ht="26.25" hidden="1" x14ac:dyDescent="0.25">
      <c r="A140" s="35" t="s">
        <v>85</v>
      </c>
      <c r="B140" s="33" t="s">
        <v>433</v>
      </c>
      <c r="C140" s="33" t="s">
        <v>10</v>
      </c>
      <c r="D140" s="33" t="s">
        <v>84</v>
      </c>
      <c r="E140" s="33" t="s">
        <v>86</v>
      </c>
      <c r="F140" s="33" t="s">
        <v>13</v>
      </c>
      <c r="G140" s="34">
        <f>G141</f>
        <v>0</v>
      </c>
      <c r="H140" s="34">
        <f t="shared" ref="H140:I143" si="11">H141</f>
        <v>0</v>
      </c>
      <c r="I140" s="34">
        <f t="shared" si="11"/>
        <v>0</v>
      </c>
    </row>
    <row r="141" spans="1:9" s="8" customFormat="1" ht="26.25" hidden="1" x14ac:dyDescent="0.25">
      <c r="A141" s="35" t="s">
        <v>87</v>
      </c>
      <c r="B141" s="33" t="s">
        <v>433</v>
      </c>
      <c r="C141" s="33" t="s">
        <v>10</v>
      </c>
      <c r="D141" s="33" t="s">
        <v>84</v>
      </c>
      <c r="E141" s="33" t="s">
        <v>88</v>
      </c>
      <c r="F141" s="33" t="s">
        <v>13</v>
      </c>
      <c r="G141" s="34">
        <f>G142</f>
        <v>0</v>
      </c>
      <c r="H141" s="34">
        <f t="shared" si="11"/>
        <v>0</v>
      </c>
      <c r="I141" s="34">
        <f t="shared" si="11"/>
        <v>0</v>
      </c>
    </row>
    <row r="142" spans="1:9" s="8" customFormat="1" ht="15" hidden="1" x14ac:dyDescent="0.25">
      <c r="A142" s="35" t="s">
        <v>89</v>
      </c>
      <c r="B142" s="33" t="s">
        <v>433</v>
      </c>
      <c r="C142" s="33" t="s">
        <v>10</v>
      </c>
      <c r="D142" s="33" t="s">
        <v>84</v>
      </c>
      <c r="E142" s="33" t="s">
        <v>90</v>
      </c>
      <c r="F142" s="33" t="s">
        <v>13</v>
      </c>
      <c r="G142" s="34">
        <f>G143</f>
        <v>0</v>
      </c>
      <c r="H142" s="34">
        <f t="shared" si="11"/>
        <v>0</v>
      </c>
      <c r="I142" s="34">
        <f t="shared" si="11"/>
        <v>0</v>
      </c>
    </row>
    <row r="143" spans="1:9" s="8" customFormat="1" ht="26.25" hidden="1" x14ac:dyDescent="0.25">
      <c r="A143" s="35" t="s">
        <v>32</v>
      </c>
      <c r="B143" s="33" t="s">
        <v>433</v>
      </c>
      <c r="C143" s="33" t="s">
        <v>10</v>
      </c>
      <c r="D143" s="33" t="s">
        <v>84</v>
      </c>
      <c r="E143" s="33" t="s">
        <v>90</v>
      </c>
      <c r="F143" s="33" t="s">
        <v>33</v>
      </c>
      <c r="G143" s="34">
        <f>G144</f>
        <v>0</v>
      </c>
      <c r="H143" s="34">
        <f t="shared" si="11"/>
        <v>0</v>
      </c>
      <c r="I143" s="34">
        <f t="shared" si="11"/>
        <v>0</v>
      </c>
    </row>
    <row r="144" spans="1:9" s="8" customFormat="1" ht="26.25" hidden="1" x14ac:dyDescent="0.25">
      <c r="A144" s="35" t="s">
        <v>34</v>
      </c>
      <c r="B144" s="33" t="s">
        <v>433</v>
      </c>
      <c r="C144" s="33" t="s">
        <v>10</v>
      </c>
      <c r="D144" s="33" t="s">
        <v>84</v>
      </c>
      <c r="E144" s="33" t="s">
        <v>90</v>
      </c>
      <c r="F144" s="33" t="s">
        <v>35</v>
      </c>
      <c r="G144" s="34"/>
      <c r="H144" s="54">
        <v>0</v>
      </c>
      <c r="I144" s="54">
        <v>0</v>
      </c>
    </row>
    <row r="145" spans="1:10" s="8" customFormat="1" ht="44.25" customHeight="1" x14ac:dyDescent="0.25">
      <c r="A145" s="35" t="s">
        <v>530</v>
      </c>
      <c r="B145" s="33" t="s">
        <v>433</v>
      </c>
      <c r="C145" s="33" t="s">
        <v>10</v>
      </c>
      <c r="D145" s="33" t="s">
        <v>84</v>
      </c>
      <c r="E145" s="33" t="s">
        <v>91</v>
      </c>
      <c r="F145" s="33" t="s">
        <v>13</v>
      </c>
      <c r="G145" s="34">
        <f>G146+G160+G168+G172+G164+G176</f>
        <v>780.8</v>
      </c>
      <c r="H145" s="34">
        <f>H146+H160+H168+H172</f>
        <v>608.20000000000005</v>
      </c>
      <c r="I145" s="34">
        <f>I146+I160+I168+I172</f>
        <v>0</v>
      </c>
      <c r="J145" s="30"/>
    </row>
    <row r="146" spans="1:10" s="8" customFormat="1" ht="27.75" customHeight="1" x14ac:dyDescent="0.25">
      <c r="A146" s="35" t="s">
        <v>92</v>
      </c>
      <c r="B146" s="33" t="s">
        <v>433</v>
      </c>
      <c r="C146" s="33" t="s">
        <v>10</v>
      </c>
      <c r="D146" s="33" t="s">
        <v>84</v>
      </c>
      <c r="E146" s="33" t="s">
        <v>93</v>
      </c>
      <c r="F146" s="33" t="s">
        <v>13</v>
      </c>
      <c r="G146" s="34">
        <f>G147</f>
        <v>30</v>
      </c>
      <c r="H146" s="34">
        <f>H147</f>
        <v>30</v>
      </c>
      <c r="I146" s="34">
        <f>I147</f>
        <v>0</v>
      </c>
    </row>
    <row r="147" spans="1:10" s="8" customFormat="1" ht="15.75" customHeight="1" x14ac:dyDescent="0.25">
      <c r="A147" s="35" t="s">
        <v>89</v>
      </c>
      <c r="B147" s="33" t="s">
        <v>433</v>
      </c>
      <c r="C147" s="33" t="s">
        <v>10</v>
      </c>
      <c r="D147" s="33" t="s">
        <v>84</v>
      </c>
      <c r="E147" s="33" t="s">
        <v>94</v>
      </c>
      <c r="F147" s="33" t="s">
        <v>13</v>
      </c>
      <c r="G147" s="34">
        <f>G150</f>
        <v>30</v>
      </c>
      <c r="H147" s="34">
        <f>H150</f>
        <v>30</v>
      </c>
      <c r="I147" s="34">
        <f>I150</f>
        <v>0</v>
      </c>
    </row>
    <row r="148" spans="1:10" s="8" customFormat="1" ht="27" hidden="1" customHeight="1" x14ac:dyDescent="0.25">
      <c r="A148" s="35" t="s">
        <v>32</v>
      </c>
      <c r="B148" s="33" t="s">
        <v>433</v>
      </c>
      <c r="C148" s="33" t="s">
        <v>10</v>
      </c>
      <c r="D148" s="33" t="s">
        <v>84</v>
      </c>
      <c r="E148" s="33" t="s">
        <v>94</v>
      </c>
      <c r="F148" s="33" t="s">
        <v>33</v>
      </c>
      <c r="G148" s="34">
        <f>G149</f>
        <v>0</v>
      </c>
      <c r="H148" s="34">
        <f>H149</f>
        <v>0</v>
      </c>
      <c r="I148" s="34">
        <f>I149</f>
        <v>0</v>
      </c>
    </row>
    <row r="149" spans="1:10" s="8" customFormat="1" ht="27.75" hidden="1" customHeight="1" x14ac:dyDescent="0.25">
      <c r="A149" s="35" t="s">
        <v>34</v>
      </c>
      <c r="B149" s="33" t="s">
        <v>433</v>
      </c>
      <c r="C149" s="33" t="s">
        <v>10</v>
      </c>
      <c r="D149" s="33" t="s">
        <v>84</v>
      </c>
      <c r="E149" s="33" t="s">
        <v>94</v>
      </c>
      <c r="F149" s="33" t="s">
        <v>35</v>
      </c>
      <c r="G149" s="34">
        <v>0</v>
      </c>
      <c r="H149" s="34">
        <v>0</v>
      </c>
      <c r="I149" s="34">
        <v>0</v>
      </c>
    </row>
    <row r="150" spans="1:10" s="8" customFormat="1" ht="17.25" customHeight="1" x14ac:dyDescent="0.25">
      <c r="A150" s="35" t="s">
        <v>36</v>
      </c>
      <c r="B150" s="33" t="s">
        <v>433</v>
      </c>
      <c r="C150" s="33" t="s">
        <v>10</v>
      </c>
      <c r="D150" s="33" t="s">
        <v>84</v>
      </c>
      <c r="E150" s="33" t="s">
        <v>94</v>
      </c>
      <c r="F150" s="33" t="s">
        <v>37</v>
      </c>
      <c r="G150" s="34">
        <f>G151</f>
        <v>30</v>
      </c>
      <c r="H150" s="34">
        <f>H151</f>
        <v>30</v>
      </c>
      <c r="I150" s="34">
        <f>I151</f>
        <v>0</v>
      </c>
    </row>
    <row r="151" spans="1:10" s="8" customFormat="1" ht="18" customHeight="1" x14ac:dyDescent="0.25">
      <c r="A151" s="42" t="s">
        <v>38</v>
      </c>
      <c r="B151" s="33" t="s">
        <v>433</v>
      </c>
      <c r="C151" s="33" t="s">
        <v>10</v>
      </c>
      <c r="D151" s="33" t="s">
        <v>84</v>
      </c>
      <c r="E151" s="33" t="s">
        <v>94</v>
      </c>
      <c r="F151" s="33" t="s">
        <v>39</v>
      </c>
      <c r="G151" s="34">
        <v>30</v>
      </c>
      <c r="H151" s="34">
        <v>30</v>
      </c>
      <c r="I151" s="34">
        <v>0</v>
      </c>
    </row>
    <row r="152" spans="1:10" s="8" customFormat="1" ht="81" hidden="1" customHeight="1" x14ac:dyDescent="0.25">
      <c r="A152" s="35" t="s">
        <v>95</v>
      </c>
      <c r="B152" s="33" t="s">
        <v>433</v>
      </c>
      <c r="C152" s="33" t="s">
        <v>10</v>
      </c>
      <c r="D152" s="33" t="s">
        <v>84</v>
      </c>
      <c r="E152" s="33" t="s">
        <v>96</v>
      </c>
      <c r="F152" s="33" t="s">
        <v>13</v>
      </c>
      <c r="G152" s="34">
        <f>G153</f>
        <v>0</v>
      </c>
      <c r="H152" s="56"/>
      <c r="I152" s="56"/>
    </row>
    <row r="153" spans="1:10" s="8" customFormat="1" ht="15.75" hidden="1" customHeight="1" x14ac:dyDescent="0.25">
      <c r="A153" s="35" t="s">
        <v>89</v>
      </c>
      <c r="B153" s="33" t="s">
        <v>433</v>
      </c>
      <c r="C153" s="33" t="s">
        <v>10</v>
      </c>
      <c r="D153" s="33" t="s">
        <v>84</v>
      </c>
      <c r="E153" s="33" t="s">
        <v>97</v>
      </c>
      <c r="F153" s="33" t="s">
        <v>13</v>
      </c>
      <c r="G153" s="34">
        <f>G154</f>
        <v>0</v>
      </c>
      <c r="H153" s="56"/>
      <c r="I153" s="56"/>
    </row>
    <row r="154" spans="1:10" s="8" customFormat="1" ht="25.5" hidden="1" customHeight="1" x14ac:dyDescent="0.25">
      <c r="A154" s="35" t="s">
        <v>32</v>
      </c>
      <c r="B154" s="33" t="s">
        <v>433</v>
      </c>
      <c r="C154" s="33" t="s">
        <v>10</v>
      </c>
      <c r="D154" s="33" t="s">
        <v>84</v>
      </c>
      <c r="E154" s="33" t="s">
        <v>97</v>
      </c>
      <c r="F154" s="33" t="s">
        <v>33</v>
      </c>
      <c r="G154" s="34">
        <f>G155</f>
        <v>0</v>
      </c>
      <c r="H154" s="56"/>
      <c r="I154" s="56"/>
    </row>
    <row r="155" spans="1:10" s="8" customFormat="1" ht="27" hidden="1" customHeight="1" x14ac:dyDescent="0.25">
      <c r="A155" s="35" t="s">
        <v>34</v>
      </c>
      <c r="B155" s="33" t="s">
        <v>433</v>
      </c>
      <c r="C155" s="33" t="s">
        <v>10</v>
      </c>
      <c r="D155" s="33" t="s">
        <v>84</v>
      </c>
      <c r="E155" s="33" t="s">
        <v>97</v>
      </c>
      <c r="F155" s="33" t="s">
        <v>35</v>
      </c>
      <c r="G155" s="34">
        <v>0</v>
      </c>
      <c r="H155" s="56"/>
      <c r="I155" s="56"/>
    </row>
    <row r="156" spans="1:10" s="8" customFormat="1" ht="27" hidden="1" customHeight="1" x14ac:dyDescent="0.25">
      <c r="A156" s="35"/>
      <c r="B156" s="33"/>
      <c r="C156" s="33"/>
      <c r="D156" s="33"/>
      <c r="E156" s="33"/>
      <c r="F156" s="33"/>
      <c r="G156" s="34"/>
      <c r="H156" s="56"/>
      <c r="I156" s="56"/>
    </row>
    <row r="157" spans="1:10" s="8" customFormat="1" ht="27" hidden="1" customHeight="1" x14ac:dyDescent="0.25">
      <c r="A157" s="35"/>
      <c r="B157" s="33"/>
      <c r="C157" s="33"/>
      <c r="D157" s="33"/>
      <c r="E157" s="33"/>
      <c r="F157" s="33"/>
      <c r="G157" s="34"/>
      <c r="H157" s="56"/>
      <c r="I157" s="56"/>
    </row>
    <row r="158" spans="1:10" s="8" customFormat="1" ht="27" hidden="1" customHeight="1" x14ac:dyDescent="0.25">
      <c r="A158" s="35"/>
      <c r="B158" s="33"/>
      <c r="C158" s="33"/>
      <c r="D158" s="33"/>
      <c r="E158" s="33"/>
      <c r="F158" s="33"/>
      <c r="G158" s="34"/>
      <c r="H158" s="56"/>
      <c r="I158" s="56"/>
    </row>
    <row r="159" spans="1:10" s="8" customFormat="1" ht="27" hidden="1" customHeight="1" x14ac:dyDescent="0.25">
      <c r="A159" s="35"/>
      <c r="B159" s="33"/>
      <c r="C159" s="33"/>
      <c r="D159" s="33"/>
      <c r="E159" s="33"/>
      <c r="F159" s="33"/>
      <c r="G159" s="34"/>
      <c r="H159" s="56"/>
      <c r="I159" s="56"/>
    </row>
    <row r="160" spans="1:10" s="8" customFormat="1" ht="78" hidden="1" customHeight="1" x14ac:dyDescent="0.25">
      <c r="A160" s="44" t="s">
        <v>98</v>
      </c>
      <c r="B160" s="33" t="s">
        <v>433</v>
      </c>
      <c r="C160" s="33" t="s">
        <v>10</v>
      </c>
      <c r="D160" s="33" t="s">
        <v>84</v>
      </c>
      <c r="E160" s="33" t="s">
        <v>99</v>
      </c>
      <c r="F160" s="33" t="s">
        <v>13</v>
      </c>
      <c r="G160" s="34">
        <f>G161</f>
        <v>0</v>
      </c>
      <c r="H160" s="34">
        <f t="shared" ref="H160:I162" si="12">H161</f>
        <v>0</v>
      </c>
      <c r="I160" s="34">
        <f t="shared" si="12"/>
        <v>0</v>
      </c>
    </row>
    <row r="161" spans="1:9" s="8" customFormat="1" ht="18.75" hidden="1" customHeight="1" x14ac:dyDescent="0.25">
      <c r="A161" s="35" t="s">
        <v>89</v>
      </c>
      <c r="B161" s="33" t="s">
        <v>433</v>
      </c>
      <c r="C161" s="33" t="s">
        <v>10</v>
      </c>
      <c r="D161" s="33" t="s">
        <v>84</v>
      </c>
      <c r="E161" s="33" t="s">
        <v>100</v>
      </c>
      <c r="F161" s="33" t="s">
        <v>13</v>
      </c>
      <c r="G161" s="34">
        <f>G162</f>
        <v>0</v>
      </c>
      <c r="H161" s="34">
        <f t="shared" si="12"/>
        <v>0</v>
      </c>
      <c r="I161" s="34">
        <f t="shared" si="12"/>
        <v>0</v>
      </c>
    </row>
    <row r="162" spans="1:9" s="8" customFormat="1" ht="27" hidden="1" customHeight="1" x14ac:dyDescent="0.25">
      <c r="A162" s="35" t="s">
        <v>32</v>
      </c>
      <c r="B162" s="33" t="s">
        <v>433</v>
      </c>
      <c r="C162" s="33" t="s">
        <v>10</v>
      </c>
      <c r="D162" s="33" t="s">
        <v>84</v>
      </c>
      <c r="E162" s="33" t="s">
        <v>100</v>
      </c>
      <c r="F162" s="33" t="s">
        <v>33</v>
      </c>
      <c r="G162" s="34">
        <f>G163</f>
        <v>0</v>
      </c>
      <c r="H162" s="34">
        <f t="shared" si="12"/>
        <v>0</v>
      </c>
      <c r="I162" s="34">
        <f t="shared" si="12"/>
        <v>0</v>
      </c>
    </row>
    <row r="163" spans="1:9" s="8" customFormat="1" ht="27" hidden="1" customHeight="1" x14ac:dyDescent="0.25">
      <c r="A163" s="35" t="s">
        <v>34</v>
      </c>
      <c r="B163" s="33" t="s">
        <v>433</v>
      </c>
      <c r="C163" s="33" t="s">
        <v>10</v>
      </c>
      <c r="D163" s="33" t="s">
        <v>84</v>
      </c>
      <c r="E163" s="33" t="s">
        <v>100</v>
      </c>
      <c r="F163" s="33" t="s">
        <v>35</v>
      </c>
      <c r="G163" s="34"/>
      <c r="H163" s="34"/>
      <c r="I163" s="34"/>
    </row>
    <row r="164" spans="1:9" s="8" customFormat="1" ht="82.5" customHeight="1" x14ac:dyDescent="0.25">
      <c r="A164" s="57" t="s">
        <v>98</v>
      </c>
      <c r="B164" s="33" t="s">
        <v>433</v>
      </c>
      <c r="C164" s="33" t="s">
        <v>10</v>
      </c>
      <c r="D164" s="33" t="s">
        <v>84</v>
      </c>
      <c r="E164" s="33" t="s">
        <v>99</v>
      </c>
      <c r="F164" s="33" t="s">
        <v>13</v>
      </c>
      <c r="G164" s="34">
        <f>G165</f>
        <v>14.5</v>
      </c>
      <c r="H164" s="34">
        <v>0</v>
      </c>
      <c r="I164" s="34">
        <v>0</v>
      </c>
    </row>
    <row r="165" spans="1:9" s="8" customFormat="1" ht="27" customHeight="1" x14ac:dyDescent="0.25">
      <c r="A165" s="35" t="s">
        <v>89</v>
      </c>
      <c r="B165" s="33" t="s">
        <v>433</v>
      </c>
      <c r="C165" s="33" t="s">
        <v>10</v>
      </c>
      <c r="D165" s="33" t="s">
        <v>84</v>
      </c>
      <c r="E165" s="33" t="s">
        <v>100</v>
      </c>
      <c r="F165" s="33" t="s">
        <v>13</v>
      </c>
      <c r="G165" s="34">
        <f>G166</f>
        <v>14.5</v>
      </c>
      <c r="H165" s="34">
        <v>0</v>
      </c>
      <c r="I165" s="34">
        <v>0</v>
      </c>
    </row>
    <row r="166" spans="1:9" s="8" customFormat="1" ht="27" customHeight="1" x14ac:dyDescent="0.25">
      <c r="A166" s="35" t="s">
        <v>32</v>
      </c>
      <c r="B166" s="33" t="s">
        <v>433</v>
      </c>
      <c r="C166" s="33" t="s">
        <v>10</v>
      </c>
      <c r="D166" s="33" t="s">
        <v>84</v>
      </c>
      <c r="E166" s="33" t="s">
        <v>100</v>
      </c>
      <c r="F166" s="33" t="s">
        <v>33</v>
      </c>
      <c r="G166" s="34">
        <f>G167</f>
        <v>14.5</v>
      </c>
      <c r="H166" s="34">
        <v>0</v>
      </c>
      <c r="I166" s="34">
        <v>0</v>
      </c>
    </row>
    <row r="167" spans="1:9" s="8" customFormat="1" ht="27" customHeight="1" x14ac:dyDescent="0.25">
      <c r="A167" s="35" t="s">
        <v>34</v>
      </c>
      <c r="B167" s="33" t="s">
        <v>433</v>
      </c>
      <c r="C167" s="33" t="s">
        <v>10</v>
      </c>
      <c r="D167" s="33" t="s">
        <v>84</v>
      </c>
      <c r="E167" s="33" t="s">
        <v>100</v>
      </c>
      <c r="F167" s="33" t="s">
        <v>35</v>
      </c>
      <c r="G167" s="34">
        <f>4.5+10</f>
        <v>14.5</v>
      </c>
      <c r="H167" s="34">
        <v>0</v>
      </c>
      <c r="I167" s="34">
        <v>0</v>
      </c>
    </row>
    <row r="168" spans="1:9" s="8" customFormat="1" ht="44.25" customHeight="1" x14ac:dyDescent="0.25">
      <c r="A168" s="35" t="s">
        <v>101</v>
      </c>
      <c r="B168" s="33" t="s">
        <v>433</v>
      </c>
      <c r="C168" s="33" t="s">
        <v>10</v>
      </c>
      <c r="D168" s="33" t="s">
        <v>84</v>
      </c>
      <c r="E168" s="33" t="s">
        <v>102</v>
      </c>
      <c r="F168" s="33" t="s">
        <v>13</v>
      </c>
      <c r="G168" s="34">
        <f>G169</f>
        <v>16.899999999999999</v>
      </c>
      <c r="H168" s="34">
        <f t="shared" ref="H168:I170" si="13">H169</f>
        <v>0</v>
      </c>
      <c r="I168" s="34">
        <f t="shared" si="13"/>
        <v>0</v>
      </c>
    </row>
    <row r="169" spans="1:9" s="8" customFormat="1" ht="17.25" customHeight="1" x14ac:dyDescent="0.25">
      <c r="A169" s="35" t="s">
        <v>89</v>
      </c>
      <c r="B169" s="33" t="s">
        <v>433</v>
      </c>
      <c r="C169" s="33" t="s">
        <v>10</v>
      </c>
      <c r="D169" s="33" t="s">
        <v>84</v>
      </c>
      <c r="E169" s="33" t="s">
        <v>103</v>
      </c>
      <c r="F169" s="33" t="s">
        <v>13</v>
      </c>
      <c r="G169" s="34">
        <f>G170</f>
        <v>16.899999999999999</v>
      </c>
      <c r="H169" s="34">
        <f t="shared" si="13"/>
        <v>0</v>
      </c>
      <c r="I169" s="34">
        <f t="shared" si="13"/>
        <v>0</v>
      </c>
    </row>
    <row r="170" spans="1:9" s="8" customFormat="1" ht="27" customHeight="1" x14ac:dyDescent="0.25">
      <c r="A170" s="35" t="s">
        <v>32</v>
      </c>
      <c r="B170" s="33" t="s">
        <v>433</v>
      </c>
      <c r="C170" s="33" t="s">
        <v>10</v>
      </c>
      <c r="D170" s="33" t="s">
        <v>84</v>
      </c>
      <c r="E170" s="33" t="s">
        <v>103</v>
      </c>
      <c r="F170" s="33" t="s">
        <v>33</v>
      </c>
      <c r="G170" s="34">
        <f>G171</f>
        <v>16.899999999999999</v>
      </c>
      <c r="H170" s="34">
        <f t="shared" si="13"/>
        <v>0</v>
      </c>
      <c r="I170" s="34">
        <f t="shared" si="13"/>
        <v>0</v>
      </c>
    </row>
    <row r="171" spans="1:9" s="8" customFormat="1" ht="27" customHeight="1" x14ac:dyDescent="0.25">
      <c r="A171" s="35" t="s">
        <v>34</v>
      </c>
      <c r="B171" s="33" t="s">
        <v>433</v>
      </c>
      <c r="C171" s="33" t="s">
        <v>10</v>
      </c>
      <c r="D171" s="33" t="s">
        <v>84</v>
      </c>
      <c r="E171" s="33" t="s">
        <v>103</v>
      </c>
      <c r="F171" s="33" t="s">
        <v>35</v>
      </c>
      <c r="G171" s="34">
        <v>16.899999999999999</v>
      </c>
      <c r="H171" s="34">
        <v>0</v>
      </c>
      <c r="I171" s="34">
        <v>0</v>
      </c>
    </row>
    <row r="172" spans="1:9" s="8" customFormat="1" ht="57" customHeight="1" x14ac:dyDescent="0.25">
      <c r="A172" s="35" t="s">
        <v>104</v>
      </c>
      <c r="B172" s="33" t="s">
        <v>433</v>
      </c>
      <c r="C172" s="33" t="s">
        <v>10</v>
      </c>
      <c r="D172" s="33" t="s">
        <v>84</v>
      </c>
      <c r="E172" s="33" t="s">
        <v>105</v>
      </c>
      <c r="F172" s="33" t="s">
        <v>13</v>
      </c>
      <c r="G172" s="34">
        <f>G173</f>
        <v>685.3</v>
      </c>
      <c r="H172" s="34">
        <f t="shared" ref="H172:I174" si="14">H173</f>
        <v>578.20000000000005</v>
      </c>
      <c r="I172" s="34">
        <f t="shared" si="14"/>
        <v>0</v>
      </c>
    </row>
    <row r="173" spans="1:9" s="8" customFormat="1" ht="18.75" customHeight="1" x14ac:dyDescent="0.25">
      <c r="A173" s="35" t="s">
        <v>89</v>
      </c>
      <c r="B173" s="33" t="s">
        <v>433</v>
      </c>
      <c r="C173" s="33" t="s">
        <v>10</v>
      </c>
      <c r="D173" s="33" t="s">
        <v>84</v>
      </c>
      <c r="E173" s="33" t="s">
        <v>106</v>
      </c>
      <c r="F173" s="33" t="s">
        <v>13</v>
      </c>
      <c r="G173" s="34">
        <f>G174</f>
        <v>685.3</v>
      </c>
      <c r="H173" s="34">
        <f t="shared" si="14"/>
        <v>578.20000000000005</v>
      </c>
      <c r="I173" s="34">
        <f t="shared" si="14"/>
        <v>0</v>
      </c>
    </row>
    <row r="174" spans="1:9" s="8" customFormat="1" ht="27" customHeight="1" x14ac:dyDescent="0.25">
      <c r="A174" s="35" t="s">
        <v>32</v>
      </c>
      <c r="B174" s="33" t="s">
        <v>433</v>
      </c>
      <c r="C174" s="33" t="s">
        <v>10</v>
      </c>
      <c r="D174" s="33" t="s">
        <v>84</v>
      </c>
      <c r="E174" s="33" t="s">
        <v>106</v>
      </c>
      <c r="F174" s="33" t="s">
        <v>33</v>
      </c>
      <c r="G174" s="34">
        <f>G175</f>
        <v>685.3</v>
      </c>
      <c r="H174" s="34">
        <f t="shared" si="14"/>
        <v>578.20000000000005</v>
      </c>
      <c r="I174" s="34">
        <f t="shared" si="14"/>
        <v>0</v>
      </c>
    </row>
    <row r="175" spans="1:9" s="8" customFormat="1" ht="27" customHeight="1" x14ac:dyDescent="0.25">
      <c r="A175" s="35" t="s">
        <v>34</v>
      </c>
      <c r="B175" s="33" t="s">
        <v>433</v>
      </c>
      <c r="C175" s="33" t="s">
        <v>10</v>
      </c>
      <c r="D175" s="33" t="s">
        <v>84</v>
      </c>
      <c r="E175" s="33" t="s">
        <v>106</v>
      </c>
      <c r="F175" s="33" t="s">
        <v>35</v>
      </c>
      <c r="G175" s="34">
        <f>566.8+25+93.5</f>
        <v>685.3</v>
      </c>
      <c r="H175" s="34">
        <v>578.20000000000005</v>
      </c>
      <c r="I175" s="34">
        <v>0</v>
      </c>
    </row>
    <row r="176" spans="1:9" s="8" customFormat="1" ht="78" customHeight="1" x14ac:dyDescent="0.25">
      <c r="A176" s="58" t="s">
        <v>604</v>
      </c>
      <c r="B176" s="33" t="s">
        <v>433</v>
      </c>
      <c r="C176" s="33" t="s">
        <v>10</v>
      </c>
      <c r="D176" s="33" t="s">
        <v>84</v>
      </c>
      <c r="E176" s="33" t="s">
        <v>602</v>
      </c>
      <c r="F176" s="33" t="s">
        <v>13</v>
      </c>
      <c r="G176" s="34">
        <f>G177</f>
        <v>34.1</v>
      </c>
      <c r="H176" s="34">
        <v>0</v>
      </c>
      <c r="I176" s="34">
        <v>0</v>
      </c>
    </row>
    <row r="177" spans="1:9" s="8" customFormat="1" ht="27" customHeight="1" x14ac:dyDescent="0.25">
      <c r="A177" s="35" t="s">
        <v>89</v>
      </c>
      <c r="B177" s="33" t="s">
        <v>433</v>
      </c>
      <c r="C177" s="33" t="s">
        <v>10</v>
      </c>
      <c r="D177" s="33" t="s">
        <v>84</v>
      </c>
      <c r="E177" s="33" t="s">
        <v>603</v>
      </c>
      <c r="F177" s="33" t="s">
        <v>13</v>
      </c>
      <c r="G177" s="34">
        <f>G178</f>
        <v>34.1</v>
      </c>
      <c r="H177" s="34">
        <v>0</v>
      </c>
      <c r="I177" s="34">
        <v>0</v>
      </c>
    </row>
    <row r="178" spans="1:9" s="8" customFormat="1" ht="27" customHeight="1" x14ac:dyDescent="0.25">
      <c r="A178" s="35" t="s">
        <v>32</v>
      </c>
      <c r="B178" s="33" t="s">
        <v>433</v>
      </c>
      <c r="C178" s="33" t="s">
        <v>10</v>
      </c>
      <c r="D178" s="33" t="s">
        <v>84</v>
      </c>
      <c r="E178" s="33" t="s">
        <v>603</v>
      </c>
      <c r="F178" s="33" t="s">
        <v>33</v>
      </c>
      <c r="G178" s="34">
        <f>G179</f>
        <v>34.1</v>
      </c>
      <c r="H178" s="34">
        <v>0</v>
      </c>
      <c r="I178" s="34">
        <v>0</v>
      </c>
    </row>
    <row r="179" spans="1:9" s="8" customFormat="1" ht="27" customHeight="1" x14ac:dyDescent="0.25">
      <c r="A179" s="35" t="s">
        <v>34</v>
      </c>
      <c r="B179" s="33" t="s">
        <v>433</v>
      </c>
      <c r="C179" s="33" t="s">
        <v>10</v>
      </c>
      <c r="D179" s="33" t="s">
        <v>84</v>
      </c>
      <c r="E179" s="33" t="s">
        <v>603</v>
      </c>
      <c r="F179" s="33" t="s">
        <v>35</v>
      </c>
      <c r="G179" s="34">
        <v>34.1</v>
      </c>
      <c r="H179" s="34">
        <v>0</v>
      </c>
      <c r="I179" s="34">
        <v>0</v>
      </c>
    </row>
    <row r="180" spans="1:9" s="8" customFormat="1" ht="42" customHeight="1" x14ac:dyDescent="0.25">
      <c r="A180" s="35" t="s">
        <v>526</v>
      </c>
      <c r="B180" s="33" t="s">
        <v>433</v>
      </c>
      <c r="C180" s="33" t="s">
        <v>10</v>
      </c>
      <c r="D180" s="33" t="s">
        <v>84</v>
      </c>
      <c r="E180" s="33" t="s">
        <v>524</v>
      </c>
      <c r="F180" s="33" t="s">
        <v>13</v>
      </c>
      <c r="G180" s="34">
        <f t="shared" ref="G180:I182" si="15">G181</f>
        <v>0</v>
      </c>
      <c r="H180" s="34">
        <f t="shared" si="15"/>
        <v>0</v>
      </c>
      <c r="I180" s="34">
        <f>I181</f>
        <v>30</v>
      </c>
    </row>
    <row r="181" spans="1:9" s="8" customFormat="1" ht="18" customHeight="1" x14ac:dyDescent="0.25">
      <c r="A181" s="35" t="s">
        <v>89</v>
      </c>
      <c r="B181" s="33" t="s">
        <v>433</v>
      </c>
      <c r="C181" s="33" t="s">
        <v>10</v>
      </c>
      <c r="D181" s="33" t="s">
        <v>84</v>
      </c>
      <c r="E181" s="33" t="s">
        <v>525</v>
      </c>
      <c r="F181" s="33" t="s">
        <v>13</v>
      </c>
      <c r="G181" s="34">
        <f t="shared" si="15"/>
        <v>0</v>
      </c>
      <c r="H181" s="34">
        <f t="shared" si="15"/>
        <v>0</v>
      </c>
      <c r="I181" s="34">
        <f t="shared" si="15"/>
        <v>30</v>
      </c>
    </row>
    <row r="182" spans="1:9" s="8" customFormat="1" ht="22.5" customHeight="1" x14ac:dyDescent="0.25">
      <c r="A182" s="35" t="s">
        <v>36</v>
      </c>
      <c r="B182" s="33" t="s">
        <v>433</v>
      </c>
      <c r="C182" s="33" t="s">
        <v>10</v>
      </c>
      <c r="D182" s="33" t="s">
        <v>84</v>
      </c>
      <c r="E182" s="33" t="s">
        <v>525</v>
      </c>
      <c r="F182" s="33" t="s">
        <v>37</v>
      </c>
      <c r="G182" s="34">
        <f t="shared" si="15"/>
        <v>0</v>
      </c>
      <c r="H182" s="34">
        <f t="shared" si="15"/>
        <v>0</v>
      </c>
      <c r="I182" s="34">
        <f t="shared" si="15"/>
        <v>30</v>
      </c>
    </row>
    <row r="183" spans="1:9" s="8" customFormat="1" ht="16.5" customHeight="1" x14ac:dyDescent="0.25">
      <c r="A183" s="35" t="s">
        <v>38</v>
      </c>
      <c r="B183" s="33" t="s">
        <v>433</v>
      </c>
      <c r="C183" s="33" t="s">
        <v>10</v>
      </c>
      <c r="D183" s="33" t="s">
        <v>84</v>
      </c>
      <c r="E183" s="33" t="s">
        <v>525</v>
      </c>
      <c r="F183" s="33" t="s">
        <v>39</v>
      </c>
      <c r="G183" s="34">
        <v>0</v>
      </c>
      <c r="H183" s="34">
        <v>0</v>
      </c>
      <c r="I183" s="34">
        <v>30</v>
      </c>
    </row>
    <row r="184" spans="1:9" s="8" customFormat="1" ht="56.25" customHeight="1" x14ac:dyDescent="0.25">
      <c r="A184" s="35" t="s">
        <v>527</v>
      </c>
      <c r="B184" s="33" t="s">
        <v>433</v>
      </c>
      <c r="C184" s="33" t="s">
        <v>10</v>
      </c>
      <c r="D184" s="33" t="s">
        <v>84</v>
      </c>
      <c r="E184" s="33" t="s">
        <v>108</v>
      </c>
      <c r="F184" s="33" t="s">
        <v>13</v>
      </c>
      <c r="G184" s="34">
        <f>G185+G198+G194</f>
        <v>989.5</v>
      </c>
      <c r="H184" s="34">
        <f t="shared" ref="H184:I187" si="16">H185</f>
        <v>206</v>
      </c>
      <c r="I184" s="34">
        <f t="shared" si="16"/>
        <v>106</v>
      </c>
    </row>
    <row r="185" spans="1:9" s="8" customFormat="1" ht="26.25" x14ac:dyDescent="0.25">
      <c r="A185" s="35" t="s">
        <v>109</v>
      </c>
      <c r="B185" s="33" t="s">
        <v>433</v>
      </c>
      <c r="C185" s="33" t="s">
        <v>10</v>
      </c>
      <c r="D185" s="33" t="s">
        <v>84</v>
      </c>
      <c r="E185" s="33" t="s">
        <v>110</v>
      </c>
      <c r="F185" s="33" t="s">
        <v>13</v>
      </c>
      <c r="G185" s="34">
        <f>G186</f>
        <v>369.9</v>
      </c>
      <c r="H185" s="34">
        <f t="shared" si="16"/>
        <v>206</v>
      </c>
      <c r="I185" s="34">
        <f t="shared" si="16"/>
        <v>106</v>
      </c>
    </row>
    <row r="186" spans="1:9" s="8" customFormat="1" ht="15" x14ac:dyDescent="0.25">
      <c r="A186" s="35" t="s">
        <v>89</v>
      </c>
      <c r="B186" s="33" t="s">
        <v>433</v>
      </c>
      <c r="C186" s="33" t="s">
        <v>10</v>
      </c>
      <c r="D186" s="33" t="s">
        <v>84</v>
      </c>
      <c r="E186" s="33" t="s">
        <v>111</v>
      </c>
      <c r="F186" s="33" t="s">
        <v>13</v>
      </c>
      <c r="G186" s="34">
        <f>G187</f>
        <v>369.9</v>
      </c>
      <c r="H186" s="34">
        <f t="shared" si="16"/>
        <v>206</v>
      </c>
      <c r="I186" s="34">
        <f t="shared" si="16"/>
        <v>106</v>
      </c>
    </row>
    <row r="187" spans="1:9" s="8" customFormat="1" ht="26.25" x14ac:dyDescent="0.25">
      <c r="A187" s="35" t="s">
        <v>32</v>
      </c>
      <c r="B187" s="33" t="s">
        <v>433</v>
      </c>
      <c r="C187" s="33" t="s">
        <v>10</v>
      </c>
      <c r="D187" s="33" t="s">
        <v>84</v>
      </c>
      <c r="E187" s="33" t="s">
        <v>111</v>
      </c>
      <c r="F187" s="33" t="s">
        <v>33</v>
      </c>
      <c r="G187" s="34">
        <f>G188</f>
        <v>369.9</v>
      </c>
      <c r="H187" s="34">
        <f t="shared" si="16"/>
        <v>206</v>
      </c>
      <c r="I187" s="34">
        <f t="shared" si="16"/>
        <v>106</v>
      </c>
    </row>
    <row r="188" spans="1:9" s="8" customFormat="1" ht="26.25" x14ac:dyDescent="0.25">
      <c r="A188" s="35" t="s">
        <v>34</v>
      </c>
      <c r="B188" s="33" t="s">
        <v>433</v>
      </c>
      <c r="C188" s="33" t="s">
        <v>10</v>
      </c>
      <c r="D188" s="33" t="s">
        <v>84</v>
      </c>
      <c r="E188" s="33" t="s">
        <v>111</v>
      </c>
      <c r="F188" s="33" t="s">
        <v>35</v>
      </c>
      <c r="G188" s="34">
        <f>206+260+110-206-0.1</f>
        <v>369.9</v>
      </c>
      <c r="H188" s="34">
        <v>206</v>
      </c>
      <c r="I188" s="34">
        <v>106</v>
      </c>
    </row>
    <row r="189" spans="1:9" s="8" customFormat="1" ht="26.25" hidden="1" x14ac:dyDescent="0.25">
      <c r="A189" s="35" t="s">
        <v>16</v>
      </c>
      <c r="B189" s="33" t="s">
        <v>433</v>
      </c>
      <c r="C189" s="33" t="s">
        <v>10</v>
      </c>
      <c r="D189" s="33" t="s">
        <v>84</v>
      </c>
      <c r="E189" s="33" t="s">
        <v>435</v>
      </c>
      <c r="F189" s="33" t="s">
        <v>13</v>
      </c>
      <c r="G189" s="34">
        <f>G190</f>
        <v>0</v>
      </c>
      <c r="H189" s="56"/>
      <c r="I189" s="56"/>
    </row>
    <row r="190" spans="1:9" s="8" customFormat="1" ht="13.5" hidden="1" customHeight="1" x14ac:dyDescent="0.25">
      <c r="A190" s="35" t="s">
        <v>18</v>
      </c>
      <c r="B190" s="33" t="s">
        <v>433</v>
      </c>
      <c r="C190" s="33" t="s">
        <v>10</v>
      </c>
      <c r="D190" s="33" t="s">
        <v>84</v>
      </c>
      <c r="E190" s="33" t="s">
        <v>436</v>
      </c>
      <c r="F190" s="33" t="s">
        <v>13</v>
      </c>
      <c r="G190" s="34">
        <f>G191</f>
        <v>0</v>
      </c>
      <c r="H190" s="56"/>
      <c r="I190" s="56"/>
    </row>
    <row r="191" spans="1:9" s="8" customFormat="1" ht="39" hidden="1" x14ac:dyDescent="0.25">
      <c r="A191" s="35" t="s">
        <v>437</v>
      </c>
      <c r="B191" s="33" t="s">
        <v>433</v>
      </c>
      <c r="C191" s="33" t="s">
        <v>10</v>
      </c>
      <c r="D191" s="33" t="s">
        <v>84</v>
      </c>
      <c r="E191" s="33" t="s">
        <v>438</v>
      </c>
      <c r="F191" s="33" t="s">
        <v>13</v>
      </c>
      <c r="G191" s="34">
        <f>G192</f>
        <v>0</v>
      </c>
      <c r="H191" s="56"/>
      <c r="I191" s="56"/>
    </row>
    <row r="192" spans="1:9" s="8" customFormat="1" ht="15" hidden="1" x14ac:dyDescent="0.25">
      <c r="A192" s="35" t="s">
        <v>36</v>
      </c>
      <c r="B192" s="33" t="s">
        <v>433</v>
      </c>
      <c r="C192" s="33" t="s">
        <v>10</v>
      </c>
      <c r="D192" s="33" t="s">
        <v>84</v>
      </c>
      <c r="E192" s="33" t="s">
        <v>438</v>
      </c>
      <c r="F192" s="33" t="s">
        <v>37</v>
      </c>
      <c r="G192" s="34">
        <f>G193</f>
        <v>0</v>
      </c>
      <c r="H192" s="56"/>
      <c r="I192" s="56"/>
    </row>
    <row r="193" spans="1:9" s="8" customFormat="1" ht="15" hidden="1" x14ac:dyDescent="0.25">
      <c r="A193" s="42" t="s">
        <v>38</v>
      </c>
      <c r="B193" s="33" t="s">
        <v>433</v>
      </c>
      <c r="C193" s="33" t="s">
        <v>10</v>
      </c>
      <c r="D193" s="33" t="s">
        <v>84</v>
      </c>
      <c r="E193" s="33" t="s">
        <v>438</v>
      </c>
      <c r="F193" s="33" t="s">
        <v>39</v>
      </c>
      <c r="G193" s="34">
        <v>0</v>
      </c>
      <c r="H193" s="56"/>
      <c r="I193" s="56"/>
    </row>
    <row r="194" spans="1:9" s="8" customFormat="1" ht="26.25" x14ac:dyDescent="0.25">
      <c r="A194" s="35" t="s">
        <v>560</v>
      </c>
      <c r="B194" s="33" t="s">
        <v>433</v>
      </c>
      <c r="C194" s="33" t="s">
        <v>10</v>
      </c>
      <c r="D194" s="33" t="s">
        <v>84</v>
      </c>
      <c r="E194" s="33" t="s">
        <v>236</v>
      </c>
      <c r="F194" s="33" t="s">
        <v>13</v>
      </c>
      <c r="G194" s="34">
        <f>G195</f>
        <v>356.7</v>
      </c>
      <c r="H194" s="34">
        <f t="shared" ref="H194:I197" si="17">H195</f>
        <v>0</v>
      </c>
      <c r="I194" s="34">
        <f t="shared" si="17"/>
        <v>0</v>
      </c>
    </row>
    <row r="195" spans="1:9" s="8" customFormat="1" ht="15" x14ac:dyDescent="0.25">
      <c r="A195" s="35" t="s">
        <v>89</v>
      </c>
      <c r="B195" s="33" t="s">
        <v>433</v>
      </c>
      <c r="C195" s="33" t="s">
        <v>10</v>
      </c>
      <c r="D195" s="33" t="s">
        <v>84</v>
      </c>
      <c r="E195" s="33" t="s">
        <v>237</v>
      </c>
      <c r="F195" s="33" t="s">
        <v>13</v>
      </c>
      <c r="G195" s="34">
        <f>G196</f>
        <v>356.7</v>
      </c>
      <c r="H195" s="34">
        <f t="shared" si="17"/>
        <v>0</v>
      </c>
      <c r="I195" s="34">
        <f t="shared" si="17"/>
        <v>0</v>
      </c>
    </row>
    <row r="196" spans="1:9" s="8" customFormat="1" ht="26.25" x14ac:dyDescent="0.25">
      <c r="A196" s="35" t="s">
        <v>32</v>
      </c>
      <c r="B196" s="33" t="s">
        <v>433</v>
      </c>
      <c r="C196" s="33" t="s">
        <v>10</v>
      </c>
      <c r="D196" s="33" t="s">
        <v>84</v>
      </c>
      <c r="E196" s="33" t="s">
        <v>237</v>
      </c>
      <c r="F196" s="33" t="s">
        <v>33</v>
      </c>
      <c r="G196" s="34">
        <f>G197</f>
        <v>356.7</v>
      </c>
      <c r="H196" s="34">
        <f t="shared" si="17"/>
        <v>0</v>
      </c>
      <c r="I196" s="34">
        <f t="shared" si="17"/>
        <v>0</v>
      </c>
    </row>
    <row r="197" spans="1:9" s="8" customFormat="1" ht="26.25" x14ac:dyDescent="0.25">
      <c r="A197" s="35" t="s">
        <v>34</v>
      </c>
      <c r="B197" s="33" t="s">
        <v>433</v>
      </c>
      <c r="C197" s="33" t="s">
        <v>10</v>
      </c>
      <c r="D197" s="33" t="s">
        <v>84</v>
      </c>
      <c r="E197" s="33" t="s">
        <v>237</v>
      </c>
      <c r="F197" s="33" t="s">
        <v>35</v>
      </c>
      <c r="G197" s="34">
        <v>356.7</v>
      </c>
      <c r="H197" s="34">
        <f t="shared" si="17"/>
        <v>0</v>
      </c>
      <c r="I197" s="34">
        <f t="shared" si="17"/>
        <v>0</v>
      </c>
    </row>
    <row r="198" spans="1:9" s="8" customFormat="1" ht="39" x14ac:dyDescent="0.25">
      <c r="A198" s="58" t="s">
        <v>620</v>
      </c>
      <c r="B198" s="33" t="s">
        <v>433</v>
      </c>
      <c r="C198" s="33" t="s">
        <v>10</v>
      </c>
      <c r="D198" s="33" t="s">
        <v>84</v>
      </c>
      <c r="E198" s="33" t="s">
        <v>203</v>
      </c>
      <c r="F198" s="33" t="s">
        <v>13</v>
      </c>
      <c r="G198" s="34">
        <f>G199</f>
        <v>262.89999999999998</v>
      </c>
      <c r="H198" s="34">
        <f t="shared" ref="H198:I201" si="18">H199</f>
        <v>0</v>
      </c>
      <c r="I198" s="34">
        <f t="shared" si="18"/>
        <v>0</v>
      </c>
    </row>
    <row r="199" spans="1:9" s="8" customFormat="1" ht="15" x14ac:dyDescent="0.25">
      <c r="A199" s="35" t="s">
        <v>89</v>
      </c>
      <c r="B199" s="33" t="s">
        <v>433</v>
      </c>
      <c r="C199" s="33" t="s">
        <v>10</v>
      </c>
      <c r="D199" s="33" t="s">
        <v>84</v>
      </c>
      <c r="E199" s="33" t="s">
        <v>204</v>
      </c>
      <c r="F199" s="33" t="s">
        <v>13</v>
      </c>
      <c r="G199" s="34">
        <f>G200</f>
        <v>262.89999999999998</v>
      </c>
      <c r="H199" s="34">
        <f t="shared" si="18"/>
        <v>0</v>
      </c>
      <c r="I199" s="34">
        <f t="shared" si="18"/>
        <v>0</v>
      </c>
    </row>
    <row r="200" spans="1:9" s="8" customFormat="1" ht="26.25" x14ac:dyDescent="0.25">
      <c r="A200" s="35" t="s">
        <v>32</v>
      </c>
      <c r="B200" s="33" t="s">
        <v>433</v>
      </c>
      <c r="C200" s="33" t="s">
        <v>10</v>
      </c>
      <c r="D200" s="33" t="s">
        <v>84</v>
      </c>
      <c r="E200" s="33" t="s">
        <v>204</v>
      </c>
      <c r="F200" s="33" t="s">
        <v>33</v>
      </c>
      <c r="G200" s="34">
        <f>G201</f>
        <v>262.89999999999998</v>
      </c>
      <c r="H200" s="34">
        <f t="shared" si="18"/>
        <v>0</v>
      </c>
      <c r="I200" s="34">
        <f t="shared" si="18"/>
        <v>0</v>
      </c>
    </row>
    <row r="201" spans="1:9" s="8" customFormat="1" ht="31.5" customHeight="1" x14ac:dyDescent="0.25">
      <c r="A201" s="35" t="s">
        <v>34</v>
      </c>
      <c r="B201" s="33" t="s">
        <v>433</v>
      </c>
      <c r="C201" s="33" t="s">
        <v>10</v>
      </c>
      <c r="D201" s="33" t="s">
        <v>84</v>
      </c>
      <c r="E201" s="33" t="s">
        <v>204</v>
      </c>
      <c r="F201" s="33" t="s">
        <v>35</v>
      </c>
      <c r="G201" s="34">
        <v>262.89999999999998</v>
      </c>
      <c r="H201" s="34">
        <v>0</v>
      </c>
      <c r="I201" s="34">
        <f t="shared" si="18"/>
        <v>0</v>
      </c>
    </row>
    <row r="202" spans="1:9" s="8" customFormat="1" ht="54" customHeight="1" x14ac:dyDescent="0.25">
      <c r="A202" s="35" t="s">
        <v>463</v>
      </c>
      <c r="B202" s="33" t="s">
        <v>433</v>
      </c>
      <c r="C202" s="33" t="s">
        <v>10</v>
      </c>
      <c r="D202" s="33" t="s">
        <v>84</v>
      </c>
      <c r="E202" s="33" t="s">
        <v>464</v>
      </c>
      <c r="F202" s="33" t="s">
        <v>13</v>
      </c>
      <c r="G202" s="34">
        <f>G203</f>
        <v>941.8</v>
      </c>
      <c r="H202" s="34">
        <f t="shared" ref="H202:I205" si="19">H203</f>
        <v>0</v>
      </c>
      <c r="I202" s="34">
        <f t="shared" si="19"/>
        <v>0</v>
      </c>
    </row>
    <row r="203" spans="1:9" s="8" customFormat="1" ht="26.25" x14ac:dyDescent="0.25">
      <c r="A203" s="35" t="s">
        <v>465</v>
      </c>
      <c r="B203" s="33" t="s">
        <v>433</v>
      </c>
      <c r="C203" s="33" t="s">
        <v>10</v>
      </c>
      <c r="D203" s="33" t="s">
        <v>84</v>
      </c>
      <c r="E203" s="33" t="s">
        <v>466</v>
      </c>
      <c r="F203" s="33" t="s">
        <v>13</v>
      </c>
      <c r="G203" s="34">
        <f>G204+G209</f>
        <v>941.8</v>
      </c>
      <c r="H203" s="34">
        <f t="shared" si="19"/>
        <v>0</v>
      </c>
      <c r="I203" s="34">
        <f t="shared" si="19"/>
        <v>0</v>
      </c>
    </row>
    <row r="204" spans="1:9" s="8" customFormat="1" ht="15" x14ac:dyDescent="0.25">
      <c r="A204" s="35" t="s">
        <v>89</v>
      </c>
      <c r="B204" s="33" t="s">
        <v>433</v>
      </c>
      <c r="C204" s="33" t="s">
        <v>10</v>
      </c>
      <c r="D204" s="33" t="s">
        <v>84</v>
      </c>
      <c r="E204" s="33" t="s">
        <v>467</v>
      </c>
      <c r="F204" s="33" t="s">
        <v>13</v>
      </c>
      <c r="G204" s="34">
        <f>G205+G207+G212</f>
        <v>941.8</v>
      </c>
      <c r="H204" s="34">
        <f t="shared" si="19"/>
        <v>0</v>
      </c>
      <c r="I204" s="34">
        <f t="shared" si="19"/>
        <v>0</v>
      </c>
    </row>
    <row r="205" spans="1:9" s="8" customFormat="1" ht="26.25" hidden="1" x14ac:dyDescent="0.25">
      <c r="A205" s="35" t="s">
        <v>32</v>
      </c>
      <c r="B205" s="33" t="s">
        <v>433</v>
      </c>
      <c r="C205" s="33" t="s">
        <v>10</v>
      </c>
      <c r="D205" s="33" t="s">
        <v>84</v>
      </c>
      <c r="E205" s="33" t="s">
        <v>467</v>
      </c>
      <c r="F205" s="33" t="s">
        <v>33</v>
      </c>
      <c r="G205" s="34">
        <f>G206</f>
        <v>0</v>
      </c>
      <c r="H205" s="34">
        <f t="shared" si="19"/>
        <v>0</v>
      </c>
      <c r="I205" s="34">
        <f t="shared" si="19"/>
        <v>0</v>
      </c>
    </row>
    <row r="206" spans="1:9" s="8" customFormat="1" ht="26.25" hidden="1" x14ac:dyDescent="0.25">
      <c r="A206" s="35" t="s">
        <v>34</v>
      </c>
      <c r="B206" s="33" t="s">
        <v>433</v>
      </c>
      <c r="C206" s="33" t="s">
        <v>10</v>
      </c>
      <c r="D206" s="33" t="s">
        <v>84</v>
      </c>
      <c r="E206" s="33" t="s">
        <v>467</v>
      </c>
      <c r="F206" s="33" t="s">
        <v>35</v>
      </c>
      <c r="G206" s="34"/>
      <c r="H206" s="54">
        <v>0</v>
      </c>
      <c r="I206" s="54">
        <v>0</v>
      </c>
    </row>
    <row r="207" spans="1:9" s="8" customFormat="1" ht="17.25" hidden="1" customHeight="1" x14ac:dyDescent="0.25">
      <c r="A207" s="35" t="s">
        <v>36</v>
      </c>
      <c r="B207" s="33" t="s">
        <v>433</v>
      </c>
      <c r="C207" s="33" t="s">
        <v>10</v>
      </c>
      <c r="D207" s="33" t="s">
        <v>84</v>
      </c>
      <c r="E207" s="33" t="s">
        <v>467</v>
      </c>
      <c r="F207" s="33" t="s">
        <v>37</v>
      </c>
      <c r="G207" s="34">
        <f>G208</f>
        <v>0</v>
      </c>
      <c r="H207" s="54">
        <v>0</v>
      </c>
      <c r="I207" s="54">
        <v>0</v>
      </c>
    </row>
    <row r="208" spans="1:9" s="8" customFormat="1" ht="17.25" hidden="1" customHeight="1" x14ac:dyDescent="0.25">
      <c r="A208" s="35" t="s">
        <v>38</v>
      </c>
      <c r="B208" s="33" t="s">
        <v>433</v>
      </c>
      <c r="C208" s="33" t="s">
        <v>10</v>
      </c>
      <c r="D208" s="33" t="s">
        <v>84</v>
      </c>
      <c r="E208" s="33" t="s">
        <v>467</v>
      </c>
      <c r="F208" s="33" t="s">
        <v>39</v>
      </c>
      <c r="G208" s="34">
        <f>0.4-0.4</f>
        <v>0</v>
      </c>
      <c r="H208" s="54">
        <v>0</v>
      </c>
      <c r="I208" s="54">
        <v>0</v>
      </c>
    </row>
    <row r="209" spans="1:9" s="8" customFormat="1" ht="41.25" hidden="1" customHeight="1" x14ac:dyDescent="0.25">
      <c r="A209" s="35" t="s">
        <v>468</v>
      </c>
      <c r="B209" s="33" t="s">
        <v>433</v>
      </c>
      <c r="C209" s="33" t="s">
        <v>10</v>
      </c>
      <c r="D209" s="33" t="s">
        <v>84</v>
      </c>
      <c r="E209" s="33" t="s">
        <v>469</v>
      </c>
      <c r="F209" s="33" t="s">
        <v>13</v>
      </c>
      <c r="G209" s="34">
        <f>G210</f>
        <v>0</v>
      </c>
      <c r="H209" s="54">
        <v>0</v>
      </c>
      <c r="I209" s="54">
        <v>0</v>
      </c>
    </row>
    <row r="210" spans="1:9" s="8" customFormat="1" ht="30" hidden="1" customHeight="1" x14ac:dyDescent="0.25">
      <c r="A210" s="35" t="s">
        <v>32</v>
      </c>
      <c r="B210" s="33" t="s">
        <v>433</v>
      </c>
      <c r="C210" s="33" t="s">
        <v>10</v>
      </c>
      <c r="D210" s="33" t="s">
        <v>84</v>
      </c>
      <c r="E210" s="33" t="s">
        <v>469</v>
      </c>
      <c r="F210" s="33" t="s">
        <v>33</v>
      </c>
      <c r="G210" s="34">
        <f>G211</f>
        <v>0</v>
      </c>
      <c r="H210" s="54">
        <v>0</v>
      </c>
      <c r="I210" s="54">
        <v>0</v>
      </c>
    </row>
    <row r="211" spans="1:9" s="8" customFormat="1" ht="31.5" hidden="1" customHeight="1" x14ac:dyDescent="0.25">
      <c r="A211" s="35" t="s">
        <v>34</v>
      </c>
      <c r="B211" s="33" t="s">
        <v>433</v>
      </c>
      <c r="C211" s="33" t="s">
        <v>10</v>
      </c>
      <c r="D211" s="33" t="s">
        <v>84</v>
      </c>
      <c r="E211" s="33" t="s">
        <v>469</v>
      </c>
      <c r="F211" s="33" t="s">
        <v>35</v>
      </c>
      <c r="G211" s="34"/>
      <c r="H211" s="54">
        <v>0</v>
      </c>
      <c r="I211" s="54">
        <v>0</v>
      </c>
    </row>
    <row r="212" spans="1:9" s="8" customFormat="1" ht="31.5" customHeight="1" x14ac:dyDescent="0.25">
      <c r="A212" s="35" t="s">
        <v>32</v>
      </c>
      <c r="B212" s="33" t="s">
        <v>433</v>
      </c>
      <c r="C212" s="33" t="s">
        <v>10</v>
      </c>
      <c r="D212" s="33" t="s">
        <v>84</v>
      </c>
      <c r="E212" s="33" t="s">
        <v>467</v>
      </c>
      <c r="F212" s="33" t="s">
        <v>33</v>
      </c>
      <c r="G212" s="34">
        <f>G213</f>
        <v>941.8</v>
      </c>
      <c r="H212" s="54">
        <v>0</v>
      </c>
      <c r="I212" s="54">
        <v>0</v>
      </c>
    </row>
    <row r="213" spans="1:9" s="8" customFormat="1" ht="31.5" customHeight="1" x14ac:dyDescent="0.25">
      <c r="A213" s="35" t="s">
        <v>34</v>
      </c>
      <c r="B213" s="33" t="s">
        <v>433</v>
      </c>
      <c r="C213" s="33" t="s">
        <v>10</v>
      </c>
      <c r="D213" s="33" t="s">
        <v>84</v>
      </c>
      <c r="E213" s="33" t="s">
        <v>467</v>
      </c>
      <c r="F213" s="33" t="s">
        <v>35</v>
      </c>
      <c r="G213" s="34">
        <f>1096-154.1-0.1</f>
        <v>941.8</v>
      </c>
      <c r="H213" s="54">
        <v>0</v>
      </c>
      <c r="I213" s="54">
        <v>0</v>
      </c>
    </row>
    <row r="214" spans="1:9" s="8" customFormat="1" ht="54.75" customHeight="1" x14ac:dyDescent="0.25">
      <c r="A214" s="35" t="s">
        <v>112</v>
      </c>
      <c r="B214" s="33" t="s">
        <v>433</v>
      </c>
      <c r="C214" s="33" t="s">
        <v>10</v>
      </c>
      <c r="D214" s="33" t="s">
        <v>84</v>
      </c>
      <c r="E214" s="33" t="s">
        <v>113</v>
      </c>
      <c r="F214" s="33" t="s">
        <v>13</v>
      </c>
      <c r="G214" s="34">
        <f>G215</f>
        <v>87.6</v>
      </c>
      <c r="H214" s="34">
        <f t="shared" ref="H214:I218" si="20">H215</f>
        <v>0</v>
      </c>
      <c r="I214" s="34">
        <f t="shared" si="20"/>
        <v>0</v>
      </c>
    </row>
    <row r="215" spans="1:9" s="8" customFormat="1" ht="45" customHeight="1" x14ac:dyDescent="0.25">
      <c r="A215" s="35" t="s">
        <v>114</v>
      </c>
      <c r="B215" s="33" t="s">
        <v>433</v>
      </c>
      <c r="C215" s="33" t="s">
        <v>10</v>
      </c>
      <c r="D215" s="33" t="s">
        <v>84</v>
      </c>
      <c r="E215" s="33" t="s">
        <v>115</v>
      </c>
      <c r="F215" s="33" t="s">
        <v>13</v>
      </c>
      <c r="G215" s="34">
        <f>G216</f>
        <v>87.6</v>
      </c>
      <c r="H215" s="34">
        <f t="shared" si="20"/>
        <v>0</v>
      </c>
      <c r="I215" s="34">
        <f t="shared" si="20"/>
        <v>0</v>
      </c>
    </row>
    <row r="216" spans="1:9" s="8" customFormat="1" ht="45" customHeight="1" x14ac:dyDescent="0.25">
      <c r="A216" s="35" t="s">
        <v>116</v>
      </c>
      <c r="B216" s="33" t="s">
        <v>433</v>
      </c>
      <c r="C216" s="33" t="s">
        <v>10</v>
      </c>
      <c r="D216" s="33" t="s">
        <v>84</v>
      </c>
      <c r="E216" s="33" t="s">
        <v>117</v>
      </c>
      <c r="F216" s="33" t="s">
        <v>13</v>
      </c>
      <c r="G216" s="34">
        <f>G217</f>
        <v>87.6</v>
      </c>
      <c r="H216" s="34">
        <f t="shared" si="20"/>
        <v>0</v>
      </c>
      <c r="I216" s="34">
        <f t="shared" si="20"/>
        <v>0</v>
      </c>
    </row>
    <row r="217" spans="1:9" s="8" customFormat="1" ht="20.25" customHeight="1" x14ac:dyDescent="0.25">
      <c r="A217" s="35" t="s">
        <v>89</v>
      </c>
      <c r="B217" s="33" t="s">
        <v>433</v>
      </c>
      <c r="C217" s="33" t="s">
        <v>10</v>
      </c>
      <c r="D217" s="33" t="s">
        <v>84</v>
      </c>
      <c r="E217" s="33" t="s">
        <v>118</v>
      </c>
      <c r="F217" s="33" t="s">
        <v>13</v>
      </c>
      <c r="G217" s="34">
        <f>G218</f>
        <v>87.6</v>
      </c>
      <c r="H217" s="34">
        <f t="shared" si="20"/>
        <v>0</v>
      </c>
      <c r="I217" s="34">
        <f t="shared" si="20"/>
        <v>0</v>
      </c>
    </row>
    <row r="218" spans="1:9" s="8" customFormat="1" ht="31.5" customHeight="1" x14ac:dyDescent="0.25">
      <c r="A218" s="35" t="s">
        <v>32</v>
      </c>
      <c r="B218" s="33" t="s">
        <v>433</v>
      </c>
      <c r="C218" s="33" t="s">
        <v>10</v>
      </c>
      <c r="D218" s="33" t="s">
        <v>84</v>
      </c>
      <c r="E218" s="33" t="s">
        <v>118</v>
      </c>
      <c r="F218" s="33" t="s">
        <v>33</v>
      </c>
      <c r="G218" s="34">
        <f>G219</f>
        <v>87.6</v>
      </c>
      <c r="H218" s="34">
        <f t="shared" si="20"/>
        <v>0</v>
      </c>
      <c r="I218" s="34">
        <f t="shared" si="20"/>
        <v>0</v>
      </c>
    </row>
    <row r="219" spans="1:9" s="8" customFormat="1" ht="26.25" x14ac:dyDescent="0.25">
      <c r="A219" s="35" t="s">
        <v>34</v>
      </c>
      <c r="B219" s="33" t="s">
        <v>433</v>
      </c>
      <c r="C219" s="33" t="s">
        <v>10</v>
      </c>
      <c r="D219" s="33" t="s">
        <v>84</v>
      </c>
      <c r="E219" s="33" t="s">
        <v>118</v>
      </c>
      <c r="F219" s="33" t="s">
        <v>35</v>
      </c>
      <c r="G219" s="34">
        <v>87.6</v>
      </c>
      <c r="H219" s="34">
        <v>0</v>
      </c>
      <c r="I219" s="34">
        <v>0</v>
      </c>
    </row>
    <row r="220" spans="1:9" s="8" customFormat="1" ht="51.75" x14ac:dyDescent="0.25">
      <c r="A220" s="35" t="s">
        <v>531</v>
      </c>
      <c r="B220" s="33" t="s">
        <v>433</v>
      </c>
      <c r="C220" s="33" t="s">
        <v>10</v>
      </c>
      <c r="D220" s="33" t="s">
        <v>84</v>
      </c>
      <c r="E220" s="33" t="s">
        <v>528</v>
      </c>
      <c r="F220" s="33" t="s">
        <v>13</v>
      </c>
      <c r="G220" s="34">
        <f t="shared" ref="G220:I222" si="21">G221</f>
        <v>0</v>
      </c>
      <c r="H220" s="34">
        <f t="shared" si="21"/>
        <v>87.6</v>
      </c>
      <c r="I220" s="34">
        <f t="shared" si="21"/>
        <v>87.6</v>
      </c>
    </row>
    <row r="221" spans="1:9" s="8" customFormat="1" ht="15" x14ac:dyDescent="0.25">
      <c r="A221" s="35" t="s">
        <v>89</v>
      </c>
      <c r="B221" s="33" t="s">
        <v>433</v>
      </c>
      <c r="C221" s="33" t="s">
        <v>10</v>
      </c>
      <c r="D221" s="33" t="s">
        <v>84</v>
      </c>
      <c r="E221" s="33" t="s">
        <v>529</v>
      </c>
      <c r="F221" s="33" t="s">
        <v>13</v>
      </c>
      <c r="G221" s="34">
        <f t="shared" si="21"/>
        <v>0</v>
      </c>
      <c r="H221" s="34">
        <f t="shared" si="21"/>
        <v>87.6</v>
      </c>
      <c r="I221" s="34">
        <f t="shared" si="21"/>
        <v>87.6</v>
      </c>
    </row>
    <row r="222" spans="1:9" s="8" customFormat="1" ht="26.25" x14ac:dyDescent="0.25">
      <c r="A222" s="35" t="s">
        <v>32</v>
      </c>
      <c r="B222" s="33" t="s">
        <v>433</v>
      </c>
      <c r="C222" s="33" t="s">
        <v>10</v>
      </c>
      <c r="D222" s="33" t="s">
        <v>84</v>
      </c>
      <c r="E222" s="33" t="s">
        <v>529</v>
      </c>
      <c r="F222" s="33" t="s">
        <v>33</v>
      </c>
      <c r="G222" s="34">
        <f t="shared" si="21"/>
        <v>0</v>
      </c>
      <c r="H222" s="34">
        <f t="shared" si="21"/>
        <v>87.6</v>
      </c>
      <c r="I222" s="34">
        <f t="shared" si="21"/>
        <v>87.6</v>
      </c>
    </row>
    <row r="223" spans="1:9" s="8" customFormat="1" ht="26.25" x14ac:dyDescent="0.25">
      <c r="A223" s="35" t="s">
        <v>34</v>
      </c>
      <c r="B223" s="33" t="s">
        <v>433</v>
      </c>
      <c r="C223" s="33" t="s">
        <v>10</v>
      </c>
      <c r="D223" s="33" t="s">
        <v>84</v>
      </c>
      <c r="E223" s="33" t="s">
        <v>529</v>
      </c>
      <c r="F223" s="33" t="s">
        <v>35</v>
      </c>
      <c r="G223" s="34">
        <v>0</v>
      </c>
      <c r="H223" s="34">
        <v>87.6</v>
      </c>
      <c r="I223" s="34">
        <v>87.6</v>
      </c>
    </row>
    <row r="224" spans="1:9" s="8" customFormat="1" ht="26.25" x14ac:dyDescent="0.25">
      <c r="A224" s="35" t="s">
        <v>532</v>
      </c>
      <c r="B224" s="33" t="s">
        <v>433</v>
      </c>
      <c r="C224" s="33" t="s">
        <v>10</v>
      </c>
      <c r="D224" s="33" t="s">
        <v>84</v>
      </c>
      <c r="E224" s="33" t="s">
        <v>119</v>
      </c>
      <c r="F224" s="33" t="s">
        <v>13</v>
      </c>
      <c r="G224" s="34">
        <f>G225+G236+G232</f>
        <v>525.10000000000014</v>
      </c>
      <c r="H224" s="34">
        <f t="shared" ref="H224:I224" si="22">H225+H236+H232</f>
        <v>1098.9000000000001</v>
      </c>
      <c r="I224" s="34">
        <f t="shared" si="22"/>
        <v>0</v>
      </c>
    </row>
    <row r="225" spans="1:9" s="8" customFormat="1" ht="39" hidden="1" x14ac:dyDescent="0.25">
      <c r="A225" s="35" t="s">
        <v>120</v>
      </c>
      <c r="B225" s="33" t="s">
        <v>433</v>
      </c>
      <c r="C225" s="33" t="s">
        <v>10</v>
      </c>
      <c r="D225" s="33" t="s">
        <v>84</v>
      </c>
      <c r="E225" s="33" t="s">
        <v>121</v>
      </c>
      <c r="F225" s="33" t="s">
        <v>13</v>
      </c>
      <c r="G225" s="34">
        <f>G226</f>
        <v>0</v>
      </c>
      <c r="H225" s="34">
        <f t="shared" ref="H225:I227" si="23">H226</f>
        <v>0</v>
      </c>
      <c r="I225" s="34">
        <f t="shared" si="23"/>
        <v>0</v>
      </c>
    </row>
    <row r="226" spans="1:9" s="8" customFormat="1" ht="15" hidden="1" x14ac:dyDescent="0.25">
      <c r="A226" s="35" t="s">
        <v>89</v>
      </c>
      <c r="B226" s="33" t="s">
        <v>433</v>
      </c>
      <c r="C226" s="33" t="s">
        <v>10</v>
      </c>
      <c r="D226" s="33" t="s">
        <v>84</v>
      </c>
      <c r="E226" s="33" t="s">
        <v>122</v>
      </c>
      <c r="F226" s="33" t="s">
        <v>13</v>
      </c>
      <c r="G226" s="34">
        <f>G227</f>
        <v>0</v>
      </c>
      <c r="H226" s="34">
        <f t="shared" si="23"/>
        <v>0</v>
      </c>
      <c r="I226" s="34">
        <f t="shared" si="23"/>
        <v>0</v>
      </c>
    </row>
    <row r="227" spans="1:9" s="8" customFormat="1" ht="26.25" hidden="1" x14ac:dyDescent="0.25">
      <c r="A227" s="35" t="s">
        <v>32</v>
      </c>
      <c r="B227" s="33" t="s">
        <v>433</v>
      </c>
      <c r="C227" s="33" t="s">
        <v>10</v>
      </c>
      <c r="D227" s="33" t="s">
        <v>84</v>
      </c>
      <c r="E227" s="33" t="s">
        <v>122</v>
      </c>
      <c r="F227" s="33" t="s">
        <v>33</v>
      </c>
      <c r="G227" s="34">
        <f>G228</f>
        <v>0</v>
      </c>
      <c r="H227" s="34">
        <f t="shared" si="23"/>
        <v>0</v>
      </c>
      <c r="I227" s="34">
        <f t="shared" si="23"/>
        <v>0</v>
      </c>
    </row>
    <row r="228" spans="1:9" s="8" customFormat="1" ht="26.25" hidden="1" x14ac:dyDescent="0.25">
      <c r="A228" s="35" t="s">
        <v>34</v>
      </c>
      <c r="B228" s="33" t="s">
        <v>433</v>
      </c>
      <c r="C228" s="33" t="s">
        <v>10</v>
      </c>
      <c r="D228" s="33" t="s">
        <v>84</v>
      </c>
      <c r="E228" s="33" t="s">
        <v>122</v>
      </c>
      <c r="F228" s="33" t="s">
        <v>35</v>
      </c>
      <c r="G228" s="34">
        <v>0</v>
      </c>
      <c r="H228" s="34">
        <v>0</v>
      </c>
      <c r="I228" s="34">
        <v>0</v>
      </c>
    </row>
    <row r="229" spans="1:9" s="8" customFormat="1" ht="15" hidden="1" x14ac:dyDescent="0.25">
      <c r="A229" s="35" t="s">
        <v>75</v>
      </c>
      <c r="B229" s="33" t="s">
        <v>433</v>
      </c>
      <c r="C229" s="33" t="s">
        <v>10</v>
      </c>
      <c r="D229" s="33" t="s">
        <v>84</v>
      </c>
      <c r="E229" s="33" t="s">
        <v>123</v>
      </c>
      <c r="F229" s="33" t="s">
        <v>13</v>
      </c>
      <c r="G229" s="34">
        <f t="shared" ref="G229:I230" si="24">G230</f>
        <v>0</v>
      </c>
      <c r="H229" s="34">
        <f t="shared" si="24"/>
        <v>0</v>
      </c>
      <c r="I229" s="34">
        <f t="shared" si="24"/>
        <v>0</v>
      </c>
    </row>
    <row r="230" spans="1:9" s="8" customFormat="1" ht="15" hidden="1" x14ac:dyDescent="0.25">
      <c r="A230" s="35" t="s">
        <v>124</v>
      </c>
      <c r="B230" s="33" t="s">
        <v>433</v>
      </c>
      <c r="C230" s="33" t="s">
        <v>10</v>
      </c>
      <c r="D230" s="33" t="s">
        <v>84</v>
      </c>
      <c r="E230" s="33" t="s">
        <v>125</v>
      </c>
      <c r="F230" s="33" t="s">
        <v>13</v>
      </c>
      <c r="G230" s="34">
        <f t="shared" si="24"/>
        <v>0</v>
      </c>
      <c r="H230" s="34">
        <f t="shared" si="24"/>
        <v>0</v>
      </c>
      <c r="I230" s="34">
        <f t="shared" si="24"/>
        <v>0</v>
      </c>
    </row>
    <row r="231" spans="1:9" s="8" customFormat="1" ht="15" hidden="1" x14ac:dyDescent="0.25">
      <c r="A231" s="35" t="s">
        <v>126</v>
      </c>
      <c r="B231" s="33" t="s">
        <v>433</v>
      </c>
      <c r="C231" s="33" t="s">
        <v>10</v>
      </c>
      <c r="D231" s="33" t="s">
        <v>84</v>
      </c>
      <c r="E231" s="33" t="s">
        <v>125</v>
      </c>
      <c r="F231" s="33" t="s">
        <v>127</v>
      </c>
      <c r="G231" s="34">
        <v>0</v>
      </c>
      <c r="H231" s="34">
        <v>0</v>
      </c>
      <c r="I231" s="34">
        <v>0</v>
      </c>
    </row>
    <row r="232" spans="1:9" s="8" customFormat="1" ht="39" x14ac:dyDescent="0.25">
      <c r="A232" s="35" t="s">
        <v>120</v>
      </c>
      <c r="B232" s="33" t="s">
        <v>433</v>
      </c>
      <c r="C232" s="33" t="s">
        <v>10</v>
      </c>
      <c r="D232" s="33" t="s">
        <v>84</v>
      </c>
      <c r="E232" s="33" t="s">
        <v>121</v>
      </c>
      <c r="F232" s="33" t="s">
        <v>13</v>
      </c>
      <c r="G232" s="34">
        <f>G233</f>
        <v>27.5</v>
      </c>
      <c r="H232" s="34">
        <f t="shared" ref="H232:I234" si="25">H233</f>
        <v>0</v>
      </c>
      <c r="I232" s="34">
        <f t="shared" si="25"/>
        <v>0</v>
      </c>
    </row>
    <row r="233" spans="1:9" s="8" customFormat="1" ht="15" x14ac:dyDescent="0.25">
      <c r="A233" s="35" t="s">
        <v>89</v>
      </c>
      <c r="B233" s="33" t="s">
        <v>433</v>
      </c>
      <c r="C233" s="33" t="s">
        <v>10</v>
      </c>
      <c r="D233" s="33" t="s">
        <v>84</v>
      </c>
      <c r="E233" s="33" t="s">
        <v>122</v>
      </c>
      <c r="F233" s="33" t="s">
        <v>13</v>
      </c>
      <c r="G233" s="34">
        <f>G234</f>
        <v>27.5</v>
      </c>
      <c r="H233" s="34">
        <f t="shared" si="25"/>
        <v>0</v>
      </c>
      <c r="I233" s="34">
        <f t="shared" si="25"/>
        <v>0</v>
      </c>
    </row>
    <row r="234" spans="1:9" s="8" customFormat="1" ht="26.25" x14ac:dyDescent="0.25">
      <c r="A234" s="35" t="s">
        <v>32</v>
      </c>
      <c r="B234" s="33" t="s">
        <v>433</v>
      </c>
      <c r="C234" s="33" t="s">
        <v>10</v>
      </c>
      <c r="D234" s="33" t="s">
        <v>84</v>
      </c>
      <c r="E234" s="33" t="s">
        <v>122</v>
      </c>
      <c r="F234" s="33" t="s">
        <v>33</v>
      </c>
      <c r="G234" s="34">
        <f>G235</f>
        <v>27.5</v>
      </c>
      <c r="H234" s="34">
        <f t="shared" si="25"/>
        <v>0</v>
      </c>
      <c r="I234" s="34">
        <f t="shared" si="25"/>
        <v>0</v>
      </c>
    </row>
    <row r="235" spans="1:9" s="8" customFormat="1" ht="26.25" x14ac:dyDescent="0.25">
      <c r="A235" s="35" t="s">
        <v>34</v>
      </c>
      <c r="B235" s="33" t="s">
        <v>433</v>
      </c>
      <c r="C235" s="33" t="s">
        <v>10</v>
      </c>
      <c r="D235" s="33" t="s">
        <v>84</v>
      </c>
      <c r="E235" s="33" t="s">
        <v>122</v>
      </c>
      <c r="F235" s="33" t="s">
        <v>35</v>
      </c>
      <c r="G235" s="34">
        <f>360-109-102.5-141+20</f>
        <v>27.5</v>
      </c>
      <c r="H235" s="34">
        <v>0</v>
      </c>
      <c r="I235" s="34">
        <v>0</v>
      </c>
    </row>
    <row r="236" spans="1:9" s="8" customFormat="1" ht="15" x14ac:dyDescent="0.25">
      <c r="A236" s="35" t="s">
        <v>128</v>
      </c>
      <c r="B236" s="33" t="s">
        <v>433</v>
      </c>
      <c r="C236" s="33" t="s">
        <v>10</v>
      </c>
      <c r="D236" s="33" t="s">
        <v>84</v>
      </c>
      <c r="E236" s="33" t="s">
        <v>129</v>
      </c>
      <c r="F236" s="33" t="s">
        <v>13</v>
      </c>
      <c r="G236" s="34">
        <f>G237</f>
        <v>497.60000000000019</v>
      </c>
      <c r="H236" s="34">
        <f t="shared" ref="H236:I238" si="26">H237</f>
        <v>1098.9000000000001</v>
      </c>
      <c r="I236" s="34">
        <f t="shared" si="26"/>
        <v>0</v>
      </c>
    </row>
    <row r="237" spans="1:9" s="8" customFormat="1" ht="15" x14ac:dyDescent="0.25">
      <c r="A237" s="35" t="s">
        <v>89</v>
      </c>
      <c r="B237" s="33" t="s">
        <v>433</v>
      </c>
      <c r="C237" s="33" t="s">
        <v>10</v>
      </c>
      <c r="D237" s="33" t="s">
        <v>84</v>
      </c>
      <c r="E237" s="33" t="s">
        <v>130</v>
      </c>
      <c r="F237" s="33" t="s">
        <v>13</v>
      </c>
      <c r="G237" s="34">
        <f>G238+G244</f>
        <v>497.60000000000019</v>
      </c>
      <c r="H237" s="34">
        <f t="shared" si="26"/>
        <v>1098.9000000000001</v>
      </c>
      <c r="I237" s="34">
        <f t="shared" si="26"/>
        <v>0</v>
      </c>
    </row>
    <row r="238" spans="1:9" s="8" customFormat="1" ht="29.25" customHeight="1" x14ac:dyDescent="0.25">
      <c r="A238" s="35" t="s">
        <v>32</v>
      </c>
      <c r="B238" s="33" t="s">
        <v>433</v>
      </c>
      <c r="C238" s="33" t="s">
        <v>10</v>
      </c>
      <c r="D238" s="33" t="s">
        <v>84</v>
      </c>
      <c r="E238" s="33" t="s">
        <v>130</v>
      </c>
      <c r="F238" s="33" t="s">
        <v>33</v>
      </c>
      <c r="G238" s="34">
        <f>G239</f>
        <v>478.80000000000018</v>
      </c>
      <c r="H238" s="34">
        <f t="shared" si="26"/>
        <v>1098.9000000000001</v>
      </c>
      <c r="I238" s="34">
        <f t="shared" si="26"/>
        <v>0</v>
      </c>
    </row>
    <row r="239" spans="1:9" s="8" customFormat="1" ht="30" customHeight="1" x14ac:dyDescent="0.25">
      <c r="A239" s="35" t="s">
        <v>34</v>
      </c>
      <c r="B239" s="33" t="s">
        <v>433</v>
      </c>
      <c r="C239" s="33" t="s">
        <v>10</v>
      </c>
      <c r="D239" s="33" t="s">
        <v>84</v>
      </c>
      <c r="E239" s="33" t="s">
        <v>130</v>
      </c>
      <c r="F239" s="33" t="s">
        <v>35</v>
      </c>
      <c r="G239" s="34">
        <f>845.9+253-500-55.9-100-13-0.4+2217.2-623.6-1544.4</f>
        <v>478.80000000000018</v>
      </c>
      <c r="H239" s="34">
        <v>1098.9000000000001</v>
      </c>
      <c r="I239" s="34">
        <v>0</v>
      </c>
    </row>
    <row r="240" spans="1:9" s="8" customFormat="1" ht="51.75" hidden="1" x14ac:dyDescent="0.25">
      <c r="A240" s="35" t="s">
        <v>131</v>
      </c>
      <c r="B240" s="33" t="s">
        <v>433</v>
      </c>
      <c r="C240" s="33" t="s">
        <v>10</v>
      </c>
      <c r="D240" s="33" t="s">
        <v>84</v>
      </c>
      <c r="E240" s="33" t="s">
        <v>132</v>
      </c>
      <c r="F240" s="33" t="s">
        <v>13</v>
      </c>
      <c r="G240" s="34">
        <f>G241</f>
        <v>0</v>
      </c>
      <c r="H240" s="34">
        <f t="shared" ref="H240:I242" si="27">H241</f>
        <v>0</v>
      </c>
      <c r="I240" s="34">
        <f t="shared" si="27"/>
        <v>0</v>
      </c>
    </row>
    <row r="241" spans="1:9" s="8" customFormat="1" ht="15" hidden="1" x14ac:dyDescent="0.25">
      <c r="A241" s="35" t="s">
        <v>89</v>
      </c>
      <c r="B241" s="33" t="s">
        <v>433</v>
      </c>
      <c r="C241" s="33" t="s">
        <v>10</v>
      </c>
      <c r="D241" s="33" t="s">
        <v>84</v>
      </c>
      <c r="E241" s="33" t="s">
        <v>260</v>
      </c>
      <c r="F241" s="33" t="s">
        <v>13</v>
      </c>
      <c r="G241" s="34">
        <f>G242</f>
        <v>0</v>
      </c>
      <c r="H241" s="34">
        <f t="shared" si="27"/>
        <v>0</v>
      </c>
      <c r="I241" s="34">
        <f t="shared" si="27"/>
        <v>0</v>
      </c>
    </row>
    <row r="242" spans="1:9" s="8" customFormat="1" ht="26.25" hidden="1" x14ac:dyDescent="0.25">
      <c r="A242" s="35" t="s">
        <v>32</v>
      </c>
      <c r="B242" s="33" t="s">
        <v>433</v>
      </c>
      <c r="C242" s="33" t="s">
        <v>10</v>
      </c>
      <c r="D242" s="33" t="s">
        <v>84</v>
      </c>
      <c r="E242" s="33" t="s">
        <v>260</v>
      </c>
      <c r="F242" s="33" t="s">
        <v>135</v>
      </c>
      <c r="G242" s="34">
        <f>G243</f>
        <v>0</v>
      </c>
      <c r="H242" s="34">
        <f t="shared" si="27"/>
        <v>0</v>
      </c>
      <c r="I242" s="34">
        <f t="shared" si="27"/>
        <v>0</v>
      </c>
    </row>
    <row r="243" spans="1:9" s="8" customFormat="1" ht="26.25" hidden="1" x14ac:dyDescent="0.25">
      <c r="A243" s="35" t="s">
        <v>34</v>
      </c>
      <c r="B243" s="33" t="s">
        <v>433</v>
      </c>
      <c r="C243" s="33" t="s">
        <v>10</v>
      </c>
      <c r="D243" s="33" t="s">
        <v>84</v>
      </c>
      <c r="E243" s="33" t="s">
        <v>260</v>
      </c>
      <c r="F243" s="33" t="s">
        <v>137</v>
      </c>
      <c r="G243" s="34">
        <v>0</v>
      </c>
      <c r="H243" s="34">
        <v>0</v>
      </c>
      <c r="I243" s="34">
        <v>0</v>
      </c>
    </row>
    <row r="244" spans="1:9" s="8" customFormat="1" ht="15" x14ac:dyDescent="0.25">
      <c r="A244" s="35" t="s">
        <v>36</v>
      </c>
      <c r="B244" s="33" t="s">
        <v>433</v>
      </c>
      <c r="C244" s="33" t="s">
        <v>10</v>
      </c>
      <c r="D244" s="33" t="s">
        <v>84</v>
      </c>
      <c r="E244" s="33" t="s">
        <v>130</v>
      </c>
      <c r="F244" s="33" t="s">
        <v>37</v>
      </c>
      <c r="G244" s="34">
        <f>G245</f>
        <v>18.799999999999997</v>
      </c>
      <c r="H244" s="34">
        <v>0</v>
      </c>
      <c r="I244" s="34">
        <v>0</v>
      </c>
    </row>
    <row r="245" spans="1:9" s="8" customFormat="1" ht="15" x14ac:dyDescent="0.25">
      <c r="A245" s="35" t="s">
        <v>38</v>
      </c>
      <c r="B245" s="33" t="s">
        <v>433</v>
      </c>
      <c r="C245" s="33" t="s">
        <v>10</v>
      </c>
      <c r="D245" s="33" t="s">
        <v>84</v>
      </c>
      <c r="E245" s="33" t="s">
        <v>130</v>
      </c>
      <c r="F245" s="33" t="s">
        <v>39</v>
      </c>
      <c r="G245" s="34">
        <f>83.6+4.2-20-49</f>
        <v>18.799999999999997</v>
      </c>
      <c r="H245" s="34">
        <v>0</v>
      </c>
      <c r="I245" s="34">
        <v>0</v>
      </c>
    </row>
    <row r="246" spans="1:9" s="8" customFormat="1" ht="45" customHeight="1" x14ac:dyDescent="0.25">
      <c r="A246" s="35" t="s">
        <v>628</v>
      </c>
      <c r="B246" s="33" t="s">
        <v>433</v>
      </c>
      <c r="C246" s="33" t="s">
        <v>10</v>
      </c>
      <c r="D246" s="33" t="s">
        <v>84</v>
      </c>
      <c r="E246" s="33" t="s">
        <v>141</v>
      </c>
      <c r="F246" s="33" t="s">
        <v>13</v>
      </c>
      <c r="G246" s="34">
        <f>G247+G250+G253+G259+G256</f>
        <v>7529.6999999999989</v>
      </c>
      <c r="H246" s="34">
        <f>H247+H250+H253+H259</f>
        <v>4564.8</v>
      </c>
      <c r="I246" s="34">
        <f t="shared" ref="I246" si="28">I247+I250+I253+I259</f>
        <v>3373</v>
      </c>
    </row>
    <row r="247" spans="1:9" s="8" customFormat="1" ht="54" customHeight="1" x14ac:dyDescent="0.25">
      <c r="A247" s="35" t="s">
        <v>142</v>
      </c>
      <c r="B247" s="33" t="s">
        <v>433</v>
      </c>
      <c r="C247" s="33" t="s">
        <v>10</v>
      </c>
      <c r="D247" s="33" t="s">
        <v>84</v>
      </c>
      <c r="E247" s="33" t="s">
        <v>143</v>
      </c>
      <c r="F247" s="33" t="s">
        <v>13</v>
      </c>
      <c r="G247" s="34">
        <f t="shared" ref="G247:I248" si="29">G248</f>
        <v>247</v>
      </c>
      <c r="H247" s="34">
        <f t="shared" si="29"/>
        <v>496</v>
      </c>
      <c r="I247" s="34">
        <f t="shared" si="29"/>
        <v>300</v>
      </c>
    </row>
    <row r="248" spans="1:9" s="8" customFormat="1" ht="15" x14ac:dyDescent="0.25">
      <c r="A248" s="35" t="s">
        <v>36</v>
      </c>
      <c r="B248" s="33" t="s">
        <v>433</v>
      </c>
      <c r="C248" s="33" t="s">
        <v>10</v>
      </c>
      <c r="D248" s="33" t="s">
        <v>84</v>
      </c>
      <c r="E248" s="33" t="s">
        <v>143</v>
      </c>
      <c r="F248" s="33" t="s">
        <v>37</v>
      </c>
      <c r="G248" s="34">
        <f t="shared" si="29"/>
        <v>247</v>
      </c>
      <c r="H248" s="34">
        <f t="shared" si="29"/>
        <v>496</v>
      </c>
      <c r="I248" s="34">
        <f t="shared" si="29"/>
        <v>300</v>
      </c>
    </row>
    <row r="249" spans="1:9" s="8" customFormat="1" ht="15" x14ac:dyDescent="0.25">
      <c r="A249" s="35" t="s">
        <v>38</v>
      </c>
      <c r="B249" s="33" t="s">
        <v>433</v>
      </c>
      <c r="C249" s="33" t="s">
        <v>10</v>
      </c>
      <c r="D249" s="33" t="s">
        <v>84</v>
      </c>
      <c r="E249" s="33" t="s">
        <v>143</v>
      </c>
      <c r="F249" s="33" t="s">
        <v>39</v>
      </c>
      <c r="G249" s="34">
        <f>357.2-4.5-105.7</f>
        <v>247</v>
      </c>
      <c r="H249" s="34">
        <v>496</v>
      </c>
      <c r="I249" s="34">
        <v>300</v>
      </c>
    </row>
    <row r="250" spans="1:9" s="8" customFormat="1" ht="29.25" customHeight="1" x14ac:dyDescent="0.25">
      <c r="A250" s="35" t="s">
        <v>144</v>
      </c>
      <c r="B250" s="33" t="s">
        <v>433</v>
      </c>
      <c r="C250" s="33" t="s">
        <v>10</v>
      </c>
      <c r="D250" s="33" t="s">
        <v>84</v>
      </c>
      <c r="E250" s="33" t="s">
        <v>145</v>
      </c>
      <c r="F250" s="33" t="s">
        <v>13</v>
      </c>
      <c r="G250" s="34">
        <f>G251+G262</f>
        <v>7282.6999999999989</v>
      </c>
      <c r="H250" s="34">
        <f>H251+H262</f>
        <v>4068.8</v>
      </c>
      <c r="I250" s="34">
        <f>I251+I262</f>
        <v>3073</v>
      </c>
    </row>
    <row r="251" spans="1:9" s="8" customFormat="1" ht="68.25" customHeight="1" x14ac:dyDescent="0.25">
      <c r="A251" s="35" t="s">
        <v>22</v>
      </c>
      <c r="B251" s="33" t="s">
        <v>433</v>
      </c>
      <c r="C251" s="33" t="s">
        <v>10</v>
      </c>
      <c r="D251" s="33" t="s">
        <v>84</v>
      </c>
      <c r="E251" s="33" t="s">
        <v>145</v>
      </c>
      <c r="F251" s="33" t="s">
        <v>23</v>
      </c>
      <c r="G251" s="34">
        <f>G252</f>
        <v>4300.0999999999995</v>
      </c>
      <c r="H251" s="34">
        <f>H252</f>
        <v>2600</v>
      </c>
      <c r="I251" s="34">
        <f>I252</f>
        <v>2600</v>
      </c>
    </row>
    <row r="252" spans="1:9" s="8" customFormat="1" ht="18" customHeight="1" x14ac:dyDescent="0.25">
      <c r="A252" s="35" t="s">
        <v>146</v>
      </c>
      <c r="B252" s="33" t="s">
        <v>433</v>
      </c>
      <c r="C252" s="33" t="s">
        <v>10</v>
      </c>
      <c r="D252" s="33" t="s">
        <v>84</v>
      </c>
      <c r="E252" s="33" t="s">
        <v>145</v>
      </c>
      <c r="F252" s="33" t="s">
        <v>147</v>
      </c>
      <c r="G252" s="34">
        <f>2111.4+11.6+637.7-10.8-204.5+8.3+2.5+1343.1+400.8</f>
        <v>4300.0999999999995</v>
      </c>
      <c r="H252" s="34">
        <v>2600</v>
      </c>
      <c r="I252" s="34">
        <v>2600</v>
      </c>
    </row>
    <row r="253" spans="1:9" ht="31.5" hidden="1" customHeight="1" x14ac:dyDescent="0.25">
      <c r="A253" s="35" t="s">
        <v>470</v>
      </c>
      <c r="B253" s="33" t="s">
        <v>433</v>
      </c>
      <c r="C253" s="33" t="s">
        <v>10</v>
      </c>
      <c r="D253" s="33" t="s">
        <v>84</v>
      </c>
      <c r="E253" s="33" t="s">
        <v>471</v>
      </c>
      <c r="F253" s="33" t="s">
        <v>13</v>
      </c>
      <c r="G253" s="34">
        <f>G254</f>
        <v>0</v>
      </c>
      <c r="H253" s="34">
        <f t="shared" ref="H253:I254" si="30">H254</f>
        <v>0</v>
      </c>
      <c r="I253" s="34">
        <f t="shared" si="30"/>
        <v>0</v>
      </c>
    </row>
    <row r="254" spans="1:9" ht="70.5" hidden="1" customHeight="1" x14ac:dyDescent="0.25">
      <c r="A254" s="35" t="s">
        <v>22</v>
      </c>
      <c r="B254" s="33" t="s">
        <v>433</v>
      </c>
      <c r="C254" s="33" t="s">
        <v>10</v>
      </c>
      <c r="D254" s="33" t="s">
        <v>84</v>
      </c>
      <c r="E254" s="33" t="s">
        <v>471</v>
      </c>
      <c r="F254" s="33" t="s">
        <v>23</v>
      </c>
      <c r="G254" s="34">
        <f>G255</f>
        <v>0</v>
      </c>
      <c r="H254" s="34">
        <f t="shared" si="30"/>
        <v>0</v>
      </c>
      <c r="I254" s="34">
        <f t="shared" si="30"/>
        <v>0</v>
      </c>
    </row>
    <row r="255" spans="1:9" ht="18" hidden="1" customHeight="1" x14ac:dyDescent="0.25">
      <c r="A255" s="35" t="s">
        <v>146</v>
      </c>
      <c r="B255" s="33" t="s">
        <v>433</v>
      </c>
      <c r="C255" s="33" t="s">
        <v>10</v>
      </c>
      <c r="D255" s="33" t="s">
        <v>84</v>
      </c>
      <c r="E255" s="33" t="s">
        <v>471</v>
      </c>
      <c r="F255" s="33" t="s">
        <v>147</v>
      </c>
      <c r="G255" s="34">
        <f>204.5-157.1-47.4</f>
        <v>0</v>
      </c>
      <c r="H255" s="34">
        <v>0</v>
      </c>
      <c r="I255" s="34">
        <v>0</v>
      </c>
    </row>
    <row r="256" spans="1:9" ht="40.5" hidden="1" customHeight="1" x14ac:dyDescent="0.25">
      <c r="A256" s="35" t="s">
        <v>468</v>
      </c>
      <c r="B256" s="33" t="s">
        <v>433</v>
      </c>
      <c r="C256" s="33" t="s">
        <v>10</v>
      </c>
      <c r="D256" s="33" t="s">
        <v>84</v>
      </c>
      <c r="E256" s="33" t="s">
        <v>472</v>
      </c>
      <c r="F256" s="33" t="s">
        <v>13</v>
      </c>
      <c r="G256" s="34">
        <f>G257</f>
        <v>0</v>
      </c>
      <c r="H256" s="34">
        <v>0</v>
      </c>
      <c r="I256" s="34">
        <v>0</v>
      </c>
    </row>
    <row r="257" spans="1:9" ht="18" hidden="1" customHeight="1" x14ac:dyDescent="0.25">
      <c r="A257" s="35" t="s">
        <v>36</v>
      </c>
      <c r="B257" s="33" t="s">
        <v>433</v>
      </c>
      <c r="C257" s="33" t="s">
        <v>10</v>
      </c>
      <c r="D257" s="33" t="s">
        <v>84</v>
      </c>
      <c r="E257" s="33" t="s">
        <v>472</v>
      </c>
      <c r="F257" s="33" t="s">
        <v>37</v>
      </c>
      <c r="G257" s="34">
        <f>G258</f>
        <v>0</v>
      </c>
      <c r="H257" s="34">
        <v>0</v>
      </c>
      <c r="I257" s="34">
        <v>0</v>
      </c>
    </row>
    <row r="258" spans="1:9" ht="18" hidden="1" customHeight="1" x14ac:dyDescent="0.25">
      <c r="A258" s="35" t="s">
        <v>38</v>
      </c>
      <c r="B258" s="33" t="s">
        <v>433</v>
      </c>
      <c r="C258" s="33" t="s">
        <v>10</v>
      </c>
      <c r="D258" s="33" t="s">
        <v>84</v>
      </c>
      <c r="E258" s="33" t="s">
        <v>472</v>
      </c>
      <c r="F258" s="33" t="s">
        <v>39</v>
      </c>
      <c r="G258" s="34"/>
      <c r="H258" s="34">
        <v>0</v>
      </c>
      <c r="I258" s="34">
        <v>0</v>
      </c>
    </row>
    <row r="259" spans="1:9" ht="44.25" hidden="1" customHeight="1" x14ac:dyDescent="0.25">
      <c r="A259" s="35" t="s">
        <v>473</v>
      </c>
      <c r="B259" s="33" t="s">
        <v>433</v>
      </c>
      <c r="C259" s="33" t="s">
        <v>10</v>
      </c>
      <c r="D259" s="33" t="s">
        <v>84</v>
      </c>
      <c r="E259" s="33" t="s">
        <v>474</v>
      </c>
      <c r="F259" s="33" t="s">
        <v>13</v>
      </c>
      <c r="G259" s="34">
        <f>G260</f>
        <v>0</v>
      </c>
      <c r="H259" s="34">
        <f t="shared" ref="H259:I260" si="31">H260</f>
        <v>0</v>
      </c>
      <c r="I259" s="34">
        <f t="shared" si="31"/>
        <v>0</v>
      </c>
    </row>
    <row r="260" spans="1:9" ht="70.5" hidden="1" customHeight="1" x14ac:dyDescent="0.25">
      <c r="A260" s="35" t="s">
        <v>22</v>
      </c>
      <c r="B260" s="33" t="s">
        <v>433</v>
      </c>
      <c r="C260" s="33" t="s">
        <v>10</v>
      </c>
      <c r="D260" s="33" t="s">
        <v>84</v>
      </c>
      <c r="E260" s="33" t="s">
        <v>474</v>
      </c>
      <c r="F260" s="33" t="s">
        <v>23</v>
      </c>
      <c r="G260" s="34">
        <f>G261</f>
        <v>0</v>
      </c>
      <c r="H260" s="34">
        <f t="shared" si="31"/>
        <v>0</v>
      </c>
      <c r="I260" s="34">
        <f t="shared" si="31"/>
        <v>0</v>
      </c>
    </row>
    <row r="261" spans="1:9" ht="18" hidden="1" customHeight="1" x14ac:dyDescent="0.25">
      <c r="A261" s="35" t="s">
        <v>146</v>
      </c>
      <c r="B261" s="33" t="s">
        <v>433</v>
      </c>
      <c r="C261" s="33" t="s">
        <v>10</v>
      </c>
      <c r="D261" s="33" t="s">
        <v>84</v>
      </c>
      <c r="E261" s="33" t="s">
        <v>474</v>
      </c>
      <c r="F261" s="33" t="s">
        <v>147</v>
      </c>
      <c r="G261" s="34">
        <f>10.8-8.3-2.5</f>
        <v>0</v>
      </c>
      <c r="H261" s="34">
        <v>0</v>
      </c>
      <c r="I261" s="34">
        <v>0</v>
      </c>
    </row>
    <row r="262" spans="1:9" s="8" customFormat="1" ht="32.25" customHeight="1" x14ac:dyDescent="0.25">
      <c r="A262" s="35" t="s">
        <v>32</v>
      </c>
      <c r="B262" s="33" t="s">
        <v>433</v>
      </c>
      <c r="C262" s="33" t="s">
        <v>10</v>
      </c>
      <c r="D262" s="33" t="s">
        <v>84</v>
      </c>
      <c r="E262" s="33" t="s">
        <v>145</v>
      </c>
      <c r="F262" s="33" t="s">
        <v>33</v>
      </c>
      <c r="G262" s="34">
        <f>G263</f>
        <v>2982.6</v>
      </c>
      <c r="H262" s="34">
        <f>H263</f>
        <v>1468.8</v>
      </c>
      <c r="I262" s="34">
        <f>I263</f>
        <v>473</v>
      </c>
    </row>
    <row r="263" spans="1:9" s="8" customFormat="1" ht="31.5" customHeight="1" x14ac:dyDescent="0.25">
      <c r="A263" s="35" t="s">
        <v>161</v>
      </c>
      <c r="B263" s="33" t="s">
        <v>433</v>
      </c>
      <c r="C263" s="33" t="s">
        <v>10</v>
      </c>
      <c r="D263" s="33" t="s">
        <v>84</v>
      </c>
      <c r="E263" s="33" t="s">
        <v>145</v>
      </c>
      <c r="F263" s="33" t="s">
        <v>35</v>
      </c>
      <c r="G263" s="34">
        <f>2525.9+46.7+191.1+40+46.9-207-82.2+421.2</f>
        <v>2982.6</v>
      </c>
      <c r="H263" s="34">
        <f>1757.3-288.5</f>
        <v>1468.8</v>
      </c>
      <c r="I263" s="34">
        <v>473</v>
      </c>
    </row>
    <row r="264" spans="1:9" ht="15" x14ac:dyDescent="0.25">
      <c r="A264" s="35" t="s">
        <v>148</v>
      </c>
      <c r="B264" s="33" t="s">
        <v>433</v>
      </c>
      <c r="C264" s="33" t="s">
        <v>15</v>
      </c>
      <c r="D264" s="33" t="s">
        <v>11</v>
      </c>
      <c r="E264" s="33" t="s">
        <v>12</v>
      </c>
      <c r="F264" s="33" t="s">
        <v>13</v>
      </c>
      <c r="G264" s="34">
        <f t="shared" ref="G264:I269" si="32">G265</f>
        <v>82.899999999999991</v>
      </c>
      <c r="H264" s="34">
        <f t="shared" si="32"/>
        <v>82.9</v>
      </c>
      <c r="I264" s="34">
        <f t="shared" si="32"/>
        <v>82.9</v>
      </c>
    </row>
    <row r="265" spans="1:9" ht="20.25" customHeight="1" x14ac:dyDescent="0.25">
      <c r="A265" s="35" t="s">
        <v>149</v>
      </c>
      <c r="B265" s="33" t="s">
        <v>433</v>
      </c>
      <c r="C265" s="33" t="s">
        <v>15</v>
      </c>
      <c r="D265" s="33" t="s">
        <v>150</v>
      </c>
      <c r="E265" s="33" t="s">
        <v>12</v>
      </c>
      <c r="F265" s="33" t="s">
        <v>13</v>
      </c>
      <c r="G265" s="34">
        <f t="shared" si="32"/>
        <v>82.899999999999991</v>
      </c>
      <c r="H265" s="34">
        <f t="shared" si="32"/>
        <v>82.9</v>
      </c>
      <c r="I265" s="34">
        <f t="shared" si="32"/>
        <v>82.9</v>
      </c>
    </row>
    <row r="266" spans="1:9" ht="26.25" x14ac:dyDescent="0.25">
      <c r="A266" s="35" t="s">
        <v>16</v>
      </c>
      <c r="B266" s="33" t="s">
        <v>433</v>
      </c>
      <c r="C266" s="33" t="s">
        <v>15</v>
      </c>
      <c r="D266" s="33" t="s">
        <v>150</v>
      </c>
      <c r="E266" s="33" t="s">
        <v>17</v>
      </c>
      <c r="F266" s="33" t="s">
        <v>13</v>
      </c>
      <c r="G266" s="34">
        <f t="shared" si="32"/>
        <v>82.899999999999991</v>
      </c>
      <c r="H266" s="34">
        <f t="shared" si="32"/>
        <v>82.9</v>
      </c>
      <c r="I266" s="34">
        <f t="shared" si="32"/>
        <v>82.9</v>
      </c>
    </row>
    <row r="267" spans="1:9" ht="26.25" x14ac:dyDescent="0.25">
      <c r="A267" s="35" t="s">
        <v>18</v>
      </c>
      <c r="B267" s="33" t="s">
        <v>433</v>
      </c>
      <c r="C267" s="33" t="s">
        <v>15</v>
      </c>
      <c r="D267" s="33" t="s">
        <v>150</v>
      </c>
      <c r="E267" s="33" t="s">
        <v>19</v>
      </c>
      <c r="F267" s="33" t="s">
        <v>13</v>
      </c>
      <c r="G267" s="34">
        <f t="shared" si="32"/>
        <v>82.899999999999991</v>
      </c>
      <c r="H267" s="34">
        <f t="shared" si="32"/>
        <v>82.9</v>
      </c>
      <c r="I267" s="34">
        <f t="shared" si="32"/>
        <v>82.9</v>
      </c>
    </row>
    <row r="268" spans="1:9" ht="26.25" x14ac:dyDescent="0.25">
      <c r="A268" s="35" t="s">
        <v>151</v>
      </c>
      <c r="B268" s="33" t="s">
        <v>433</v>
      </c>
      <c r="C268" s="33" t="s">
        <v>15</v>
      </c>
      <c r="D268" s="33" t="s">
        <v>150</v>
      </c>
      <c r="E268" s="33" t="s">
        <v>152</v>
      </c>
      <c r="F268" s="33" t="s">
        <v>13</v>
      </c>
      <c r="G268" s="34">
        <f>G269+G271</f>
        <v>82.899999999999991</v>
      </c>
      <c r="H268" s="34">
        <f t="shared" ref="H268:I268" si="33">H269+H271</f>
        <v>82.9</v>
      </c>
      <c r="I268" s="34">
        <f t="shared" si="33"/>
        <v>82.9</v>
      </c>
    </row>
    <row r="269" spans="1:9" ht="51" customHeight="1" x14ac:dyDescent="0.25">
      <c r="A269" s="35" t="s">
        <v>22</v>
      </c>
      <c r="B269" s="33" t="s">
        <v>433</v>
      </c>
      <c r="C269" s="33" t="s">
        <v>15</v>
      </c>
      <c r="D269" s="33" t="s">
        <v>150</v>
      </c>
      <c r="E269" s="33" t="s">
        <v>152</v>
      </c>
      <c r="F269" s="33" t="s">
        <v>23</v>
      </c>
      <c r="G269" s="34">
        <f t="shared" si="32"/>
        <v>76.599999999999994</v>
      </c>
      <c r="H269" s="34">
        <f t="shared" si="32"/>
        <v>79.5</v>
      </c>
      <c r="I269" s="34">
        <f t="shared" si="32"/>
        <v>82.2</v>
      </c>
    </row>
    <row r="270" spans="1:9" ht="26.25" x14ac:dyDescent="0.25">
      <c r="A270" s="35" t="s">
        <v>24</v>
      </c>
      <c r="B270" s="33" t="s">
        <v>433</v>
      </c>
      <c r="C270" s="33" t="s">
        <v>15</v>
      </c>
      <c r="D270" s="33" t="s">
        <v>150</v>
      </c>
      <c r="E270" s="33" t="s">
        <v>152</v>
      </c>
      <c r="F270" s="33" t="s">
        <v>25</v>
      </c>
      <c r="G270" s="34">
        <f>76.3+0.3</f>
        <v>76.599999999999994</v>
      </c>
      <c r="H270" s="34">
        <f>79.2+0.3</f>
        <v>79.5</v>
      </c>
      <c r="I270" s="34">
        <f>81.9+0.3</f>
        <v>82.2</v>
      </c>
    </row>
    <row r="271" spans="1:9" ht="26.25" x14ac:dyDescent="0.25">
      <c r="A271" s="35" t="s">
        <v>32</v>
      </c>
      <c r="B271" s="33" t="s">
        <v>433</v>
      </c>
      <c r="C271" s="33" t="s">
        <v>15</v>
      </c>
      <c r="D271" s="33" t="s">
        <v>150</v>
      </c>
      <c r="E271" s="33" t="s">
        <v>152</v>
      </c>
      <c r="F271" s="33" t="s">
        <v>33</v>
      </c>
      <c r="G271" s="34">
        <f>G272</f>
        <v>6.3</v>
      </c>
      <c r="H271" s="34">
        <f t="shared" ref="H271:I271" si="34">H272</f>
        <v>3.4</v>
      </c>
      <c r="I271" s="34">
        <f t="shared" si="34"/>
        <v>0.7</v>
      </c>
    </row>
    <row r="272" spans="1:9" ht="26.25" x14ac:dyDescent="0.25">
      <c r="A272" s="35" t="s">
        <v>34</v>
      </c>
      <c r="B272" s="33" t="s">
        <v>433</v>
      </c>
      <c r="C272" s="33" t="s">
        <v>15</v>
      </c>
      <c r="D272" s="33" t="s">
        <v>150</v>
      </c>
      <c r="E272" s="33" t="s">
        <v>152</v>
      </c>
      <c r="F272" s="33" t="s">
        <v>35</v>
      </c>
      <c r="G272" s="34">
        <v>6.3</v>
      </c>
      <c r="H272" s="34">
        <v>3.4</v>
      </c>
      <c r="I272" s="34">
        <v>0.7</v>
      </c>
    </row>
    <row r="273" spans="1:9" ht="15" hidden="1" x14ac:dyDescent="0.25">
      <c r="A273" s="35"/>
      <c r="B273" s="33"/>
      <c r="C273" s="33"/>
      <c r="D273" s="33"/>
      <c r="E273" s="33"/>
      <c r="F273" s="33"/>
      <c r="G273" s="34"/>
      <c r="H273" s="34"/>
      <c r="I273" s="34"/>
    </row>
    <row r="274" spans="1:9" ht="26.25" x14ac:dyDescent="0.25">
      <c r="A274" s="35" t="s">
        <v>153</v>
      </c>
      <c r="B274" s="33" t="s">
        <v>433</v>
      </c>
      <c r="C274" s="33" t="s">
        <v>150</v>
      </c>
      <c r="D274" s="33" t="s">
        <v>11</v>
      </c>
      <c r="E274" s="33" t="s">
        <v>12</v>
      </c>
      <c r="F274" s="33" t="s">
        <v>13</v>
      </c>
      <c r="G274" s="34">
        <f t="shared" ref="G274" si="35">G275</f>
        <v>4363.3</v>
      </c>
      <c r="H274" s="34">
        <f>H336</f>
        <v>2262.5</v>
      </c>
      <c r="I274" s="34">
        <f>I336</f>
        <v>2251.5</v>
      </c>
    </row>
    <row r="275" spans="1:9" ht="31.5" customHeight="1" x14ac:dyDescent="0.25">
      <c r="A275" s="96" t="s">
        <v>449</v>
      </c>
      <c r="B275" s="33" t="s">
        <v>433</v>
      </c>
      <c r="C275" s="33" t="s">
        <v>150</v>
      </c>
      <c r="D275" s="33" t="s">
        <v>154</v>
      </c>
      <c r="E275" s="33" t="s">
        <v>12</v>
      </c>
      <c r="F275" s="33" t="s">
        <v>13</v>
      </c>
      <c r="G275" s="34">
        <f>G281+G276</f>
        <v>4363.3</v>
      </c>
      <c r="H275" s="34">
        <f>H281</f>
        <v>0</v>
      </c>
      <c r="I275" s="34">
        <f>I281</f>
        <v>0</v>
      </c>
    </row>
    <row r="276" spans="1:9" ht="31.5" customHeight="1" x14ac:dyDescent="0.25">
      <c r="A276" s="35" t="s">
        <v>574</v>
      </c>
      <c r="B276" s="33" t="s">
        <v>433</v>
      </c>
      <c r="C276" s="33" t="s">
        <v>150</v>
      </c>
      <c r="D276" s="33" t="s">
        <v>154</v>
      </c>
      <c r="E276" s="33" t="s">
        <v>86</v>
      </c>
      <c r="F276" s="33" t="s">
        <v>13</v>
      </c>
      <c r="G276" s="34">
        <f>G277</f>
        <v>99</v>
      </c>
      <c r="H276" s="34">
        <v>0</v>
      </c>
      <c r="I276" s="34">
        <v>0</v>
      </c>
    </row>
    <row r="277" spans="1:9" ht="41.25" customHeight="1" x14ac:dyDescent="0.25">
      <c r="A277" s="35" t="s">
        <v>613</v>
      </c>
      <c r="B277" s="33" t="s">
        <v>433</v>
      </c>
      <c r="C277" s="33" t="s">
        <v>150</v>
      </c>
      <c r="D277" s="33" t="s">
        <v>154</v>
      </c>
      <c r="E277" s="33" t="s">
        <v>88</v>
      </c>
      <c r="F277" s="33" t="s">
        <v>13</v>
      </c>
      <c r="G277" s="34">
        <f>G278</f>
        <v>99</v>
      </c>
      <c r="H277" s="34">
        <v>0</v>
      </c>
      <c r="I277" s="34">
        <v>0</v>
      </c>
    </row>
    <row r="278" spans="1:9" ht="20.25" customHeight="1" x14ac:dyDescent="0.25">
      <c r="A278" s="35" t="s">
        <v>89</v>
      </c>
      <c r="B278" s="33" t="s">
        <v>433</v>
      </c>
      <c r="C278" s="33" t="s">
        <v>150</v>
      </c>
      <c r="D278" s="33" t="s">
        <v>154</v>
      </c>
      <c r="E278" s="33" t="s">
        <v>90</v>
      </c>
      <c r="F278" s="33" t="s">
        <v>13</v>
      </c>
      <c r="G278" s="34">
        <f>G279</f>
        <v>99</v>
      </c>
      <c r="H278" s="34">
        <v>0</v>
      </c>
      <c r="I278" s="34">
        <v>0</v>
      </c>
    </row>
    <row r="279" spans="1:9" ht="31.5" customHeight="1" x14ac:dyDescent="0.25">
      <c r="A279" s="35" t="s">
        <v>32</v>
      </c>
      <c r="B279" s="33" t="s">
        <v>433</v>
      </c>
      <c r="C279" s="33" t="s">
        <v>150</v>
      </c>
      <c r="D279" s="33" t="s">
        <v>154</v>
      </c>
      <c r="E279" s="33" t="s">
        <v>90</v>
      </c>
      <c r="F279" s="33" t="s">
        <v>33</v>
      </c>
      <c r="G279" s="34">
        <f>G280</f>
        <v>99</v>
      </c>
      <c r="H279" s="34">
        <v>0</v>
      </c>
      <c r="I279" s="34">
        <v>0</v>
      </c>
    </row>
    <row r="280" spans="1:9" ht="31.5" customHeight="1" x14ac:dyDescent="0.25">
      <c r="A280" s="35" t="s">
        <v>34</v>
      </c>
      <c r="B280" s="33" t="s">
        <v>433</v>
      </c>
      <c r="C280" s="33" t="s">
        <v>150</v>
      </c>
      <c r="D280" s="33" t="s">
        <v>154</v>
      </c>
      <c r="E280" s="33" t="s">
        <v>90</v>
      </c>
      <c r="F280" s="33" t="s">
        <v>35</v>
      </c>
      <c r="G280" s="34">
        <v>99</v>
      </c>
      <c r="H280" s="34">
        <v>0</v>
      </c>
      <c r="I280" s="34">
        <v>0</v>
      </c>
    </row>
    <row r="281" spans="1:9" ht="56.25" customHeight="1" x14ac:dyDescent="0.25">
      <c r="A281" s="35" t="s">
        <v>112</v>
      </c>
      <c r="B281" s="33" t="s">
        <v>433</v>
      </c>
      <c r="C281" s="33" t="s">
        <v>150</v>
      </c>
      <c r="D281" s="33" t="s">
        <v>154</v>
      </c>
      <c r="E281" s="33" t="s">
        <v>113</v>
      </c>
      <c r="F281" s="33" t="s">
        <v>13</v>
      </c>
      <c r="G281" s="34">
        <f>G287+G318+G326</f>
        <v>4264.3</v>
      </c>
      <c r="H281" s="34">
        <f>H282+H287</f>
        <v>0</v>
      </c>
      <c r="I281" s="34">
        <f>I282+I287</f>
        <v>0</v>
      </c>
    </row>
    <row r="282" spans="1:9" ht="22.5" hidden="1" customHeight="1" x14ac:dyDescent="0.25">
      <c r="A282" s="35" t="s">
        <v>114</v>
      </c>
      <c r="B282" s="33" t="s">
        <v>433</v>
      </c>
      <c r="C282" s="33" t="s">
        <v>150</v>
      </c>
      <c r="D282" s="33" t="s">
        <v>154</v>
      </c>
      <c r="E282" s="33" t="s">
        <v>115</v>
      </c>
      <c r="F282" s="33" t="s">
        <v>13</v>
      </c>
      <c r="G282" s="34">
        <f>G283+G319</f>
        <v>0</v>
      </c>
      <c r="H282" s="56"/>
      <c r="I282" s="56"/>
    </row>
    <row r="283" spans="1:9" ht="19.5" hidden="1" customHeight="1" x14ac:dyDescent="0.25">
      <c r="A283" s="35" t="s">
        <v>176</v>
      </c>
      <c r="B283" s="33" t="s">
        <v>433</v>
      </c>
      <c r="C283" s="33" t="s">
        <v>150</v>
      </c>
      <c r="D283" s="33" t="s">
        <v>154</v>
      </c>
      <c r="E283" s="33" t="s">
        <v>177</v>
      </c>
      <c r="F283" s="33" t="s">
        <v>13</v>
      </c>
      <c r="G283" s="34">
        <f>G284</f>
        <v>0</v>
      </c>
      <c r="H283" s="56"/>
      <c r="I283" s="56"/>
    </row>
    <row r="284" spans="1:9" ht="21" hidden="1" customHeight="1" x14ac:dyDescent="0.25">
      <c r="A284" s="35" t="s">
        <v>89</v>
      </c>
      <c r="B284" s="33" t="s">
        <v>433</v>
      </c>
      <c r="C284" s="33" t="s">
        <v>150</v>
      </c>
      <c r="D284" s="33" t="s">
        <v>154</v>
      </c>
      <c r="E284" s="33" t="s">
        <v>178</v>
      </c>
      <c r="F284" s="33" t="s">
        <v>13</v>
      </c>
      <c r="G284" s="34">
        <f>G285</f>
        <v>0</v>
      </c>
      <c r="H284" s="56"/>
      <c r="I284" s="56"/>
    </row>
    <row r="285" spans="1:9" ht="22.5" hidden="1" customHeight="1" x14ac:dyDescent="0.25">
      <c r="A285" s="35" t="s">
        <v>32</v>
      </c>
      <c r="B285" s="33" t="s">
        <v>433</v>
      </c>
      <c r="C285" s="33" t="s">
        <v>150</v>
      </c>
      <c r="D285" s="33" t="s">
        <v>154</v>
      </c>
      <c r="E285" s="33" t="s">
        <v>178</v>
      </c>
      <c r="F285" s="33" t="s">
        <v>33</v>
      </c>
      <c r="G285" s="34">
        <f>G286</f>
        <v>0</v>
      </c>
      <c r="H285" s="56"/>
      <c r="I285" s="56"/>
    </row>
    <row r="286" spans="1:9" ht="26.25" hidden="1" customHeight="1" x14ac:dyDescent="0.25">
      <c r="A286" s="35" t="s">
        <v>34</v>
      </c>
      <c r="B286" s="33" t="s">
        <v>433</v>
      </c>
      <c r="C286" s="33" t="s">
        <v>150</v>
      </c>
      <c r="D286" s="33" t="s">
        <v>154</v>
      </c>
      <c r="E286" s="33" t="s">
        <v>178</v>
      </c>
      <c r="F286" s="33" t="s">
        <v>35</v>
      </c>
      <c r="G286" s="34">
        <v>0</v>
      </c>
      <c r="H286" s="56"/>
      <c r="I286" s="56"/>
    </row>
    <row r="287" spans="1:9" ht="39" x14ac:dyDescent="0.25">
      <c r="A287" s="35" t="s">
        <v>155</v>
      </c>
      <c r="B287" s="33" t="s">
        <v>433</v>
      </c>
      <c r="C287" s="33" t="s">
        <v>150</v>
      </c>
      <c r="D287" s="33" t="s">
        <v>154</v>
      </c>
      <c r="E287" s="33" t="s">
        <v>156</v>
      </c>
      <c r="F287" s="33" t="s">
        <v>13</v>
      </c>
      <c r="G287" s="34">
        <f>G307+G288+G303</f>
        <v>3547.3</v>
      </c>
      <c r="H287" s="34">
        <v>0</v>
      </c>
      <c r="I287" s="34">
        <v>0</v>
      </c>
    </row>
    <row r="288" spans="1:9" ht="77.25" x14ac:dyDescent="0.25">
      <c r="A288" s="35" t="s">
        <v>157</v>
      </c>
      <c r="B288" s="33" t="s">
        <v>433</v>
      </c>
      <c r="C288" s="33" t="s">
        <v>150</v>
      </c>
      <c r="D288" s="33" t="s">
        <v>154</v>
      </c>
      <c r="E288" s="33" t="s">
        <v>158</v>
      </c>
      <c r="F288" s="33" t="s">
        <v>13</v>
      </c>
      <c r="G288" s="34">
        <f>G289+G292+G295+G298</f>
        <v>3448.4</v>
      </c>
      <c r="H288" s="34">
        <f t="shared" ref="H288:I288" si="36">H289+H292+H295+H298</f>
        <v>0</v>
      </c>
      <c r="I288" s="34">
        <f t="shared" si="36"/>
        <v>0</v>
      </c>
    </row>
    <row r="289" spans="1:9" ht="51.75" x14ac:dyDescent="0.25">
      <c r="A289" s="35" t="s">
        <v>142</v>
      </c>
      <c r="B289" s="33" t="s">
        <v>433</v>
      </c>
      <c r="C289" s="33" t="s">
        <v>150</v>
      </c>
      <c r="D289" s="33" t="s">
        <v>154</v>
      </c>
      <c r="E289" s="33" t="s">
        <v>159</v>
      </c>
      <c r="F289" s="33" t="s">
        <v>13</v>
      </c>
      <c r="G289" s="34">
        <f t="shared" ref="G289:I290" si="37">G290</f>
        <v>4</v>
      </c>
      <c r="H289" s="34">
        <f t="shared" si="37"/>
        <v>0</v>
      </c>
      <c r="I289" s="34">
        <f t="shared" si="37"/>
        <v>0</v>
      </c>
    </row>
    <row r="290" spans="1:9" ht="16.5" customHeight="1" x14ac:dyDescent="0.25">
      <c r="A290" s="35" t="s">
        <v>36</v>
      </c>
      <c r="B290" s="33" t="s">
        <v>433</v>
      </c>
      <c r="C290" s="33" t="s">
        <v>150</v>
      </c>
      <c r="D290" s="33" t="s">
        <v>154</v>
      </c>
      <c r="E290" s="33" t="s">
        <v>159</v>
      </c>
      <c r="F290" s="33" t="s">
        <v>37</v>
      </c>
      <c r="G290" s="34">
        <f t="shared" si="37"/>
        <v>4</v>
      </c>
      <c r="H290" s="34">
        <f t="shared" si="37"/>
        <v>0</v>
      </c>
      <c r="I290" s="34">
        <f t="shared" si="37"/>
        <v>0</v>
      </c>
    </row>
    <row r="291" spans="1:9" ht="19.5" customHeight="1" x14ac:dyDescent="0.25">
      <c r="A291" s="35" t="s">
        <v>38</v>
      </c>
      <c r="B291" s="33" t="s">
        <v>433</v>
      </c>
      <c r="C291" s="33" t="s">
        <v>150</v>
      </c>
      <c r="D291" s="33" t="s">
        <v>154</v>
      </c>
      <c r="E291" s="33" t="s">
        <v>159</v>
      </c>
      <c r="F291" s="33" t="s">
        <v>39</v>
      </c>
      <c r="G291" s="34">
        <v>4</v>
      </c>
      <c r="H291" s="34">
        <v>0</v>
      </c>
      <c r="I291" s="34">
        <v>0</v>
      </c>
    </row>
    <row r="292" spans="1:9" ht="29.25" customHeight="1" x14ac:dyDescent="0.25">
      <c r="A292" s="35" t="s">
        <v>144</v>
      </c>
      <c r="B292" s="33" t="s">
        <v>433</v>
      </c>
      <c r="C292" s="33" t="s">
        <v>150</v>
      </c>
      <c r="D292" s="33" t="s">
        <v>154</v>
      </c>
      <c r="E292" s="33" t="s">
        <v>160</v>
      </c>
      <c r="F292" s="33" t="s">
        <v>13</v>
      </c>
      <c r="G292" s="34">
        <f>G293+G301</f>
        <v>2663.8</v>
      </c>
      <c r="H292" s="34">
        <v>0</v>
      </c>
      <c r="I292" s="34">
        <f>I293+I301</f>
        <v>0</v>
      </c>
    </row>
    <row r="293" spans="1:9" ht="64.5" x14ac:dyDescent="0.25">
      <c r="A293" s="35" t="s">
        <v>22</v>
      </c>
      <c r="B293" s="33" t="s">
        <v>433</v>
      </c>
      <c r="C293" s="33" t="s">
        <v>150</v>
      </c>
      <c r="D293" s="33" t="s">
        <v>154</v>
      </c>
      <c r="E293" s="33" t="s">
        <v>160</v>
      </c>
      <c r="F293" s="33" t="s">
        <v>23</v>
      </c>
      <c r="G293" s="34">
        <f>G294</f>
        <v>2358.9</v>
      </c>
      <c r="H293" s="34">
        <f>H294</f>
        <v>0</v>
      </c>
      <c r="I293" s="34">
        <f>I294</f>
        <v>0</v>
      </c>
    </row>
    <row r="294" spans="1:9" ht="15" x14ac:dyDescent="0.25">
      <c r="A294" s="35" t="s">
        <v>146</v>
      </c>
      <c r="B294" s="33" t="s">
        <v>433</v>
      </c>
      <c r="C294" s="33" t="s">
        <v>150</v>
      </c>
      <c r="D294" s="33" t="s">
        <v>154</v>
      </c>
      <c r="E294" s="33" t="s">
        <v>160</v>
      </c>
      <c r="F294" s="33" t="s">
        <v>147</v>
      </c>
      <c r="G294" s="34">
        <f>2520.1-340.1-99.9+31.5+9.5+39.8-2+153.6+46.4</f>
        <v>2358.9</v>
      </c>
      <c r="H294" s="34">
        <v>0</v>
      </c>
      <c r="I294" s="34">
        <v>0</v>
      </c>
    </row>
    <row r="295" spans="1:9" ht="26.25" x14ac:dyDescent="0.25">
      <c r="A295" s="35" t="s">
        <v>470</v>
      </c>
      <c r="B295" s="33" t="s">
        <v>433</v>
      </c>
      <c r="C295" s="33" t="s">
        <v>150</v>
      </c>
      <c r="D295" s="33" t="s">
        <v>154</v>
      </c>
      <c r="E295" s="33" t="s">
        <v>475</v>
      </c>
      <c r="F295" s="33" t="s">
        <v>13</v>
      </c>
      <c r="G295" s="34">
        <f>G296</f>
        <v>702.6</v>
      </c>
      <c r="H295" s="34">
        <f t="shared" ref="H295:I296" si="38">H296</f>
        <v>0</v>
      </c>
      <c r="I295" s="34">
        <f t="shared" si="38"/>
        <v>0</v>
      </c>
    </row>
    <row r="296" spans="1:9" ht="64.5" x14ac:dyDescent="0.25">
      <c r="A296" s="35" t="s">
        <v>22</v>
      </c>
      <c r="B296" s="33" t="s">
        <v>433</v>
      </c>
      <c r="C296" s="33" t="s">
        <v>150</v>
      </c>
      <c r="D296" s="33" t="s">
        <v>154</v>
      </c>
      <c r="E296" s="33" t="s">
        <v>475</v>
      </c>
      <c r="F296" s="33" t="s">
        <v>23</v>
      </c>
      <c r="G296" s="34">
        <f>G297</f>
        <v>702.6</v>
      </c>
      <c r="H296" s="34">
        <f t="shared" si="38"/>
        <v>0</v>
      </c>
      <c r="I296" s="34">
        <f t="shared" si="38"/>
        <v>0</v>
      </c>
    </row>
    <row r="297" spans="1:9" ht="15" x14ac:dyDescent="0.25">
      <c r="A297" s="35" t="s">
        <v>146</v>
      </c>
      <c r="B297" s="33" t="s">
        <v>433</v>
      </c>
      <c r="C297" s="33" t="s">
        <v>150</v>
      </c>
      <c r="D297" s="33" t="s">
        <v>154</v>
      </c>
      <c r="E297" s="33" t="s">
        <v>475</v>
      </c>
      <c r="F297" s="33" t="s">
        <v>147</v>
      </c>
      <c r="G297" s="34">
        <f>340.1+213.9+64.6+64.5+19.5</f>
        <v>702.6</v>
      </c>
      <c r="H297" s="34">
        <v>0</v>
      </c>
      <c r="I297" s="34">
        <v>0</v>
      </c>
    </row>
    <row r="298" spans="1:9" ht="39" x14ac:dyDescent="0.25">
      <c r="A298" s="35" t="s">
        <v>473</v>
      </c>
      <c r="B298" s="33" t="s">
        <v>433</v>
      </c>
      <c r="C298" s="33" t="s">
        <v>150</v>
      </c>
      <c r="D298" s="33" t="s">
        <v>154</v>
      </c>
      <c r="E298" s="33" t="s">
        <v>476</v>
      </c>
      <c r="F298" s="33" t="s">
        <v>13</v>
      </c>
      <c r="G298" s="34">
        <f>G299</f>
        <v>78.000000000000014</v>
      </c>
      <c r="H298" s="34">
        <f t="shared" ref="H298:I299" si="39">H299</f>
        <v>0</v>
      </c>
      <c r="I298" s="34">
        <f t="shared" si="39"/>
        <v>0</v>
      </c>
    </row>
    <row r="299" spans="1:9" ht="64.5" x14ac:dyDescent="0.25">
      <c r="A299" s="35" t="s">
        <v>22</v>
      </c>
      <c r="B299" s="33" t="s">
        <v>433</v>
      </c>
      <c r="C299" s="33" t="s">
        <v>150</v>
      </c>
      <c r="D299" s="33" t="s">
        <v>154</v>
      </c>
      <c r="E299" s="33" t="s">
        <v>476</v>
      </c>
      <c r="F299" s="33" t="s">
        <v>23</v>
      </c>
      <c r="G299" s="34">
        <f>G300</f>
        <v>78.000000000000014</v>
      </c>
      <c r="H299" s="34">
        <f t="shared" si="39"/>
        <v>0</v>
      </c>
      <c r="I299" s="34">
        <f t="shared" si="39"/>
        <v>0</v>
      </c>
    </row>
    <row r="300" spans="1:9" ht="15" x14ac:dyDescent="0.25">
      <c r="A300" s="35" t="s">
        <v>146</v>
      </c>
      <c r="B300" s="33" t="s">
        <v>433</v>
      </c>
      <c r="C300" s="33" t="s">
        <v>150</v>
      </c>
      <c r="D300" s="33" t="s">
        <v>154</v>
      </c>
      <c r="E300" s="33" t="s">
        <v>476</v>
      </c>
      <c r="F300" s="33" t="s">
        <v>147</v>
      </c>
      <c r="G300" s="34">
        <f>17.9+99.9-39.8</f>
        <v>78.000000000000014</v>
      </c>
      <c r="H300" s="34">
        <v>0</v>
      </c>
      <c r="I300" s="34">
        <v>0</v>
      </c>
    </row>
    <row r="301" spans="1:9" ht="26.25" x14ac:dyDescent="0.25">
      <c r="A301" s="35" t="s">
        <v>32</v>
      </c>
      <c r="B301" s="33" t="s">
        <v>433</v>
      </c>
      <c r="C301" s="33" t="s">
        <v>150</v>
      </c>
      <c r="D301" s="33" t="s">
        <v>154</v>
      </c>
      <c r="E301" s="33" t="s">
        <v>160</v>
      </c>
      <c r="F301" s="33" t="s">
        <v>33</v>
      </c>
      <c r="G301" s="34">
        <f>G302</f>
        <v>304.89999999999998</v>
      </c>
      <c r="H301" s="34">
        <f>H302</f>
        <v>0</v>
      </c>
      <c r="I301" s="34">
        <f>I302</f>
        <v>0</v>
      </c>
    </row>
    <row r="302" spans="1:9" ht="26.25" x14ac:dyDescent="0.25">
      <c r="A302" s="35" t="s">
        <v>161</v>
      </c>
      <c r="B302" s="33" t="s">
        <v>433</v>
      </c>
      <c r="C302" s="33" t="s">
        <v>150</v>
      </c>
      <c r="D302" s="33" t="s">
        <v>154</v>
      </c>
      <c r="E302" s="33" t="s">
        <v>160</v>
      </c>
      <c r="F302" s="33" t="s">
        <v>35</v>
      </c>
      <c r="G302" s="34">
        <f>194.1+110.8</f>
        <v>304.89999999999998</v>
      </c>
      <c r="H302" s="34">
        <v>0</v>
      </c>
      <c r="I302" s="34">
        <v>0</v>
      </c>
    </row>
    <row r="303" spans="1:9" ht="26.25" x14ac:dyDescent="0.25">
      <c r="A303" s="35" t="s">
        <v>162</v>
      </c>
      <c r="B303" s="33" t="s">
        <v>433</v>
      </c>
      <c r="C303" s="33" t="s">
        <v>150</v>
      </c>
      <c r="D303" s="33" t="s">
        <v>154</v>
      </c>
      <c r="E303" s="33" t="s">
        <v>163</v>
      </c>
      <c r="F303" s="33" t="s">
        <v>13</v>
      </c>
      <c r="G303" s="34">
        <f>G304</f>
        <v>98.9</v>
      </c>
      <c r="H303" s="34">
        <f t="shared" ref="H303:I305" si="40">H304</f>
        <v>0</v>
      </c>
      <c r="I303" s="34">
        <f t="shared" si="40"/>
        <v>0</v>
      </c>
    </row>
    <row r="304" spans="1:9" ht="15" x14ac:dyDescent="0.25">
      <c r="A304" s="35" t="s">
        <v>89</v>
      </c>
      <c r="B304" s="33" t="s">
        <v>433</v>
      </c>
      <c r="C304" s="33" t="s">
        <v>150</v>
      </c>
      <c r="D304" s="33" t="s">
        <v>154</v>
      </c>
      <c r="E304" s="33" t="s">
        <v>164</v>
      </c>
      <c r="F304" s="33" t="s">
        <v>13</v>
      </c>
      <c r="G304" s="34">
        <f>G305</f>
        <v>98.9</v>
      </c>
      <c r="H304" s="34">
        <f t="shared" si="40"/>
        <v>0</v>
      </c>
      <c r="I304" s="34">
        <f t="shared" si="40"/>
        <v>0</v>
      </c>
    </row>
    <row r="305" spans="1:9" ht="26.25" x14ac:dyDescent="0.25">
      <c r="A305" s="35" t="s">
        <v>32</v>
      </c>
      <c r="B305" s="33" t="s">
        <v>433</v>
      </c>
      <c r="C305" s="33" t="s">
        <v>150</v>
      </c>
      <c r="D305" s="33" t="s">
        <v>154</v>
      </c>
      <c r="E305" s="33" t="s">
        <v>164</v>
      </c>
      <c r="F305" s="33" t="s">
        <v>33</v>
      </c>
      <c r="G305" s="34">
        <f>G306</f>
        <v>98.9</v>
      </c>
      <c r="H305" s="34">
        <f t="shared" si="40"/>
        <v>0</v>
      </c>
      <c r="I305" s="34">
        <f t="shared" si="40"/>
        <v>0</v>
      </c>
    </row>
    <row r="306" spans="1:9" ht="26.25" x14ac:dyDescent="0.25">
      <c r="A306" s="35" t="s">
        <v>34</v>
      </c>
      <c r="B306" s="33" t="s">
        <v>433</v>
      </c>
      <c r="C306" s="33" t="s">
        <v>150</v>
      </c>
      <c r="D306" s="33" t="s">
        <v>154</v>
      </c>
      <c r="E306" s="33" t="s">
        <v>164</v>
      </c>
      <c r="F306" s="33" t="s">
        <v>35</v>
      </c>
      <c r="G306" s="34">
        <f>49+50-0.1</f>
        <v>98.9</v>
      </c>
      <c r="H306" s="34">
        <v>0</v>
      </c>
      <c r="I306" s="34">
        <v>0</v>
      </c>
    </row>
    <row r="307" spans="1:9" ht="39" hidden="1" x14ac:dyDescent="0.25">
      <c r="A307" s="35" t="s">
        <v>165</v>
      </c>
      <c r="B307" s="33" t="s">
        <v>433</v>
      </c>
      <c r="C307" s="33" t="s">
        <v>150</v>
      </c>
      <c r="D307" s="33" t="s">
        <v>154</v>
      </c>
      <c r="E307" s="33" t="s">
        <v>166</v>
      </c>
      <c r="F307" s="33" t="s">
        <v>13</v>
      </c>
      <c r="G307" s="34">
        <f>G308</f>
        <v>0</v>
      </c>
      <c r="H307" s="56"/>
      <c r="I307" s="56"/>
    </row>
    <row r="308" spans="1:9" ht="15" hidden="1" x14ac:dyDescent="0.25">
      <c r="A308" s="35" t="s">
        <v>89</v>
      </c>
      <c r="B308" s="33" t="s">
        <v>433</v>
      </c>
      <c r="C308" s="33" t="s">
        <v>150</v>
      </c>
      <c r="D308" s="33" t="s">
        <v>154</v>
      </c>
      <c r="E308" s="33" t="s">
        <v>167</v>
      </c>
      <c r="F308" s="33" t="s">
        <v>13</v>
      </c>
      <c r="G308" s="34">
        <f>G309</f>
        <v>0</v>
      </c>
      <c r="H308" s="56"/>
      <c r="I308" s="56"/>
    </row>
    <row r="309" spans="1:9" ht="26.25" hidden="1" x14ac:dyDescent="0.25">
      <c r="A309" s="35" t="s">
        <v>32</v>
      </c>
      <c r="B309" s="33" t="s">
        <v>433</v>
      </c>
      <c r="C309" s="33" t="s">
        <v>150</v>
      </c>
      <c r="D309" s="33" t="s">
        <v>154</v>
      </c>
      <c r="E309" s="33" t="s">
        <v>167</v>
      </c>
      <c r="F309" s="33" t="s">
        <v>33</v>
      </c>
      <c r="G309" s="34">
        <f>G310</f>
        <v>0</v>
      </c>
      <c r="H309" s="56"/>
      <c r="I309" s="56"/>
    </row>
    <row r="310" spans="1:9" ht="26.25" hidden="1" x14ac:dyDescent="0.25">
      <c r="A310" s="35" t="s">
        <v>34</v>
      </c>
      <c r="B310" s="33" t="s">
        <v>433</v>
      </c>
      <c r="C310" s="33" t="s">
        <v>150</v>
      </c>
      <c r="D310" s="33" t="s">
        <v>154</v>
      </c>
      <c r="E310" s="33" t="s">
        <v>167</v>
      </c>
      <c r="F310" s="33" t="s">
        <v>35</v>
      </c>
      <c r="G310" s="34">
        <v>0</v>
      </c>
      <c r="H310" s="56"/>
      <c r="I310" s="56"/>
    </row>
    <row r="311" spans="1:9" ht="69" hidden="1" customHeight="1" x14ac:dyDescent="0.25">
      <c r="A311" s="35" t="s">
        <v>168</v>
      </c>
      <c r="B311" s="33" t="s">
        <v>433</v>
      </c>
      <c r="C311" s="33" t="s">
        <v>150</v>
      </c>
      <c r="D311" s="33" t="s">
        <v>154</v>
      </c>
      <c r="E311" s="33" t="s">
        <v>169</v>
      </c>
      <c r="F311" s="33" t="s">
        <v>13</v>
      </c>
      <c r="G311" s="34">
        <f>G312+G315</f>
        <v>0</v>
      </c>
      <c r="H311" s="56"/>
      <c r="I311" s="56"/>
    </row>
    <row r="312" spans="1:9" ht="15" hidden="1" x14ac:dyDescent="0.25">
      <c r="A312" s="35" t="s">
        <v>89</v>
      </c>
      <c r="B312" s="33" t="s">
        <v>433</v>
      </c>
      <c r="C312" s="33" t="s">
        <v>150</v>
      </c>
      <c r="D312" s="33" t="s">
        <v>154</v>
      </c>
      <c r="E312" s="33" t="s">
        <v>170</v>
      </c>
      <c r="F312" s="33" t="s">
        <v>13</v>
      </c>
      <c r="G312" s="34">
        <f>G313</f>
        <v>0</v>
      </c>
      <c r="H312" s="56"/>
      <c r="I312" s="56"/>
    </row>
    <row r="313" spans="1:9" ht="26.25" hidden="1" x14ac:dyDescent="0.25">
      <c r="A313" s="35" t="s">
        <v>32</v>
      </c>
      <c r="B313" s="33" t="s">
        <v>433</v>
      </c>
      <c r="C313" s="33" t="s">
        <v>150</v>
      </c>
      <c r="D313" s="33" t="s">
        <v>154</v>
      </c>
      <c r="E313" s="33" t="s">
        <v>170</v>
      </c>
      <c r="F313" s="33" t="s">
        <v>33</v>
      </c>
      <c r="G313" s="34">
        <f>G314</f>
        <v>0</v>
      </c>
      <c r="H313" s="56"/>
      <c r="I313" s="56"/>
    </row>
    <row r="314" spans="1:9" ht="26.25" hidden="1" x14ac:dyDescent="0.25">
      <c r="A314" s="35" t="s">
        <v>34</v>
      </c>
      <c r="B314" s="33" t="s">
        <v>433</v>
      </c>
      <c r="C314" s="33" t="s">
        <v>150</v>
      </c>
      <c r="D314" s="33" t="s">
        <v>154</v>
      </c>
      <c r="E314" s="33" t="s">
        <v>170</v>
      </c>
      <c r="F314" s="33" t="s">
        <v>35</v>
      </c>
      <c r="G314" s="34">
        <v>0</v>
      </c>
      <c r="H314" s="56"/>
      <c r="I314" s="56"/>
    </row>
    <row r="315" spans="1:9" ht="26.25" hidden="1" x14ac:dyDescent="0.25">
      <c r="A315" s="35" t="s">
        <v>171</v>
      </c>
      <c r="B315" s="33" t="s">
        <v>433</v>
      </c>
      <c r="C315" s="33" t="s">
        <v>150</v>
      </c>
      <c r="D315" s="33" t="s">
        <v>154</v>
      </c>
      <c r="E315" s="33" t="s">
        <v>172</v>
      </c>
      <c r="F315" s="33" t="s">
        <v>13</v>
      </c>
      <c r="G315" s="34">
        <f>G316</f>
        <v>0</v>
      </c>
      <c r="H315" s="56"/>
      <c r="I315" s="56"/>
    </row>
    <row r="316" spans="1:9" ht="26.25" hidden="1" x14ac:dyDescent="0.25">
      <c r="A316" s="35" t="s">
        <v>32</v>
      </c>
      <c r="B316" s="33" t="s">
        <v>433</v>
      </c>
      <c r="C316" s="33" t="s">
        <v>150</v>
      </c>
      <c r="D316" s="33" t="s">
        <v>154</v>
      </c>
      <c r="E316" s="33" t="s">
        <v>172</v>
      </c>
      <c r="F316" s="33" t="s">
        <v>33</v>
      </c>
      <c r="G316" s="34">
        <f>G317</f>
        <v>0</v>
      </c>
      <c r="H316" s="56"/>
      <c r="I316" s="56"/>
    </row>
    <row r="317" spans="1:9" ht="26.25" hidden="1" x14ac:dyDescent="0.25">
      <c r="A317" s="35" t="s">
        <v>34</v>
      </c>
      <c r="B317" s="33" t="s">
        <v>433</v>
      </c>
      <c r="C317" s="33" t="s">
        <v>150</v>
      </c>
      <c r="D317" s="33" t="s">
        <v>154</v>
      </c>
      <c r="E317" s="33" t="s">
        <v>172</v>
      </c>
      <c r="F317" s="33" t="s">
        <v>35</v>
      </c>
      <c r="G317" s="34">
        <v>0</v>
      </c>
      <c r="H317" s="56"/>
      <c r="I317" s="56"/>
    </row>
    <row r="318" spans="1:9" ht="41.25" hidden="1" customHeight="1" x14ac:dyDescent="0.25">
      <c r="A318" s="35" t="s">
        <v>114</v>
      </c>
      <c r="B318" s="33" t="s">
        <v>433</v>
      </c>
      <c r="C318" s="33" t="s">
        <v>150</v>
      </c>
      <c r="D318" s="33" t="s">
        <v>154</v>
      </c>
      <c r="E318" s="33" t="s">
        <v>115</v>
      </c>
      <c r="F318" s="33" t="s">
        <v>13</v>
      </c>
      <c r="G318" s="34">
        <f>G319+G323</f>
        <v>0</v>
      </c>
      <c r="H318" s="56"/>
      <c r="I318" s="56"/>
    </row>
    <row r="319" spans="1:9" ht="69" hidden="1" customHeight="1" x14ac:dyDescent="0.25">
      <c r="A319" s="35" t="s">
        <v>439</v>
      </c>
      <c r="B319" s="33" t="s">
        <v>433</v>
      </c>
      <c r="C319" s="33" t="s">
        <v>150</v>
      </c>
      <c r="D319" s="33" t="s">
        <v>154</v>
      </c>
      <c r="E319" s="33" t="s">
        <v>174</v>
      </c>
      <c r="F319" s="33" t="s">
        <v>13</v>
      </c>
      <c r="G319" s="34">
        <f>G320</f>
        <v>0</v>
      </c>
      <c r="H319" s="34">
        <f t="shared" ref="H319:I321" si="41">H320</f>
        <v>0</v>
      </c>
      <c r="I319" s="34">
        <f t="shared" si="41"/>
        <v>0</v>
      </c>
    </row>
    <row r="320" spans="1:9" ht="18.75" hidden="1" customHeight="1" x14ac:dyDescent="0.25">
      <c r="A320" s="35" t="s">
        <v>89</v>
      </c>
      <c r="B320" s="33" t="s">
        <v>433</v>
      </c>
      <c r="C320" s="33" t="s">
        <v>150</v>
      </c>
      <c r="D320" s="33" t="s">
        <v>154</v>
      </c>
      <c r="E320" s="33" t="s">
        <v>175</v>
      </c>
      <c r="F320" s="33" t="s">
        <v>13</v>
      </c>
      <c r="G320" s="34">
        <f>G321</f>
        <v>0</v>
      </c>
      <c r="H320" s="34">
        <f t="shared" si="41"/>
        <v>0</v>
      </c>
      <c r="I320" s="34">
        <f t="shared" si="41"/>
        <v>0</v>
      </c>
    </row>
    <row r="321" spans="1:9" ht="25.5" hidden="1" customHeight="1" x14ac:dyDescent="0.25">
      <c r="A321" s="35" t="s">
        <v>32</v>
      </c>
      <c r="B321" s="33" t="s">
        <v>433</v>
      </c>
      <c r="C321" s="33" t="s">
        <v>150</v>
      </c>
      <c r="D321" s="33" t="s">
        <v>154</v>
      </c>
      <c r="E321" s="33" t="s">
        <v>175</v>
      </c>
      <c r="F321" s="33" t="s">
        <v>33</v>
      </c>
      <c r="G321" s="34">
        <f>G322</f>
        <v>0</v>
      </c>
      <c r="H321" s="34">
        <f t="shared" si="41"/>
        <v>0</v>
      </c>
      <c r="I321" s="34">
        <f t="shared" si="41"/>
        <v>0</v>
      </c>
    </row>
    <row r="322" spans="1:9" ht="27" hidden="1" customHeight="1" x14ac:dyDescent="0.25">
      <c r="A322" s="35" t="s">
        <v>34</v>
      </c>
      <c r="B322" s="33" t="s">
        <v>433</v>
      </c>
      <c r="C322" s="33" t="s">
        <v>150</v>
      </c>
      <c r="D322" s="33" t="s">
        <v>154</v>
      </c>
      <c r="E322" s="33" t="s">
        <v>175</v>
      </c>
      <c r="F322" s="33" t="s">
        <v>35</v>
      </c>
      <c r="G322" s="34"/>
      <c r="H322" s="34"/>
      <c r="I322" s="34"/>
    </row>
    <row r="323" spans="1:9" ht="27" hidden="1" customHeight="1" x14ac:dyDescent="0.25">
      <c r="A323" s="35" t="s">
        <v>176</v>
      </c>
      <c r="B323" s="33" t="s">
        <v>433</v>
      </c>
      <c r="C323" s="33" t="s">
        <v>150</v>
      </c>
      <c r="D323" s="33" t="s">
        <v>154</v>
      </c>
      <c r="E323" s="33" t="s">
        <v>177</v>
      </c>
      <c r="F323" s="33" t="s">
        <v>13</v>
      </c>
      <c r="G323" s="34">
        <f>G324</f>
        <v>0</v>
      </c>
      <c r="H323" s="34"/>
      <c r="I323" s="34"/>
    </row>
    <row r="324" spans="1:9" ht="21" hidden="1" customHeight="1" x14ac:dyDescent="0.25">
      <c r="A324" s="35" t="s">
        <v>89</v>
      </c>
      <c r="B324" s="33" t="s">
        <v>433</v>
      </c>
      <c r="C324" s="33" t="s">
        <v>150</v>
      </c>
      <c r="D324" s="33" t="s">
        <v>154</v>
      </c>
      <c r="E324" s="33" t="s">
        <v>178</v>
      </c>
      <c r="F324" s="33" t="s">
        <v>13</v>
      </c>
      <c r="G324" s="34">
        <f>G325</f>
        <v>0</v>
      </c>
      <c r="H324" s="34"/>
      <c r="I324" s="34"/>
    </row>
    <row r="325" spans="1:9" ht="27" hidden="1" customHeight="1" x14ac:dyDescent="0.25">
      <c r="A325" s="35" t="s">
        <v>32</v>
      </c>
      <c r="B325" s="33" t="s">
        <v>433</v>
      </c>
      <c r="C325" s="33" t="s">
        <v>150</v>
      </c>
      <c r="D325" s="33" t="s">
        <v>154</v>
      </c>
      <c r="E325" s="33" t="s">
        <v>178</v>
      </c>
      <c r="F325" s="33" t="s">
        <v>33</v>
      </c>
      <c r="G325" s="34">
        <f>G331</f>
        <v>0</v>
      </c>
      <c r="H325" s="34"/>
      <c r="I325" s="34"/>
    </row>
    <row r="326" spans="1:9" ht="44.25" customHeight="1" x14ac:dyDescent="0.25">
      <c r="A326" s="35" t="s">
        <v>114</v>
      </c>
      <c r="B326" s="33" t="s">
        <v>433</v>
      </c>
      <c r="C326" s="33" t="s">
        <v>150</v>
      </c>
      <c r="D326" s="33" t="s">
        <v>154</v>
      </c>
      <c r="E326" s="33" t="s">
        <v>115</v>
      </c>
      <c r="F326" s="33" t="s">
        <v>13</v>
      </c>
      <c r="G326" s="34">
        <f>G327+G332</f>
        <v>717</v>
      </c>
      <c r="H326" s="34">
        <f t="shared" ref="H326:I326" si="42">H327+H332</f>
        <v>0</v>
      </c>
      <c r="I326" s="34">
        <f t="shared" si="42"/>
        <v>0</v>
      </c>
    </row>
    <row r="327" spans="1:9" ht="73.5" customHeight="1" x14ac:dyDescent="0.25">
      <c r="A327" s="35" t="s">
        <v>173</v>
      </c>
      <c r="B327" s="33" t="s">
        <v>433</v>
      </c>
      <c r="C327" s="33" t="s">
        <v>150</v>
      </c>
      <c r="D327" s="33" t="s">
        <v>154</v>
      </c>
      <c r="E327" s="33" t="s">
        <v>174</v>
      </c>
      <c r="F327" s="33" t="s">
        <v>13</v>
      </c>
      <c r="G327" s="34">
        <f>G328</f>
        <v>669</v>
      </c>
      <c r="H327" s="34">
        <f t="shared" ref="H327:I329" si="43">H328</f>
        <v>0</v>
      </c>
      <c r="I327" s="34">
        <f t="shared" si="43"/>
        <v>0</v>
      </c>
    </row>
    <row r="328" spans="1:9" ht="27" customHeight="1" x14ac:dyDescent="0.25">
      <c r="A328" s="35" t="s">
        <v>89</v>
      </c>
      <c r="B328" s="33" t="s">
        <v>433</v>
      </c>
      <c r="C328" s="33" t="s">
        <v>150</v>
      </c>
      <c r="D328" s="33" t="s">
        <v>154</v>
      </c>
      <c r="E328" s="33" t="s">
        <v>175</v>
      </c>
      <c r="F328" s="33" t="s">
        <v>13</v>
      </c>
      <c r="G328" s="34">
        <f>G329</f>
        <v>669</v>
      </c>
      <c r="H328" s="34">
        <f t="shared" si="43"/>
        <v>0</v>
      </c>
      <c r="I328" s="34">
        <f t="shared" si="43"/>
        <v>0</v>
      </c>
    </row>
    <row r="329" spans="1:9" ht="27" customHeight="1" x14ac:dyDescent="0.25">
      <c r="A329" s="35" t="s">
        <v>32</v>
      </c>
      <c r="B329" s="33" t="s">
        <v>433</v>
      </c>
      <c r="C329" s="33" t="s">
        <v>150</v>
      </c>
      <c r="D329" s="33" t="s">
        <v>154</v>
      </c>
      <c r="E329" s="33" t="s">
        <v>175</v>
      </c>
      <c r="F329" s="33" t="s">
        <v>33</v>
      </c>
      <c r="G329" s="34">
        <f>G330</f>
        <v>669</v>
      </c>
      <c r="H329" s="34">
        <f t="shared" si="43"/>
        <v>0</v>
      </c>
      <c r="I329" s="34">
        <f t="shared" si="43"/>
        <v>0</v>
      </c>
    </row>
    <row r="330" spans="1:9" ht="27" customHeight="1" x14ac:dyDescent="0.25">
      <c r="A330" s="35" t="s">
        <v>34</v>
      </c>
      <c r="B330" s="33" t="s">
        <v>433</v>
      </c>
      <c r="C330" s="33" t="s">
        <v>150</v>
      </c>
      <c r="D330" s="33" t="s">
        <v>154</v>
      </c>
      <c r="E330" s="33" t="s">
        <v>175</v>
      </c>
      <c r="F330" s="33" t="s">
        <v>35</v>
      </c>
      <c r="G330" s="34">
        <f>463+206</f>
        <v>669</v>
      </c>
      <c r="H330" s="34">
        <v>0</v>
      </c>
      <c r="I330" s="34">
        <v>0</v>
      </c>
    </row>
    <row r="331" spans="1:9" ht="27" hidden="1" customHeight="1" x14ac:dyDescent="0.25">
      <c r="A331" s="35" t="s">
        <v>34</v>
      </c>
      <c r="B331" s="33" t="s">
        <v>433</v>
      </c>
      <c r="C331" s="33" t="s">
        <v>150</v>
      </c>
      <c r="D331" s="33" t="s">
        <v>154</v>
      </c>
      <c r="E331" s="33" t="s">
        <v>178</v>
      </c>
      <c r="F331" s="33" t="s">
        <v>35</v>
      </c>
      <c r="G331" s="34"/>
      <c r="H331" s="34"/>
      <c r="I331" s="34"/>
    </row>
    <row r="332" spans="1:9" ht="42.75" customHeight="1" x14ac:dyDescent="0.25">
      <c r="A332" s="35" t="s">
        <v>176</v>
      </c>
      <c r="B332" s="33" t="s">
        <v>433</v>
      </c>
      <c r="C332" s="33" t="s">
        <v>150</v>
      </c>
      <c r="D332" s="33" t="s">
        <v>154</v>
      </c>
      <c r="E332" s="33" t="s">
        <v>177</v>
      </c>
      <c r="F332" s="33" t="s">
        <v>13</v>
      </c>
      <c r="G332" s="34">
        <f>G333</f>
        <v>48</v>
      </c>
      <c r="H332" s="34">
        <f t="shared" ref="H332:I334" si="44">H333</f>
        <v>0</v>
      </c>
      <c r="I332" s="34">
        <f t="shared" si="44"/>
        <v>0</v>
      </c>
    </row>
    <row r="333" spans="1:9" ht="24" customHeight="1" x14ac:dyDescent="0.25">
      <c r="A333" s="35" t="s">
        <v>89</v>
      </c>
      <c r="B333" s="33" t="s">
        <v>433</v>
      </c>
      <c r="C333" s="33" t="s">
        <v>150</v>
      </c>
      <c r="D333" s="33" t="s">
        <v>154</v>
      </c>
      <c r="E333" s="33" t="s">
        <v>178</v>
      </c>
      <c r="F333" s="33" t="s">
        <v>13</v>
      </c>
      <c r="G333" s="34">
        <f>G334</f>
        <v>48</v>
      </c>
      <c r="H333" s="34">
        <f t="shared" si="44"/>
        <v>0</v>
      </c>
      <c r="I333" s="34">
        <f t="shared" si="44"/>
        <v>0</v>
      </c>
    </row>
    <row r="334" spans="1:9" ht="27" customHeight="1" x14ac:dyDescent="0.25">
      <c r="A334" s="35" t="s">
        <v>32</v>
      </c>
      <c r="B334" s="33" t="s">
        <v>433</v>
      </c>
      <c r="C334" s="33" t="s">
        <v>150</v>
      </c>
      <c r="D334" s="33" t="s">
        <v>154</v>
      </c>
      <c r="E334" s="33" t="s">
        <v>178</v>
      </c>
      <c r="F334" s="33" t="s">
        <v>33</v>
      </c>
      <c r="G334" s="34">
        <f>G335</f>
        <v>48</v>
      </c>
      <c r="H334" s="34">
        <f t="shared" si="44"/>
        <v>0</v>
      </c>
      <c r="I334" s="34">
        <f t="shared" si="44"/>
        <v>0</v>
      </c>
    </row>
    <row r="335" spans="1:9" ht="27" customHeight="1" x14ac:dyDescent="0.25">
      <c r="A335" s="35" t="s">
        <v>34</v>
      </c>
      <c r="B335" s="33" t="s">
        <v>433</v>
      </c>
      <c r="C335" s="33" t="s">
        <v>150</v>
      </c>
      <c r="D335" s="33" t="s">
        <v>154</v>
      </c>
      <c r="E335" s="33" t="s">
        <v>178</v>
      </c>
      <c r="F335" s="33" t="s">
        <v>35</v>
      </c>
      <c r="G335" s="34">
        <f>49-1</f>
        <v>48</v>
      </c>
      <c r="H335" s="34">
        <v>0</v>
      </c>
      <c r="I335" s="34">
        <v>0</v>
      </c>
    </row>
    <row r="336" spans="1:9" ht="57.75" customHeight="1" x14ac:dyDescent="0.25">
      <c r="A336" s="35" t="s">
        <v>531</v>
      </c>
      <c r="B336" s="33" t="s">
        <v>433</v>
      </c>
      <c r="C336" s="33" t="s">
        <v>150</v>
      </c>
      <c r="D336" s="33" t="s">
        <v>154</v>
      </c>
      <c r="E336" s="33" t="s">
        <v>528</v>
      </c>
      <c r="F336" s="33" t="s">
        <v>13</v>
      </c>
      <c r="G336" s="34">
        <f>G337</f>
        <v>0</v>
      </c>
      <c r="H336" s="34">
        <f>H337+H342+H345</f>
        <v>2262.5</v>
      </c>
      <c r="I336" s="34">
        <f>I337+I342+I345</f>
        <v>2251.5</v>
      </c>
    </row>
    <row r="337" spans="1:9" ht="27" customHeight="1" x14ac:dyDescent="0.25">
      <c r="A337" s="35" t="s">
        <v>144</v>
      </c>
      <c r="B337" s="33" t="s">
        <v>433</v>
      </c>
      <c r="C337" s="33" t="s">
        <v>150</v>
      </c>
      <c r="D337" s="33" t="s">
        <v>154</v>
      </c>
      <c r="E337" s="33" t="s">
        <v>582</v>
      </c>
      <c r="F337" s="33" t="s">
        <v>13</v>
      </c>
      <c r="G337" s="34">
        <f>G338+G340+G343</f>
        <v>0</v>
      </c>
      <c r="H337" s="34">
        <f>H338+H340</f>
        <v>2209.5</v>
      </c>
      <c r="I337" s="34">
        <f>I338+I340</f>
        <v>2198.5</v>
      </c>
    </row>
    <row r="338" spans="1:9" ht="27" customHeight="1" x14ac:dyDescent="0.25">
      <c r="A338" s="35" t="s">
        <v>22</v>
      </c>
      <c r="B338" s="33" t="s">
        <v>433</v>
      </c>
      <c r="C338" s="33" t="s">
        <v>150</v>
      </c>
      <c r="D338" s="33" t="s">
        <v>154</v>
      </c>
      <c r="E338" s="33" t="s">
        <v>582</v>
      </c>
      <c r="F338" s="33" t="s">
        <v>23</v>
      </c>
      <c r="G338" s="34">
        <f>G339</f>
        <v>0</v>
      </c>
      <c r="H338" s="34">
        <f>H339</f>
        <v>2198.5</v>
      </c>
      <c r="I338" s="34">
        <f>I339</f>
        <v>2198.5</v>
      </c>
    </row>
    <row r="339" spans="1:9" ht="27" customHeight="1" x14ac:dyDescent="0.25">
      <c r="A339" s="35" t="s">
        <v>146</v>
      </c>
      <c r="B339" s="33" t="s">
        <v>433</v>
      </c>
      <c r="C339" s="33" t="s">
        <v>150</v>
      </c>
      <c r="D339" s="33" t="s">
        <v>154</v>
      </c>
      <c r="E339" s="33" t="s">
        <v>582</v>
      </c>
      <c r="F339" s="33" t="s">
        <v>147</v>
      </c>
      <c r="G339" s="34">
        <v>0</v>
      </c>
      <c r="H339" s="34">
        <v>2198.5</v>
      </c>
      <c r="I339" s="34">
        <v>2198.5</v>
      </c>
    </row>
    <row r="340" spans="1:9" ht="27" customHeight="1" x14ac:dyDescent="0.25">
      <c r="A340" s="35" t="s">
        <v>32</v>
      </c>
      <c r="B340" s="33" t="s">
        <v>433</v>
      </c>
      <c r="C340" s="33" t="s">
        <v>150</v>
      </c>
      <c r="D340" s="33" t="s">
        <v>154</v>
      </c>
      <c r="E340" s="33" t="s">
        <v>582</v>
      </c>
      <c r="F340" s="33" t="s">
        <v>33</v>
      </c>
      <c r="G340" s="34">
        <f>G341</f>
        <v>0</v>
      </c>
      <c r="H340" s="34">
        <f>H341</f>
        <v>11</v>
      </c>
      <c r="I340" s="34">
        <f>I341</f>
        <v>0</v>
      </c>
    </row>
    <row r="341" spans="1:9" ht="27" customHeight="1" x14ac:dyDescent="0.25">
      <c r="A341" s="35" t="s">
        <v>34</v>
      </c>
      <c r="B341" s="33" t="s">
        <v>433</v>
      </c>
      <c r="C341" s="33" t="s">
        <v>150</v>
      </c>
      <c r="D341" s="33" t="s">
        <v>154</v>
      </c>
      <c r="E341" s="33" t="s">
        <v>582</v>
      </c>
      <c r="F341" s="33" t="s">
        <v>35</v>
      </c>
      <c r="G341" s="34">
        <v>0</v>
      </c>
      <c r="H341" s="34">
        <v>11</v>
      </c>
      <c r="I341" s="34">
        <v>0</v>
      </c>
    </row>
    <row r="342" spans="1:9" ht="27" customHeight="1" x14ac:dyDescent="0.25">
      <c r="A342" s="35" t="s">
        <v>142</v>
      </c>
      <c r="B342" s="33" t="s">
        <v>433</v>
      </c>
      <c r="C342" s="33" t="s">
        <v>150</v>
      </c>
      <c r="D342" s="33" t="s">
        <v>154</v>
      </c>
      <c r="E342" s="33" t="s">
        <v>583</v>
      </c>
      <c r="F342" s="33" t="s">
        <v>13</v>
      </c>
      <c r="G342" s="34">
        <v>0</v>
      </c>
      <c r="H342" s="34">
        <f>H343</f>
        <v>4</v>
      </c>
      <c r="I342" s="34">
        <f>I343</f>
        <v>4</v>
      </c>
    </row>
    <row r="343" spans="1:9" ht="20.25" customHeight="1" x14ac:dyDescent="0.25">
      <c r="A343" s="35" t="s">
        <v>36</v>
      </c>
      <c r="B343" s="33" t="s">
        <v>433</v>
      </c>
      <c r="C343" s="33" t="s">
        <v>150</v>
      </c>
      <c r="D343" s="33" t="s">
        <v>154</v>
      </c>
      <c r="E343" s="33" t="s">
        <v>583</v>
      </c>
      <c r="F343" s="33" t="s">
        <v>37</v>
      </c>
      <c r="G343" s="34">
        <f>G344</f>
        <v>0</v>
      </c>
      <c r="H343" s="34">
        <f>H344</f>
        <v>4</v>
      </c>
      <c r="I343" s="34">
        <f>I344</f>
        <v>4</v>
      </c>
    </row>
    <row r="344" spans="1:9" ht="18.75" customHeight="1" x14ac:dyDescent="0.25">
      <c r="A344" s="35" t="s">
        <v>38</v>
      </c>
      <c r="B344" s="33" t="s">
        <v>433</v>
      </c>
      <c r="C344" s="33" t="s">
        <v>150</v>
      </c>
      <c r="D344" s="33" t="s">
        <v>154</v>
      </c>
      <c r="E344" s="33" t="s">
        <v>583</v>
      </c>
      <c r="F344" s="33" t="s">
        <v>39</v>
      </c>
      <c r="G344" s="34">
        <v>0</v>
      </c>
      <c r="H344" s="34">
        <v>4</v>
      </c>
      <c r="I344" s="34">
        <v>4</v>
      </c>
    </row>
    <row r="345" spans="1:9" ht="21.75" customHeight="1" x14ac:dyDescent="0.25">
      <c r="A345" s="35" t="s">
        <v>89</v>
      </c>
      <c r="B345" s="33" t="s">
        <v>433</v>
      </c>
      <c r="C345" s="33" t="s">
        <v>150</v>
      </c>
      <c r="D345" s="33" t="s">
        <v>154</v>
      </c>
      <c r="E345" s="33" t="s">
        <v>529</v>
      </c>
      <c r="F345" s="33" t="s">
        <v>13</v>
      </c>
      <c r="G345" s="34">
        <v>0</v>
      </c>
      <c r="H345" s="34">
        <f>H346</f>
        <v>49</v>
      </c>
      <c r="I345" s="34">
        <f>I346</f>
        <v>49</v>
      </c>
    </row>
    <row r="346" spans="1:9" ht="27" customHeight="1" x14ac:dyDescent="0.25">
      <c r="A346" s="35" t="s">
        <v>32</v>
      </c>
      <c r="B346" s="33" t="s">
        <v>433</v>
      </c>
      <c r="C346" s="33" t="s">
        <v>150</v>
      </c>
      <c r="D346" s="33" t="s">
        <v>154</v>
      </c>
      <c r="E346" s="33" t="s">
        <v>529</v>
      </c>
      <c r="F346" s="33" t="s">
        <v>33</v>
      </c>
      <c r="G346" s="34">
        <v>0</v>
      </c>
      <c r="H346" s="34">
        <f>H347</f>
        <v>49</v>
      </c>
      <c r="I346" s="34">
        <f>I347</f>
        <v>49</v>
      </c>
    </row>
    <row r="347" spans="1:9" ht="27" customHeight="1" x14ac:dyDescent="0.25">
      <c r="A347" s="35" t="s">
        <v>34</v>
      </c>
      <c r="B347" s="33" t="s">
        <v>433</v>
      </c>
      <c r="C347" s="33" t="s">
        <v>150</v>
      </c>
      <c r="D347" s="33" t="s">
        <v>154</v>
      </c>
      <c r="E347" s="33" t="s">
        <v>529</v>
      </c>
      <c r="F347" s="33" t="s">
        <v>35</v>
      </c>
      <c r="G347" s="34">
        <v>0</v>
      </c>
      <c r="H347" s="34">
        <v>49</v>
      </c>
      <c r="I347" s="34">
        <v>49</v>
      </c>
    </row>
    <row r="348" spans="1:9" s="9" customFormat="1" ht="15" x14ac:dyDescent="0.25">
      <c r="A348" s="35" t="s">
        <v>179</v>
      </c>
      <c r="B348" s="33" t="s">
        <v>433</v>
      </c>
      <c r="C348" s="33" t="s">
        <v>27</v>
      </c>
      <c r="D348" s="33" t="s">
        <v>11</v>
      </c>
      <c r="E348" s="33" t="s">
        <v>12</v>
      </c>
      <c r="F348" s="33" t="s">
        <v>13</v>
      </c>
      <c r="G348" s="34">
        <f>G349+G358+G408</f>
        <v>5792.5999999999995</v>
      </c>
      <c r="H348" s="34">
        <f>H349+H358+H408</f>
        <v>3384.2999999999997</v>
      </c>
      <c r="I348" s="34">
        <f>I349+I358+I408</f>
        <v>2166.7999999999997</v>
      </c>
    </row>
    <row r="349" spans="1:9" s="9" customFormat="1" ht="15" x14ac:dyDescent="0.25">
      <c r="A349" s="35" t="s">
        <v>180</v>
      </c>
      <c r="B349" s="33" t="s">
        <v>433</v>
      </c>
      <c r="C349" s="33" t="s">
        <v>27</v>
      </c>
      <c r="D349" s="33" t="s">
        <v>56</v>
      </c>
      <c r="E349" s="33" t="s">
        <v>12</v>
      </c>
      <c r="F349" s="33" t="s">
        <v>13</v>
      </c>
      <c r="G349" s="34">
        <f t="shared" ref="G349:I350" si="45">G350</f>
        <v>48.7</v>
      </c>
      <c r="H349" s="34">
        <f t="shared" si="45"/>
        <v>48.7</v>
      </c>
      <c r="I349" s="34">
        <f t="shared" si="45"/>
        <v>48.7</v>
      </c>
    </row>
    <row r="350" spans="1:9" s="9" customFormat="1" ht="26.25" x14ac:dyDescent="0.25">
      <c r="A350" s="35" t="s">
        <v>16</v>
      </c>
      <c r="B350" s="33" t="s">
        <v>433</v>
      </c>
      <c r="C350" s="33" t="s">
        <v>27</v>
      </c>
      <c r="D350" s="33" t="s">
        <v>56</v>
      </c>
      <c r="E350" s="33" t="s">
        <v>17</v>
      </c>
      <c r="F350" s="33" t="s">
        <v>13</v>
      </c>
      <c r="G350" s="34">
        <f t="shared" si="45"/>
        <v>48.7</v>
      </c>
      <c r="H350" s="34">
        <f t="shared" si="45"/>
        <v>48.7</v>
      </c>
      <c r="I350" s="34">
        <f t="shared" si="45"/>
        <v>48.7</v>
      </c>
    </row>
    <row r="351" spans="1:9" s="9" customFormat="1" ht="26.25" x14ac:dyDescent="0.25">
      <c r="A351" s="35" t="s">
        <v>18</v>
      </c>
      <c r="B351" s="33" t="s">
        <v>433</v>
      </c>
      <c r="C351" s="33" t="s">
        <v>27</v>
      </c>
      <c r="D351" s="33" t="s">
        <v>56</v>
      </c>
      <c r="E351" s="33" t="s">
        <v>19</v>
      </c>
      <c r="F351" s="33" t="s">
        <v>13</v>
      </c>
      <c r="G351" s="34">
        <f>G355</f>
        <v>48.7</v>
      </c>
      <c r="H351" s="34">
        <f>H355</f>
        <v>48.7</v>
      </c>
      <c r="I351" s="34">
        <f>I355</f>
        <v>48.7</v>
      </c>
    </row>
    <row r="352" spans="1:9" s="9" customFormat="1" ht="30" hidden="1" customHeight="1" x14ac:dyDescent="0.25">
      <c r="A352" s="35" t="s">
        <v>181</v>
      </c>
      <c r="B352" s="33" t="s">
        <v>433</v>
      </c>
      <c r="C352" s="33" t="s">
        <v>27</v>
      </c>
      <c r="D352" s="33" t="s">
        <v>56</v>
      </c>
      <c r="E352" s="33" t="s">
        <v>182</v>
      </c>
      <c r="F352" s="33" t="s">
        <v>13</v>
      </c>
      <c r="G352" s="34">
        <f t="shared" ref="G352:I353" si="46">G353</f>
        <v>0</v>
      </c>
      <c r="H352" s="34">
        <f t="shared" si="46"/>
        <v>0</v>
      </c>
      <c r="I352" s="34">
        <f t="shared" si="46"/>
        <v>0</v>
      </c>
    </row>
    <row r="353" spans="1:9" s="9" customFormat="1" ht="26.25" hidden="1" x14ac:dyDescent="0.25">
      <c r="A353" s="35" t="s">
        <v>32</v>
      </c>
      <c r="B353" s="33" t="s">
        <v>433</v>
      </c>
      <c r="C353" s="33" t="s">
        <v>27</v>
      </c>
      <c r="D353" s="33" t="s">
        <v>56</v>
      </c>
      <c r="E353" s="33" t="s">
        <v>182</v>
      </c>
      <c r="F353" s="33" t="s">
        <v>33</v>
      </c>
      <c r="G353" s="34">
        <f t="shared" si="46"/>
        <v>0</v>
      </c>
      <c r="H353" s="34">
        <f t="shared" si="46"/>
        <v>0</v>
      </c>
      <c r="I353" s="34">
        <f t="shared" si="46"/>
        <v>0</v>
      </c>
    </row>
    <row r="354" spans="1:9" s="9" customFormat="1" ht="26.25" hidden="1" x14ac:dyDescent="0.25">
      <c r="A354" s="35" t="s">
        <v>34</v>
      </c>
      <c r="B354" s="33" t="s">
        <v>433</v>
      </c>
      <c r="C354" s="33" t="s">
        <v>27</v>
      </c>
      <c r="D354" s="33" t="s">
        <v>56</v>
      </c>
      <c r="E354" s="33" t="s">
        <v>182</v>
      </c>
      <c r="F354" s="33" t="s">
        <v>35</v>
      </c>
      <c r="G354" s="34">
        <v>0</v>
      </c>
      <c r="H354" s="34">
        <v>0</v>
      </c>
      <c r="I354" s="34">
        <v>0</v>
      </c>
    </row>
    <row r="355" spans="1:9" s="9" customFormat="1" ht="26.25" x14ac:dyDescent="0.25">
      <c r="A355" s="35" t="s">
        <v>183</v>
      </c>
      <c r="B355" s="33" t="s">
        <v>433</v>
      </c>
      <c r="C355" s="33" t="s">
        <v>27</v>
      </c>
      <c r="D355" s="33" t="s">
        <v>56</v>
      </c>
      <c r="E355" s="33" t="s">
        <v>184</v>
      </c>
      <c r="F355" s="33" t="s">
        <v>13</v>
      </c>
      <c r="G355" s="34">
        <f t="shared" ref="G355:I356" si="47">G356</f>
        <v>48.7</v>
      </c>
      <c r="H355" s="34">
        <f t="shared" si="47"/>
        <v>48.7</v>
      </c>
      <c r="I355" s="34">
        <f t="shared" si="47"/>
        <v>48.7</v>
      </c>
    </row>
    <row r="356" spans="1:9" s="9" customFormat="1" ht="28.5" customHeight="1" x14ac:dyDescent="0.25">
      <c r="A356" s="35" t="s">
        <v>32</v>
      </c>
      <c r="B356" s="33" t="s">
        <v>433</v>
      </c>
      <c r="C356" s="33" t="s">
        <v>27</v>
      </c>
      <c r="D356" s="33" t="s">
        <v>56</v>
      </c>
      <c r="E356" s="33" t="s">
        <v>184</v>
      </c>
      <c r="F356" s="33" t="s">
        <v>33</v>
      </c>
      <c r="G356" s="34">
        <f t="shared" si="47"/>
        <v>48.7</v>
      </c>
      <c r="H356" s="34">
        <f t="shared" si="47"/>
        <v>48.7</v>
      </c>
      <c r="I356" s="34">
        <f t="shared" si="47"/>
        <v>48.7</v>
      </c>
    </row>
    <row r="357" spans="1:9" s="9" customFormat="1" ht="29.25" customHeight="1" x14ac:dyDescent="0.25">
      <c r="A357" s="35" t="s">
        <v>34</v>
      </c>
      <c r="B357" s="33" t="s">
        <v>433</v>
      </c>
      <c r="C357" s="33" t="s">
        <v>27</v>
      </c>
      <c r="D357" s="33" t="s">
        <v>56</v>
      </c>
      <c r="E357" s="33" t="s">
        <v>184</v>
      </c>
      <c r="F357" s="33" t="s">
        <v>35</v>
      </c>
      <c r="G357" s="34">
        <v>48.7</v>
      </c>
      <c r="H357" s="34">
        <v>48.7</v>
      </c>
      <c r="I357" s="34">
        <v>48.7</v>
      </c>
    </row>
    <row r="358" spans="1:9" s="9" customFormat="1" ht="19.5" customHeight="1" x14ac:dyDescent="0.25">
      <c r="A358" s="35" t="s">
        <v>185</v>
      </c>
      <c r="B358" s="33" t="s">
        <v>433</v>
      </c>
      <c r="C358" s="33" t="s">
        <v>27</v>
      </c>
      <c r="D358" s="33" t="s">
        <v>154</v>
      </c>
      <c r="E358" s="33" t="s">
        <v>12</v>
      </c>
      <c r="F358" s="33" t="s">
        <v>13</v>
      </c>
      <c r="G358" s="34">
        <f>G362+G371+G399+G389</f>
        <v>5480.4</v>
      </c>
      <c r="H358" s="34">
        <f>H362+H371+H394+H399</f>
        <v>3135.6</v>
      </c>
      <c r="I358" s="34">
        <f>I362+I371+I394</f>
        <v>2058.1</v>
      </c>
    </row>
    <row r="359" spans="1:9" s="9" customFormat="1" ht="31.5" hidden="1" customHeight="1" x14ac:dyDescent="0.25">
      <c r="A359" s="35" t="s">
        <v>186</v>
      </c>
      <c r="B359" s="33" t="s">
        <v>433</v>
      </c>
      <c r="C359" s="33" t="s">
        <v>27</v>
      </c>
      <c r="D359" s="33" t="s">
        <v>154</v>
      </c>
      <c r="E359" s="33" t="s">
        <v>187</v>
      </c>
      <c r="F359" s="33" t="s">
        <v>13</v>
      </c>
      <c r="G359" s="34">
        <f>G360</f>
        <v>0</v>
      </c>
      <c r="H359" s="56"/>
      <c r="I359" s="56"/>
    </row>
    <row r="360" spans="1:9" s="9" customFormat="1" ht="27" hidden="1" customHeight="1" x14ac:dyDescent="0.25">
      <c r="A360" s="35" t="s">
        <v>60</v>
      </c>
      <c r="B360" s="33" t="s">
        <v>433</v>
      </c>
      <c r="C360" s="33" t="s">
        <v>27</v>
      </c>
      <c r="D360" s="33" t="s">
        <v>154</v>
      </c>
      <c r="E360" s="33" t="s">
        <v>187</v>
      </c>
      <c r="F360" s="33" t="s">
        <v>33</v>
      </c>
      <c r="G360" s="34">
        <f>G361</f>
        <v>0</v>
      </c>
      <c r="H360" s="56"/>
      <c r="I360" s="56"/>
    </row>
    <row r="361" spans="1:9" s="9" customFormat="1" ht="30.75" hidden="1" customHeight="1" x14ac:dyDescent="0.25">
      <c r="A361" s="35" t="s">
        <v>34</v>
      </c>
      <c r="B361" s="33" t="s">
        <v>433</v>
      </c>
      <c r="C361" s="33" t="s">
        <v>27</v>
      </c>
      <c r="D361" s="33" t="s">
        <v>154</v>
      </c>
      <c r="E361" s="33" t="s">
        <v>187</v>
      </c>
      <c r="F361" s="33" t="s">
        <v>35</v>
      </c>
      <c r="G361" s="34">
        <v>0</v>
      </c>
      <c r="H361" s="56"/>
      <c r="I361" s="56"/>
    </row>
    <row r="362" spans="1:9" s="9" customFormat="1" ht="42" customHeight="1" x14ac:dyDescent="0.25">
      <c r="A362" s="35" t="s">
        <v>533</v>
      </c>
      <c r="B362" s="33" t="s">
        <v>433</v>
      </c>
      <c r="C362" s="33" t="s">
        <v>27</v>
      </c>
      <c r="D362" s="33" t="s">
        <v>154</v>
      </c>
      <c r="E362" s="33" t="s">
        <v>189</v>
      </c>
      <c r="F362" s="33" t="s">
        <v>13</v>
      </c>
      <c r="G362" s="34">
        <f>G363+G367</f>
        <v>100</v>
      </c>
      <c r="H362" s="34">
        <f>H363</f>
        <v>100</v>
      </c>
      <c r="I362" s="34">
        <f>I363+I367</f>
        <v>100</v>
      </c>
    </row>
    <row r="363" spans="1:9" s="9" customFormat="1" ht="41.25" customHeight="1" x14ac:dyDescent="0.25">
      <c r="A363" s="35" t="s">
        <v>534</v>
      </c>
      <c r="B363" s="33" t="s">
        <v>433</v>
      </c>
      <c r="C363" s="33" t="s">
        <v>27</v>
      </c>
      <c r="D363" s="33" t="s">
        <v>154</v>
      </c>
      <c r="E363" s="33" t="s">
        <v>190</v>
      </c>
      <c r="F363" s="33" t="s">
        <v>13</v>
      </c>
      <c r="G363" s="34">
        <f>G364</f>
        <v>100</v>
      </c>
      <c r="H363" s="34">
        <f t="shared" ref="H363:I365" si="48">H364</f>
        <v>100</v>
      </c>
      <c r="I363" s="34">
        <f t="shared" si="48"/>
        <v>100</v>
      </c>
    </row>
    <row r="364" spans="1:9" s="9" customFormat="1" ht="16.5" customHeight="1" x14ac:dyDescent="0.25">
      <c r="A364" s="35" t="s">
        <v>89</v>
      </c>
      <c r="B364" s="33" t="s">
        <v>433</v>
      </c>
      <c r="C364" s="33" t="s">
        <v>27</v>
      </c>
      <c r="D364" s="33" t="s">
        <v>154</v>
      </c>
      <c r="E364" s="33" t="s">
        <v>191</v>
      </c>
      <c r="F364" s="33" t="s">
        <v>13</v>
      </c>
      <c r="G364" s="34">
        <f>G365</f>
        <v>100</v>
      </c>
      <c r="H364" s="34">
        <f t="shared" si="48"/>
        <v>100</v>
      </c>
      <c r="I364" s="34">
        <f t="shared" si="48"/>
        <v>100</v>
      </c>
    </row>
    <row r="365" spans="1:9" s="9" customFormat="1" ht="30.75" customHeight="1" x14ac:dyDescent="0.25">
      <c r="A365" s="35" t="s">
        <v>32</v>
      </c>
      <c r="B365" s="33" t="s">
        <v>433</v>
      </c>
      <c r="C365" s="33" t="s">
        <v>27</v>
      </c>
      <c r="D365" s="33" t="s">
        <v>154</v>
      </c>
      <c r="E365" s="33" t="s">
        <v>191</v>
      </c>
      <c r="F365" s="33" t="s">
        <v>33</v>
      </c>
      <c r="G365" s="34">
        <f>G366</f>
        <v>100</v>
      </c>
      <c r="H365" s="34">
        <f t="shared" si="48"/>
        <v>100</v>
      </c>
      <c r="I365" s="34">
        <f t="shared" si="48"/>
        <v>100</v>
      </c>
    </row>
    <row r="366" spans="1:9" s="9" customFormat="1" ht="30.75" customHeight="1" x14ac:dyDescent="0.25">
      <c r="A366" s="35" t="s">
        <v>34</v>
      </c>
      <c r="B366" s="33" t="s">
        <v>433</v>
      </c>
      <c r="C366" s="33" t="s">
        <v>27</v>
      </c>
      <c r="D366" s="33" t="s">
        <v>154</v>
      </c>
      <c r="E366" s="33" t="s">
        <v>191</v>
      </c>
      <c r="F366" s="33" t="s">
        <v>35</v>
      </c>
      <c r="G366" s="34">
        <v>100</v>
      </c>
      <c r="H366" s="34">
        <v>100</v>
      </c>
      <c r="I366" s="34">
        <v>100</v>
      </c>
    </row>
    <row r="367" spans="1:9" s="9" customFormat="1" ht="40.5" hidden="1" customHeight="1" x14ac:dyDescent="0.25">
      <c r="A367" s="35" t="s">
        <v>192</v>
      </c>
      <c r="B367" s="33" t="s">
        <v>433</v>
      </c>
      <c r="C367" s="33" t="s">
        <v>27</v>
      </c>
      <c r="D367" s="33" t="s">
        <v>154</v>
      </c>
      <c r="E367" s="33" t="s">
        <v>193</v>
      </c>
      <c r="F367" s="33" t="s">
        <v>13</v>
      </c>
      <c r="G367" s="34">
        <f>G368</f>
        <v>0</v>
      </c>
      <c r="H367" s="56"/>
      <c r="I367" s="56"/>
    </row>
    <row r="368" spans="1:9" s="9" customFormat="1" ht="22.5" hidden="1" customHeight="1" x14ac:dyDescent="0.25">
      <c r="A368" s="35" t="s">
        <v>89</v>
      </c>
      <c r="B368" s="33" t="s">
        <v>433</v>
      </c>
      <c r="C368" s="33" t="s">
        <v>27</v>
      </c>
      <c r="D368" s="33" t="s">
        <v>154</v>
      </c>
      <c r="E368" s="33" t="s">
        <v>194</v>
      </c>
      <c r="F368" s="33" t="s">
        <v>13</v>
      </c>
      <c r="G368" s="34">
        <f>G369</f>
        <v>0</v>
      </c>
      <c r="H368" s="56"/>
      <c r="I368" s="56"/>
    </row>
    <row r="369" spans="1:9" s="9" customFormat="1" ht="30.75" hidden="1" customHeight="1" x14ac:dyDescent="0.25">
      <c r="A369" s="35" t="s">
        <v>32</v>
      </c>
      <c r="B369" s="33" t="s">
        <v>433</v>
      </c>
      <c r="C369" s="33" t="s">
        <v>27</v>
      </c>
      <c r="D369" s="33" t="s">
        <v>154</v>
      </c>
      <c r="E369" s="33" t="s">
        <v>194</v>
      </c>
      <c r="F369" s="33" t="s">
        <v>33</v>
      </c>
      <c r="G369" s="34">
        <f>G370</f>
        <v>0</v>
      </c>
      <c r="H369" s="56"/>
      <c r="I369" s="56"/>
    </row>
    <row r="370" spans="1:9" s="9" customFormat="1" ht="30.75" hidden="1" customHeight="1" x14ac:dyDescent="0.25">
      <c r="A370" s="35" t="s">
        <v>34</v>
      </c>
      <c r="B370" s="33" t="s">
        <v>433</v>
      </c>
      <c r="C370" s="33" t="s">
        <v>27</v>
      </c>
      <c r="D370" s="33" t="s">
        <v>154</v>
      </c>
      <c r="E370" s="33" t="s">
        <v>194</v>
      </c>
      <c r="F370" s="33" t="s">
        <v>35</v>
      </c>
      <c r="G370" s="34"/>
      <c r="H370" s="56"/>
      <c r="I370" s="56"/>
    </row>
    <row r="371" spans="1:9" s="9" customFormat="1" ht="75" customHeight="1" x14ac:dyDescent="0.25">
      <c r="A371" s="35" t="s">
        <v>537</v>
      </c>
      <c r="B371" s="33" t="s">
        <v>433</v>
      </c>
      <c r="C371" s="33" t="s">
        <v>27</v>
      </c>
      <c r="D371" s="33" t="s">
        <v>154</v>
      </c>
      <c r="E371" s="33" t="s">
        <v>195</v>
      </c>
      <c r="F371" s="33" t="s">
        <v>13</v>
      </c>
      <c r="G371" s="34">
        <f>G378+G385+G372+G375</f>
        <v>5330.4</v>
      </c>
      <c r="H371" s="34">
        <v>0</v>
      </c>
      <c r="I371" s="34">
        <f>I378+I385</f>
        <v>0</v>
      </c>
    </row>
    <row r="372" spans="1:9" s="9" customFormat="1" ht="67.5" hidden="1" customHeight="1" x14ac:dyDescent="0.25">
      <c r="A372" s="35" t="s">
        <v>477</v>
      </c>
      <c r="B372" s="33" t="s">
        <v>433</v>
      </c>
      <c r="C372" s="33" t="s">
        <v>27</v>
      </c>
      <c r="D372" s="33" t="s">
        <v>154</v>
      </c>
      <c r="E372" s="33" t="s">
        <v>478</v>
      </c>
      <c r="F372" s="33" t="s">
        <v>13</v>
      </c>
      <c r="G372" s="34">
        <f>G373</f>
        <v>0</v>
      </c>
      <c r="H372" s="34">
        <v>0</v>
      </c>
      <c r="I372" s="34">
        <v>0</v>
      </c>
    </row>
    <row r="373" spans="1:9" s="9" customFormat="1" ht="35.25" hidden="1" customHeight="1" x14ac:dyDescent="0.25">
      <c r="A373" s="35" t="s">
        <v>32</v>
      </c>
      <c r="B373" s="33" t="s">
        <v>433</v>
      </c>
      <c r="C373" s="33" t="s">
        <v>27</v>
      </c>
      <c r="D373" s="33" t="s">
        <v>154</v>
      </c>
      <c r="E373" s="33" t="s">
        <v>478</v>
      </c>
      <c r="F373" s="33" t="s">
        <v>33</v>
      </c>
      <c r="G373" s="34">
        <f>G374</f>
        <v>0</v>
      </c>
      <c r="H373" s="34">
        <v>0</v>
      </c>
      <c r="I373" s="34">
        <v>0</v>
      </c>
    </row>
    <row r="374" spans="1:9" s="9" customFormat="1" ht="33" hidden="1" customHeight="1" x14ac:dyDescent="0.25">
      <c r="A374" s="35" t="s">
        <v>34</v>
      </c>
      <c r="B374" s="33" t="s">
        <v>433</v>
      </c>
      <c r="C374" s="33" t="s">
        <v>27</v>
      </c>
      <c r="D374" s="33" t="s">
        <v>154</v>
      </c>
      <c r="E374" s="33" t="s">
        <v>478</v>
      </c>
      <c r="F374" s="33" t="s">
        <v>35</v>
      </c>
      <c r="G374" s="34"/>
      <c r="H374" s="34">
        <v>0</v>
      </c>
      <c r="I374" s="34">
        <v>0</v>
      </c>
    </row>
    <row r="375" spans="1:9" s="9" customFormat="1" ht="69" hidden="1" customHeight="1" x14ac:dyDescent="0.25">
      <c r="A375" s="35" t="s">
        <v>479</v>
      </c>
      <c r="B375" s="33" t="s">
        <v>433</v>
      </c>
      <c r="C375" s="33" t="s">
        <v>27</v>
      </c>
      <c r="D375" s="33" t="s">
        <v>154</v>
      </c>
      <c r="E375" s="33" t="s">
        <v>480</v>
      </c>
      <c r="F375" s="33" t="s">
        <v>13</v>
      </c>
      <c r="G375" s="34">
        <f>G376</f>
        <v>0</v>
      </c>
      <c r="H375" s="34">
        <v>0</v>
      </c>
      <c r="I375" s="34">
        <v>0</v>
      </c>
    </row>
    <row r="376" spans="1:9" s="9" customFormat="1" ht="34.5" hidden="1" customHeight="1" x14ac:dyDescent="0.25">
      <c r="A376" s="35" t="s">
        <v>32</v>
      </c>
      <c r="B376" s="33" t="s">
        <v>433</v>
      </c>
      <c r="C376" s="33" t="s">
        <v>27</v>
      </c>
      <c r="D376" s="33" t="s">
        <v>154</v>
      </c>
      <c r="E376" s="33" t="s">
        <v>480</v>
      </c>
      <c r="F376" s="33" t="s">
        <v>33</v>
      </c>
      <c r="G376" s="34">
        <f>G377</f>
        <v>0</v>
      </c>
      <c r="H376" s="34">
        <v>0</v>
      </c>
      <c r="I376" s="34">
        <v>0</v>
      </c>
    </row>
    <row r="377" spans="1:9" s="9" customFormat="1" ht="20.25" hidden="1" customHeight="1" x14ac:dyDescent="0.25">
      <c r="A377" s="35" t="s">
        <v>34</v>
      </c>
      <c r="B377" s="33" t="s">
        <v>433</v>
      </c>
      <c r="C377" s="33" t="s">
        <v>27</v>
      </c>
      <c r="D377" s="33" t="s">
        <v>154</v>
      </c>
      <c r="E377" s="33" t="s">
        <v>480</v>
      </c>
      <c r="F377" s="33" t="s">
        <v>35</v>
      </c>
      <c r="G377" s="34"/>
      <c r="H377" s="34">
        <v>0</v>
      </c>
      <c r="I377" s="34">
        <v>0</v>
      </c>
    </row>
    <row r="378" spans="1:9" s="9" customFormat="1" ht="65.25" customHeight="1" x14ac:dyDescent="0.25">
      <c r="A378" s="35" t="s">
        <v>196</v>
      </c>
      <c r="B378" s="33" t="s">
        <v>433</v>
      </c>
      <c r="C378" s="33" t="s">
        <v>27</v>
      </c>
      <c r="D378" s="33" t="s">
        <v>154</v>
      </c>
      <c r="E378" s="33" t="s">
        <v>197</v>
      </c>
      <c r="F378" s="33" t="s">
        <v>13</v>
      </c>
      <c r="G378" s="34">
        <f>G382+G379</f>
        <v>4898.5</v>
      </c>
      <c r="H378" s="34">
        <f>H382</f>
        <v>0</v>
      </c>
      <c r="I378" s="34">
        <f>I382</f>
        <v>0</v>
      </c>
    </row>
    <row r="379" spans="1:9" s="9" customFormat="1" ht="43.5" hidden="1" customHeight="1" x14ac:dyDescent="0.25">
      <c r="A379" s="35" t="s">
        <v>468</v>
      </c>
      <c r="B379" s="33" t="s">
        <v>433</v>
      </c>
      <c r="C379" s="33" t="s">
        <v>27</v>
      </c>
      <c r="D379" s="33" t="s">
        <v>154</v>
      </c>
      <c r="E379" s="33" t="s">
        <v>481</v>
      </c>
      <c r="F379" s="33" t="s">
        <v>13</v>
      </c>
      <c r="G379" s="34">
        <f>G380</f>
        <v>0</v>
      </c>
      <c r="H379" s="34">
        <v>0</v>
      </c>
      <c r="I379" s="34">
        <v>0</v>
      </c>
    </row>
    <row r="380" spans="1:9" s="9" customFormat="1" ht="30" hidden="1" customHeight="1" x14ac:dyDescent="0.25">
      <c r="A380" s="35" t="s">
        <v>32</v>
      </c>
      <c r="B380" s="33" t="s">
        <v>433</v>
      </c>
      <c r="C380" s="33" t="s">
        <v>27</v>
      </c>
      <c r="D380" s="33" t="s">
        <v>154</v>
      </c>
      <c r="E380" s="33" t="s">
        <v>481</v>
      </c>
      <c r="F380" s="33" t="s">
        <v>33</v>
      </c>
      <c r="G380" s="34">
        <f>G381</f>
        <v>0</v>
      </c>
      <c r="H380" s="34">
        <v>0</v>
      </c>
      <c r="I380" s="34">
        <v>0</v>
      </c>
    </row>
    <row r="381" spans="1:9" s="9" customFormat="1" ht="31.5" hidden="1" customHeight="1" x14ac:dyDescent="0.25">
      <c r="A381" s="35" t="s">
        <v>34</v>
      </c>
      <c r="B381" s="33" t="s">
        <v>433</v>
      </c>
      <c r="C381" s="33" t="s">
        <v>27</v>
      </c>
      <c r="D381" s="33" t="s">
        <v>154</v>
      </c>
      <c r="E381" s="33" t="s">
        <v>481</v>
      </c>
      <c r="F381" s="33" t="s">
        <v>35</v>
      </c>
      <c r="G381" s="34"/>
      <c r="H381" s="34">
        <v>0</v>
      </c>
      <c r="I381" s="34">
        <v>0</v>
      </c>
    </row>
    <row r="382" spans="1:9" s="9" customFormat="1" ht="20.25" customHeight="1" x14ac:dyDescent="0.25">
      <c r="A382" s="35" t="s">
        <v>89</v>
      </c>
      <c r="B382" s="33" t="s">
        <v>433</v>
      </c>
      <c r="C382" s="33" t="s">
        <v>27</v>
      </c>
      <c r="D382" s="33" t="s">
        <v>154</v>
      </c>
      <c r="E382" s="33" t="s">
        <v>198</v>
      </c>
      <c r="F382" s="33" t="s">
        <v>13</v>
      </c>
      <c r="G382" s="34">
        <f>G383</f>
        <v>4898.5</v>
      </c>
      <c r="H382" s="34">
        <f t="shared" ref="H382:I383" si="49">H383</f>
        <v>0</v>
      </c>
      <c r="I382" s="34">
        <f t="shared" si="49"/>
        <v>0</v>
      </c>
    </row>
    <row r="383" spans="1:9" s="9" customFormat="1" ht="30.75" customHeight="1" x14ac:dyDescent="0.25">
      <c r="A383" s="35" t="s">
        <v>32</v>
      </c>
      <c r="B383" s="33" t="s">
        <v>433</v>
      </c>
      <c r="C383" s="33" t="s">
        <v>27</v>
      </c>
      <c r="D383" s="33" t="s">
        <v>154</v>
      </c>
      <c r="E383" s="33" t="s">
        <v>198</v>
      </c>
      <c r="F383" s="33" t="s">
        <v>33</v>
      </c>
      <c r="G383" s="34">
        <f>G384</f>
        <v>4898.5</v>
      </c>
      <c r="H383" s="34">
        <f t="shared" si="49"/>
        <v>0</v>
      </c>
      <c r="I383" s="34">
        <f t="shared" si="49"/>
        <v>0</v>
      </c>
    </row>
    <row r="384" spans="1:9" s="9" customFormat="1" ht="30" customHeight="1" x14ac:dyDescent="0.25">
      <c r="A384" s="35" t="s">
        <v>34</v>
      </c>
      <c r="B384" s="33" t="s">
        <v>433</v>
      </c>
      <c r="C384" s="33" t="s">
        <v>27</v>
      </c>
      <c r="D384" s="33" t="s">
        <v>154</v>
      </c>
      <c r="E384" s="33" t="s">
        <v>198</v>
      </c>
      <c r="F384" s="33" t="s">
        <v>35</v>
      </c>
      <c r="G384" s="34">
        <f>6016.3+17.4-1785+1107-245-6.5-205.7</f>
        <v>4898.5</v>
      </c>
      <c r="H384" s="34">
        <v>0</v>
      </c>
      <c r="I384" s="34">
        <v>0</v>
      </c>
    </row>
    <row r="385" spans="1:9" s="9" customFormat="1" ht="83.25" customHeight="1" x14ac:dyDescent="0.25">
      <c r="A385" s="35" t="s">
        <v>199</v>
      </c>
      <c r="B385" s="33" t="s">
        <v>433</v>
      </c>
      <c r="C385" s="33" t="s">
        <v>27</v>
      </c>
      <c r="D385" s="33" t="s">
        <v>154</v>
      </c>
      <c r="E385" s="33" t="s">
        <v>200</v>
      </c>
      <c r="F385" s="33" t="s">
        <v>13</v>
      </c>
      <c r="G385" s="34">
        <f>G386</f>
        <v>431.9</v>
      </c>
      <c r="H385" s="34">
        <f t="shared" ref="H385:I387" si="50">H386</f>
        <v>0</v>
      </c>
      <c r="I385" s="34">
        <f t="shared" si="50"/>
        <v>0</v>
      </c>
    </row>
    <row r="386" spans="1:9" s="9" customFormat="1" ht="15" x14ac:dyDescent="0.25">
      <c r="A386" s="35" t="s">
        <v>89</v>
      </c>
      <c r="B386" s="33" t="s">
        <v>433</v>
      </c>
      <c r="C386" s="33" t="s">
        <v>27</v>
      </c>
      <c r="D386" s="33" t="s">
        <v>154</v>
      </c>
      <c r="E386" s="33" t="s">
        <v>201</v>
      </c>
      <c r="F386" s="33" t="s">
        <v>13</v>
      </c>
      <c r="G386" s="34">
        <f>G387</f>
        <v>431.9</v>
      </c>
      <c r="H386" s="34">
        <f t="shared" si="50"/>
        <v>0</v>
      </c>
      <c r="I386" s="34">
        <f t="shared" si="50"/>
        <v>0</v>
      </c>
    </row>
    <row r="387" spans="1:9" s="9" customFormat="1" ht="26.25" x14ac:dyDescent="0.25">
      <c r="A387" s="35" t="s">
        <v>32</v>
      </c>
      <c r="B387" s="33" t="s">
        <v>433</v>
      </c>
      <c r="C387" s="33" t="s">
        <v>27</v>
      </c>
      <c r="D387" s="33" t="s">
        <v>154</v>
      </c>
      <c r="E387" s="33" t="s">
        <v>201</v>
      </c>
      <c r="F387" s="33" t="s">
        <v>33</v>
      </c>
      <c r="G387" s="34">
        <f>G388</f>
        <v>431.9</v>
      </c>
      <c r="H387" s="34">
        <f t="shared" si="50"/>
        <v>0</v>
      </c>
      <c r="I387" s="34">
        <f t="shared" si="50"/>
        <v>0</v>
      </c>
    </row>
    <row r="388" spans="1:9" s="9" customFormat="1" ht="28.5" customHeight="1" x14ac:dyDescent="0.25">
      <c r="A388" s="35" t="s">
        <v>34</v>
      </c>
      <c r="B388" s="33" t="s">
        <v>433</v>
      </c>
      <c r="C388" s="33" t="s">
        <v>27</v>
      </c>
      <c r="D388" s="33" t="s">
        <v>154</v>
      </c>
      <c r="E388" s="33" t="s">
        <v>201</v>
      </c>
      <c r="F388" s="33" t="s">
        <v>35</v>
      </c>
      <c r="G388" s="34">
        <f>15.2+165.2+245+6.5</f>
        <v>431.9</v>
      </c>
      <c r="H388" s="34">
        <v>0</v>
      </c>
      <c r="I388" s="34">
        <v>0</v>
      </c>
    </row>
    <row r="389" spans="1:9" s="9" customFormat="1" ht="64.5" hidden="1" x14ac:dyDescent="0.25">
      <c r="A389" s="35" t="s">
        <v>107</v>
      </c>
      <c r="B389" s="33" t="s">
        <v>433</v>
      </c>
      <c r="C389" s="33" t="s">
        <v>27</v>
      </c>
      <c r="D389" s="33" t="s">
        <v>154</v>
      </c>
      <c r="E389" s="33" t="s">
        <v>108</v>
      </c>
      <c r="F389" s="33" t="s">
        <v>13</v>
      </c>
      <c r="G389" s="34">
        <f>G390</f>
        <v>0</v>
      </c>
      <c r="H389" s="56"/>
      <c r="I389" s="56"/>
    </row>
    <row r="390" spans="1:9" s="9" customFormat="1" ht="39" hidden="1" x14ac:dyDescent="0.25">
      <c r="A390" s="35" t="s">
        <v>202</v>
      </c>
      <c r="B390" s="33" t="s">
        <v>433</v>
      </c>
      <c r="C390" s="33" t="s">
        <v>27</v>
      </c>
      <c r="D390" s="33" t="s">
        <v>154</v>
      </c>
      <c r="E390" s="33" t="s">
        <v>203</v>
      </c>
      <c r="F390" s="33" t="s">
        <v>13</v>
      </c>
      <c r="G390" s="34">
        <f>G391</f>
        <v>0</v>
      </c>
      <c r="H390" s="56"/>
      <c r="I390" s="56"/>
    </row>
    <row r="391" spans="1:9" s="9" customFormat="1" ht="15" hidden="1" x14ac:dyDescent="0.25">
      <c r="A391" s="35" t="s">
        <v>89</v>
      </c>
      <c r="B391" s="33" t="s">
        <v>433</v>
      </c>
      <c r="C391" s="33" t="s">
        <v>27</v>
      </c>
      <c r="D391" s="33" t="s">
        <v>154</v>
      </c>
      <c r="E391" s="33" t="s">
        <v>204</v>
      </c>
      <c r="F391" s="33" t="s">
        <v>13</v>
      </c>
      <c r="G391" s="34">
        <f>G392</f>
        <v>0</v>
      </c>
      <c r="H391" s="56"/>
      <c r="I391" s="56"/>
    </row>
    <row r="392" spans="1:9" s="9" customFormat="1" ht="26.25" hidden="1" x14ac:dyDescent="0.25">
      <c r="A392" s="35" t="s">
        <v>32</v>
      </c>
      <c r="B392" s="33" t="s">
        <v>433</v>
      </c>
      <c r="C392" s="33" t="s">
        <v>27</v>
      </c>
      <c r="D392" s="33" t="s">
        <v>154</v>
      </c>
      <c r="E392" s="33" t="s">
        <v>204</v>
      </c>
      <c r="F392" s="33" t="s">
        <v>33</v>
      </c>
      <c r="G392" s="34">
        <f>G393</f>
        <v>0</v>
      </c>
      <c r="H392" s="56"/>
      <c r="I392" s="56"/>
    </row>
    <row r="393" spans="1:9" s="9" customFormat="1" ht="26.25" hidden="1" x14ac:dyDescent="0.25">
      <c r="A393" s="35" t="s">
        <v>34</v>
      </c>
      <c r="B393" s="33" t="s">
        <v>433</v>
      </c>
      <c r="C393" s="33" t="s">
        <v>27</v>
      </c>
      <c r="D393" s="33" t="s">
        <v>154</v>
      </c>
      <c r="E393" s="33" t="s">
        <v>204</v>
      </c>
      <c r="F393" s="33" t="s">
        <v>35</v>
      </c>
      <c r="G393" s="34"/>
      <c r="H393" s="56"/>
      <c r="I393" s="56"/>
    </row>
    <row r="394" spans="1:9" s="9" customFormat="1" ht="70.5" customHeight="1" x14ac:dyDescent="0.25">
      <c r="A394" s="35" t="s">
        <v>557</v>
      </c>
      <c r="B394" s="33" t="s">
        <v>433</v>
      </c>
      <c r="C394" s="33" t="s">
        <v>27</v>
      </c>
      <c r="D394" s="33" t="s">
        <v>154</v>
      </c>
      <c r="E394" s="33" t="s">
        <v>535</v>
      </c>
      <c r="F394" s="33" t="s">
        <v>13</v>
      </c>
      <c r="G394" s="34">
        <v>0</v>
      </c>
      <c r="H394" s="34">
        <f>H395</f>
        <v>2915.7</v>
      </c>
      <c r="I394" s="34">
        <f t="shared" ref="H394:I396" si="51">I395</f>
        <v>1958.1</v>
      </c>
    </row>
    <row r="395" spans="1:9" s="9" customFormat="1" ht="15" x14ac:dyDescent="0.25">
      <c r="A395" s="35" t="s">
        <v>89</v>
      </c>
      <c r="B395" s="33" t="s">
        <v>433</v>
      </c>
      <c r="C395" s="33" t="s">
        <v>27</v>
      </c>
      <c r="D395" s="33" t="s">
        <v>154</v>
      </c>
      <c r="E395" s="33" t="s">
        <v>536</v>
      </c>
      <c r="F395" s="33" t="s">
        <v>13</v>
      </c>
      <c r="G395" s="34">
        <v>0</v>
      </c>
      <c r="H395" s="34">
        <f t="shared" si="51"/>
        <v>2915.7</v>
      </c>
      <c r="I395" s="34">
        <f t="shared" si="51"/>
        <v>1958.1</v>
      </c>
    </row>
    <row r="396" spans="1:9" s="9" customFormat="1" ht="26.25" x14ac:dyDescent="0.25">
      <c r="A396" s="35" t="s">
        <v>32</v>
      </c>
      <c r="B396" s="33" t="s">
        <v>433</v>
      </c>
      <c r="C396" s="33" t="s">
        <v>27</v>
      </c>
      <c r="D396" s="33" t="s">
        <v>154</v>
      </c>
      <c r="E396" s="33" t="s">
        <v>536</v>
      </c>
      <c r="F396" s="33" t="s">
        <v>33</v>
      </c>
      <c r="G396" s="34">
        <v>0</v>
      </c>
      <c r="H396" s="34">
        <f t="shared" si="51"/>
        <v>2915.7</v>
      </c>
      <c r="I396" s="34">
        <f t="shared" si="51"/>
        <v>1958.1</v>
      </c>
    </row>
    <row r="397" spans="1:9" s="9" customFormat="1" ht="26.25" x14ac:dyDescent="0.25">
      <c r="A397" s="35" t="s">
        <v>34</v>
      </c>
      <c r="B397" s="33" t="s">
        <v>433</v>
      </c>
      <c r="C397" s="33" t="s">
        <v>27</v>
      </c>
      <c r="D397" s="33" t="s">
        <v>154</v>
      </c>
      <c r="E397" s="33" t="s">
        <v>536</v>
      </c>
      <c r="F397" s="33" t="s">
        <v>35</v>
      </c>
      <c r="G397" s="34">
        <v>0</v>
      </c>
      <c r="H397" s="34">
        <f>2800.5+115.2</f>
        <v>2915.7</v>
      </c>
      <c r="I397" s="34">
        <v>1958.1</v>
      </c>
    </row>
    <row r="398" spans="1:9" s="9" customFormat="1" ht="15" hidden="1" x14ac:dyDescent="0.25">
      <c r="A398" s="35"/>
      <c r="B398" s="33"/>
      <c r="C398" s="33"/>
      <c r="D398" s="33"/>
      <c r="E398" s="33"/>
      <c r="F398" s="33"/>
      <c r="G398" s="34"/>
      <c r="H398" s="56"/>
      <c r="I398" s="56"/>
    </row>
    <row r="399" spans="1:9" s="9" customFormat="1" ht="44.25" customHeight="1" x14ac:dyDescent="0.25">
      <c r="A399" s="35" t="s">
        <v>532</v>
      </c>
      <c r="B399" s="33" t="s">
        <v>433</v>
      </c>
      <c r="C399" s="33" t="s">
        <v>27</v>
      </c>
      <c r="D399" s="33" t="s">
        <v>154</v>
      </c>
      <c r="E399" s="33" t="s">
        <v>119</v>
      </c>
      <c r="F399" s="33" t="s">
        <v>13</v>
      </c>
      <c r="G399" s="34">
        <f>G400</f>
        <v>50</v>
      </c>
      <c r="H399" s="34">
        <f t="shared" ref="H399:I402" si="52">H400</f>
        <v>119.9</v>
      </c>
      <c r="I399" s="34">
        <f t="shared" si="52"/>
        <v>0</v>
      </c>
    </row>
    <row r="400" spans="1:9" s="9" customFormat="1" ht="18" customHeight="1" x14ac:dyDescent="0.25">
      <c r="A400" s="35" t="s">
        <v>128</v>
      </c>
      <c r="B400" s="33" t="s">
        <v>433</v>
      </c>
      <c r="C400" s="33" t="s">
        <v>27</v>
      </c>
      <c r="D400" s="33" t="s">
        <v>154</v>
      </c>
      <c r="E400" s="33" t="s">
        <v>129</v>
      </c>
      <c r="F400" s="33" t="s">
        <v>13</v>
      </c>
      <c r="G400" s="34">
        <f>G401</f>
        <v>50</v>
      </c>
      <c r="H400" s="34">
        <f t="shared" si="52"/>
        <v>119.9</v>
      </c>
      <c r="I400" s="34">
        <f t="shared" si="52"/>
        <v>0</v>
      </c>
    </row>
    <row r="401" spans="1:9" s="9" customFormat="1" ht="20.25" customHeight="1" x14ac:dyDescent="0.25">
      <c r="A401" s="35" t="s">
        <v>89</v>
      </c>
      <c r="B401" s="33" t="s">
        <v>433</v>
      </c>
      <c r="C401" s="33" t="s">
        <v>27</v>
      </c>
      <c r="D401" s="33" t="s">
        <v>154</v>
      </c>
      <c r="E401" s="33" t="s">
        <v>130</v>
      </c>
      <c r="F401" s="33" t="s">
        <v>13</v>
      </c>
      <c r="G401" s="34">
        <f>G402</f>
        <v>50</v>
      </c>
      <c r="H401" s="34">
        <f t="shared" si="52"/>
        <v>119.9</v>
      </c>
      <c r="I401" s="34">
        <f t="shared" si="52"/>
        <v>0</v>
      </c>
    </row>
    <row r="402" spans="1:9" s="9" customFormat="1" ht="30.75" customHeight="1" x14ac:dyDescent="0.25">
      <c r="A402" s="35" t="s">
        <v>32</v>
      </c>
      <c r="B402" s="33" t="s">
        <v>433</v>
      </c>
      <c r="C402" s="33" t="s">
        <v>27</v>
      </c>
      <c r="D402" s="33" t="s">
        <v>154</v>
      </c>
      <c r="E402" s="33" t="s">
        <v>130</v>
      </c>
      <c r="F402" s="33" t="s">
        <v>33</v>
      </c>
      <c r="G402" s="34">
        <f>G403</f>
        <v>50</v>
      </c>
      <c r="H402" s="34">
        <f t="shared" si="52"/>
        <v>119.9</v>
      </c>
      <c r="I402" s="34">
        <f t="shared" si="52"/>
        <v>0</v>
      </c>
    </row>
    <row r="403" spans="1:9" s="9" customFormat="1" ht="27.75" customHeight="1" x14ac:dyDescent="0.25">
      <c r="A403" s="35" t="s">
        <v>34</v>
      </c>
      <c r="B403" s="33" t="s">
        <v>433</v>
      </c>
      <c r="C403" s="33" t="s">
        <v>27</v>
      </c>
      <c r="D403" s="33" t="s">
        <v>154</v>
      </c>
      <c r="E403" s="33" t="s">
        <v>130</v>
      </c>
      <c r="F403" s="33" t="s">
        <v>35</v>
      </c>
      <c r="G403" s="34">
        <v>50</v>
      </c>
      <c r="H403" s="34">
        <v>119.9</v>
      </c>
      <c r="I403" s="34">
        <v>0</v>
      </c>
    </row>
    <row r="404" spans="1:9" s="9" customFormat="1" ht="27.75" hidden="1" customHeight="1" x14ac:dyDescent="0.25">
      <c r="A404" s="35"/>
      <c r="B404" s="33"/>
      <c r="C404" s="33"/>
      <c r="D404" s="33"/>
      <c r="E404" s="33"/>
      <c r="F404" s="33"/>
      <c r="G404" s="34"/>
      <c r="H404" s="34"/>
      <c r="I404" s="34"/>
    </row>
    <row r="405" spans="1:9" s="9" customFormat="1" ht="27.75" hidden="1" customHeight="1" x14ac:dyDescent="0.25">
      <c r="A405" s="35"/>
      <c r="B405" s="33"/>
      <c r="C405" s="33"/>
      <c r="D405" s="33"/>
      <c r="E405" s="33"/>
      <c r="F405" s="33"/>
      <c r="G405" s="34"/>
      <c r="H405" s="34"/>
      <c r="I405" s="34"/>
    </row>
    <row r="406" spans="1:9" s="9" customFormat="1" ht="27.75" hidden="1" customHeight="1" x14ac:dyDescent="0.25">
      <c r="A406" s="35"/>
      <c r="B406" s="33"/>
      <c r="C406" s="33"/>
      <c r="D406" s="33"/>
      <c r="E406" s="33"/>
      <c r="F406" s="33"/>
      <c r="G406" s="34"/>
      <c r="H406" s="34"/>
      <c r="I406" s="34"/>
    </row>
    <row r="407" spans="1:9" s="9" customFormat="1" ht="27.75" hidden="1" customHeight="1" x14ac:dyDescent="0.25">
      <c r="A407" s="35"/>
      <c r="B407" s="33"/>
      <c r="C407" s="33"/>
      <c r="D407" s="33"/>
      <c r="E407" s="33"/>
      <c r="F407" s="33"/>
      <c r="G407" s="34"/>
      <c r="H407" s="34"/>
      <c r="I407" s="34"/>
    </row>
    <row r="408" spans="1:9" s="9" customFormat="1" ht="15" x14ac:dyDescent="0.25">
      <c r="A408" s="35" t="s">
        <v>205</v>
      </c>
      <c r="B408" s="33" t="s">
        <v>433</v>
      </c>
      <c r="C408" s="33" t="s">
        <v>27</v>
      </c>
      <c r="D408" s="33" t="s">
        <v>206</v>
      </c>
      <c r="E408" s="33" t="s">
        <v>12</v>
      </c>
      <c r="F408" s="33" t="s">
        <v>13</v>
      </c>
      <c r="G408" s="34">
        <f>G414+G427+G409+G432</f>
        <v>263.5</v>
      </c>
      <c r="H408" s="34">
        <f>H414+H427+H409</f>
        <v>200</v>
      </c>
      <c r="I408" s="34">
        <f>I414+I427+I409</f>
        <v>60</v>
      </c>
    </row>
    <row r="409" spans="1:9" s="9" customFormat="1" ht="39" hidden="1" x14ac:dyDescent="0.25">
      <c r="A409" s="35" t="s">
        <v>188</v>
      </c>
      <c r="B409" s="33" t="s">
        <v>433</v>
      </c>
      <c r="C409" s="33" t="s">
        <v>27</v>
      </c>
      <c r="D409" s="33" t="s">
        <v>206</v>
      </c>
      <c r="E409" s="33" t="s">
        <v>189</v>
      </c>
      <c r="F409" s="33" t="s">
        <v>13</v>
      </c>
      <c r="G409" s="34">
        <f>G410</f>
        <v>0</v>
      </c>
      <c r="H409" s="34">
        <f t="shared" ref="H409:I412" si="53">H410</f>
        <v>0</v>
      </c>
      <c r="I409" s="34">
        <f t="shared" si="53"/>
        <v>0</v>
      </c>
    </row>
    <row r="410" spans="1:9" s="9" customFormat="1" ht="51.75" hidden="1" x14ac:dyDescent="0.25">
      <c r="A410" s="35" t="s">
        <v>192</v>
      </c>
      <c r="B410" s="33" t="s">
        <v>433</v>
      </c>
      <c r="C410" s="33" t="s">
        <v>27</v>
      </c>
      <c r="D410" s="33" t="s">
        <v>206</v>
      </c>
      <c r="E410" s="33" t="s">
        <v>193</v>
      </c>
      <c r="F410" s="33" t="s">
        <v>13</v>
      </c>
      <c r="G410" s="34">
        <f>G411</f>
        <v>0</v>
      </c>
      <c r="H410" s="34">
        <f t="shared" si="53"/>
        <v>0</v>
      </c>
      <c r="I410" s="34">
        <f t="shared" si="53"/>
        <v>0</v>
      </c>
    </row>
    <row r="411" spans="1:9" s="9" customFormat="1" ht="15" hidden="1" x14ac:dyDescent="0.25">
      <c r="A411" s="35" t="s">
        <v>89</v>
      </c>
      <c r="B411" s="33" t="s">
        <v>433</v>
      </c>
      <c r="C411" s="33" t="s">
        <v>27</v>
      </c>
      <c r="D411" s="33" t="s">
        <v>206</v>
      </c>
      <c r="E411" s="33" t="s">
        <v>194</v>
      </c>
      <c r="F411" s="33" t="s">
        <v>13</v>
      </c>
      <c r="G411" s="34">
        <f>G412</f>
        <v>0</v>
      </c>
      <c r="H411" s="34">
        <f t="shared" si="53"/>
        <v>0</v>
      </c>
      <c r="I411" s="34">
        <f t="shared" si="53"/>
        <v>0</v>
      </c>
    </row>
    <row r="412" spans="1:9" s="9" customFormat="1" ht="26.25" hidden="1" x14ac:dyDescent="0.25">
      <c r="A412" s="35" t="s">
        <v>32</v>
      </c>
      <c r="B412" s="33" t="s">
        <v>433</v>
      </c>
      <c r="C412" s="33" t="s">
        <v>27</v>
      </c>
      <c r="D412" s="33" t="s">
        <v>206</v>
      </c>
      <c r="E412" s="33" t="s">
        <v>194</v>
      </c>
      <c r="F412" s="33" t="s">
        <v>33</v>
      </c>
      <c r="G412" s="34">
        <f>G413</f>
        <v>0</v>
      </c>
      <c r="H412" s="34">
        <f t="shared" si="53"/>
        <v>0</v>
      </c>
      <c r="I412" s="34">
        <f t="shared" si="53"/>
        <v>0</v>
      </c>
    </row>
    <row r="413" spans="1:9" s="9" customFormat="1" ht="26.25" hidden="1" x14ac:dyDescent="0.25">
      <c r="A413" s="35" t="s">
        <v>34</v>
      </c>
      <c r="B413" s="33" t="s">
        <v>433</v>
      </c>
      <c r="C413" s="33" t="s">
        <v>27</v>
      </c>
      <c r="D413" s="33" t="s">
        <v>206</v>
      </c>
      <c r="E413" s="33" t="s">
        <v>194</v>
      </c>
      <c r="F413" s="33" t="s">
        <v>35</v>
      </c>
      <c r="G413" s="34">
        <v>0</v>
      </c>
      <c r="H413" s="34">
        <v>0</v>
      </c>
      <c r="I413" s="34">
        <v>0</v>
      </c>
    </row>
    <row r="414" spans="1:9" s="9" customFormat="1" ht="51.75" customHeight="1" x14ac:dyDescent="0.25">
      <c r="A414" s="35" t="s">
        <v>527</v>
      </c>
      <c r="B414" s="33" t="s">
        <v>433</v>
      </c>
      <c r="C414" s="33" t="s">
        <v>27</v>
      </c>
      <c r="D414" s="33" t="s">
        <v>206</v>
      </c>
      <c r="E414" s="33" t="s">
        <v>108</v>
      </c>
      <c r="F414" s="33" t="s">
        <v>13</v>
      </c>
      <c r="G414" s="34">
        <f>G415+G419+G423</f>
        <v>81</v>
      </c>
      <c r="H414" s="34">
        <f>H415+H419+H423</f>
        <v>200</v>
      </c>
      <c r="I414" s="34">
        <f>I415+I419+I423</f>
        <v>60</v>
      </c>
    </row>
    <row r="415" spans="1:9" s="9" customFormat="1" ht="30.75" hidden="1" customHeight="1" x14ac:dyDescent="0.25">
      <c r="A415" s="35" t="s">
        <v>207</v>
      </c>
      <c r="B415" s="33" t="s">
        <v>433</v>
      </c>
      <c r="C415" s="33" t="s">
        <v>27</v>
      </c>
      <c r="D415" s="33" t="s">
        <v>206</v>
      </c>
      <c r="E415" s="33" t="s">
        <v>208</v>
      </c>
      <c r="F415" s="33" t="s">
        <v>13</v>
      </c>
      <c r="G415" s="34">
        <f>G416</f>
        <v>0</v>
      </c>
      <c r="H415" s="34">
        <f t="shared" ref="H415:I417" si="54">H416</f>
        <v>0</v>
      </c>
      <c r="I415" s="34">
        <f t="shared" si="54"/>
        <v>0</v>
      </c>
    </row>
    <row r="416" spans="1:9" s="9" customFormat="1" ht="15" hidden="1" x14ac:dyDescent="0.25">
      <c r="A416" s="35" t="s">
        <v>89</v>
      </c>
      <c r="B416" s="33" t="s">
        <v>433</v>
      </c>
      <c r="C416" s="33" t="s">
        <v>27</v>
      </c>
      <c r="D416" s="33" t="s">
        <v>206</v>
      </c>
      <c r="E416" s="33" t="s">
        <v>209</v>
      </c>
      <c r="F416" s="33" t="s">
        <v>13</v>
      </c>
      <c r="G416" s="34">
        <f>G417</f>
        <v>0</v>
      </c>
      <c r="H416" s="34">
        <f t="shared" si="54"/>
        <v>0</v>
      </c>
      <c r="I416" s="34">
        <f t="shared" si="54"/>
        <v>0</v>
      </c>
    </row>
    <row r="417" spans="1:9" s="9" customFormat="1" ht="26.25" hidden="1" x14ac:dyDescent="0.25">
      <c r="A417" s="35" t="s">
        <v>32</v>
      </c>
      <c r="B417" s="33" t="s">
        <v>433</v>
      </c>
      <c r="C417" s="33" t="s">
        <v>27</v>
      </c>
      <c r="D417" s="33" t="s">
        <v>206</v>
      </c>
      <c r="E417" s="33" t="s">
        <v>209</v>
      </c>
      <c r="F417" s="33" t="s">
        <v>33</v>
      </c>
      <c r="G417" s="34">
        <f>G418</f>
        <v>0</v>
      </c>
      <c r="H417" s="34">
        <f t="shared" si="54"/>
        <v>0</v>
      </c>
      <c r="I417" s="34">
        <f t="shared" si="54"/>
        <v>0</v>
      </c>
    </row>
    <row r="418" spans="1:9" s="9" customFormat="1" ht="24.75" hidden="1" customHeight="1" x14ac:dyDescent="0.25">
      <c r="A418" s="35" t="s">
        <v>34</v>
      </c>
      <c r="B418" s="33" t="s">
        <v>433</v>
      </c>
      <c r="C418" s="33" t="s">
        <v>27</v>
      </c>
      <c r="D418" s="33" t="s">
        <v>206</v>
      </c>
      <c r="E418" s="33" t="s">
        <v>209</v>
      </c>
      <c r="F418" s="33" t="s">
        <v>35</v>
      </c>
      <c r="G418" s="34">
        <f>200-177.9-22.1</f>
        <v>0</v>
      </c>
      <c r="H418" s="34">
        <f>200-177.9-22.1</f>
        <v>0</v>
      </c>
      <c r="I418" s="34">
        <f>200-177.9-22.1</f>
        <v>0</v>
      </c>
    </row>
    <row r="419" spans="1:9" s="9" customFormat="1" ht="44.25" hidden="1" customHeight="1" x14ac:dyDescent="0.25">
      <c r="A419" s="35" t="s">
        <v>202</v>
      </c>
      <c r="B419" s="33" t="s">
        <v>433</v>
      </c>
      <c r="C419" s="33" t="s">
        <v>27</v>
      </c>
      <c r="D419" s="33" t="s">
        <v>206</v>
      </c>
      <c r="E419" s="33" t="s">
        <v>203</v>
      </c>
      <c r="F419" s="33" t="s">
        <v>13</v>
      </c>
      <c r="G419" s="34">
        <f>G420</f>
        <v>0</v>
      </c>
      <c r="H419" s="34">
        <f t="shared" ref="H419:I421" si="55">H420</f>
        <v>0</v>
      </c>
      <c r="I419" s="34">
        <f t="shared" si="55"/>
        <v>0</v>
      </c>
    </row>
    <row r="420" spans="1:9" s="9" customFormat="1" ht="16.5" hidden="1" customHeight="1" x14ac:dyDescent="0.25">
      <c r="A420" s="35" t="s">
        <v>89</v>
      </c>
      <c r="B420" s="33" t="s">
        <v>433</v>
      </c>
      <c r="C420" s="33" t="s">
        <v>27</v>
      </c>
      <c r="D420" s="33" t="s">
        <v>206</v>
      </c>
      <c r="E420" s="33" t="s">
        <v>204</v>
      </c>
      <c r="F420" s="33" t="s">
        <v>13</v>
      </c>
      <c r="G420" s="34">
        <f>G421</f>
        <v>0</v>
      </c>
      <c r="H420" s="34">
        <f t="shared" si="55"/>
        <v>0</v>
      </c>
      <c r="I420" s="34">
        <f t="shared" si="55"/>
        <v>0</v>
      </c>
    </row>
    <row r="421" spans="1:9" s="9" customFormat="1" ht="24.75" hidden="1" customHeight="1" x14ac:dyDescent="0.25">
      <c r="A421" s="35" t="s">
        <v>32</v>
      </c>
      <c r="B421" s="33" t="s">
        <v>433</v>
      </c>
      <c r="C421" s="33" t="s">
        <v>27</v>
      </c>
      <c r="D421" s="33" t="s">
        <v>206</v>
      </c>
      <c r="E421" s="33" t="s">
        <v>204</v>
      </c>
      <c r="F421" s="33" t="s">
        <v>33</v>
      </c>
      <c r="G421" s="34">
        <f>G422</f>
        <v>0</v>
      </c>
      <c r="H421" s="34">
        <f t="shared" si="55"/>
        <v>0</v>
      </c>
      <c r="I421" s="34">
        <f t="shared" si="55"/>
        <v>0</v>
      </c>
    </row>
    <row r="422" spans="1:9" s="9" customFormat="1" ht="24.75" hidden="1" customHeight="1" x14ac:dyDescent="0.25">
      <c r="A422" s="35" t="s">
        <v>34</v>
      </c>
      <c r="B422" s="33" t="s">
        <v>433</v>
      </c>
      <c r="C422" s="33" t="s">
        <v>27</v>
      </c>
      <c r="D422" s="33" t="s">
        <v>206</v>
      </c>
      <c r="E422" s="33" t="s">
        <v>204</v>
      </c>
      <c r="F422" s="33" t="s">
        <v>35</v>
      </c>
      <c r="G422" s="34">
        <v>0</v>
      </c>
      <c r="H422" s="34">
        <v>0</v>
      </c>
      <c r="I422" s="34">
        <v>0</v>
      </c>
    </row>
    <row r="423" spans="1:9" s="9" customFormat="1" ht="45.75" customHeight="1" x14ac:dyDescent="0.25">
      <c r="A423" s="35" t="s">
        <v>558</v>
      </c>
      <c r="B423" s="33" t="s">
        <v>433</v>
      </c>
      <c r="C423" s="33" t="s">
        <v>27</v>
      </c>
      <c r="D423" s="33" t="s">
        <v>206</v>
      </c>
      <c r="E423" s="33" t="s">
        <v>213</v>
      </c>
      <c r="F423" s="33" t="s">
        <v>13</v>
      </c>
      <c r="G423" s="34">
        <f>G424</f>
        <v>81</v>
      </c>
      <c r="H423" s="34">
        <f t="shared" ref="H423:I425" si="56">H424</f>
        <v>200</v>
      </c>
      <c r="I423" s="34">
        <f t="shared" si="56"/>
        <v>60</v>
      </c>
    </row>
    <row r="424" spans="1:9" s="9" customFormat="1" ht="18" customHeight="1" x14ac:dyDescent="0.25">
      <c r="A424" s="35" t="s">
        <v>89</v>
      </c>
      <c r="B424" s="33" t="s">
        <v>433</v>
      </c>
      <c r="C424" s="33" t="s">
        <v>27</v>
      </c>
      <c r="D424" s="33" t="s">
        <v>206</v>
      </c>
      <c r="E424" s="33" t="s">
        <v>214</v>
      </c>
      <c r="F424" s="33" t="s">
        <v>13</v>
      </c>
      <c r="G424" s="34">
        <f>G425</f>
        <v>81</v>
      </c>
      <c r="H424" s="34">
        <f t="shared" si="56"/>
        <v>200</v>
      </c>
      <c r="I424" s="34">
        <f t="shared" si="56"/>
        <v>60</v>
      </c>
    </row>
    <row r="425" spans="1:9" s="9" customFormat="1" ht="30.75" customHeight="1" x14ac:dyDescent="0.25">
      <c r="A425" s="35" t="s">
        <v>32</v>
      </c>
      <c r="B425" s="33" t="s">
        <v>433</v>
      </c>
      <c r="C425" s="33" t="s">
        <v>27</v>
      </c>
      <c r="D425" s="33" t="s">
        <v>206</v>
      </c>
      <c r="E425" s="33" t="s">
        <v>214</v>
      </c>
      <c r="F425" s="33" t="s">
        <v>33</v>
      </c>
      <c r="G425" s="34">
        <f>G426</f>
        <v>81</v>
      </c>
      <c r="H425" s="34">
        <f t="shared" si="56"/>
        <v>200</v>
      </c>
      <c r="I425" s="34">
        <f t="shared" si="56"/>
        <v>60</v>
      </c>
    </row>
    <row r="426" spans="1:9" s="9" customFormat="1" ht="32.25" customHeight="1" x14ac:dyDescent="0.25">
      <c r="A426" s="35" t="s">
        <v>34</v>
      </c>
      <c r="B426" s="33" t="s">
        <v>433</v>
      </c>
      <c r="C426" s="33" t="s">
        <v>27</v>
      </c>
      <c r="D426" s="33" t="s">
        <v>206</v>
      </c>
      <c r="E426" s="33" t="s">
        <v>214</v>
      </c>
      <c r="F426" s="33" t="s">
        <v>35</v>
      </c>
      <c r="G426" s="34">
        <f>200-99-20</f>
        <v>81</v>
      </c>
      <c r="H426" s="34">
        <v>200</v>
      </c>
      <c r="I426" s="34">
        <v>60</v>
      </c>
    </row>
    <row r="427" spans="1:9" s="9" customFormat="1" ht="24.75" hidden="1" customHeight="1" x14ac:dyDescent="0.25">
      <c r="A427" s="35" t="s">
        <v>215</v>
      </c>
      <c r="B427" s="33" t="s">
        <v>433</v>
      </c>
      <c r="C427" s="33" t="s">
        <v>27</v>
      </c>
      <c r="D427" s="33" t="s">
        <v>206</v>
      </c>
      <c r="E427" s="33" t="s">
        <v>216</v>
      </c>
      <c r="F427" s="33" t="s">
        <v>13</v>
      </c>
      <c r="G427" s="34">
        <f>G428</f>
        <v>0</v>
      </c>
      <c r="H427" s="34">
        <f t="shared" ref="H427:I430" si="57">H428</f>
        <v>0</v>
      </c>
      <c r="I427" s="34">
        <f t="shared" si="57"/>
        <v>0</v>
      </c>
    </row>
    <row r="428" spans="1:9" s="9" customFormat="1" ht="24.75" hidden="1" customHeight="1" x14ac:dyDescent="0.25">
      <c r="A428" s="35" t="s">
        <v>217</v>
      </c>
      <c r="B428" s="33" t="s">
        <v>433</v>
      </c>
      <c r="C428" s="33" t="s">
        <v>27</v>
      </c>
      <c r="D428" s="33" t="s">
        <v>206</v>
      </c>
      <c r="E428" s="33" t="s">
        <v>218</v>
      </c>
      <c r="F428" s="33" t="s">
        <v>13</v>
      </c>
      <c r="G428" s="34">
        <f>G429</f>
        <v>0</v>
      </c>
      <c r="H428" s="34">
        <f t="shared" si="57"/>
        <v>0</v>
      </c>
      <c r="I428" s="34">
        <f t="shared" si="57"/>
        <v>0</v>
      </c>
    </row>
    <row r="429" spans="1:9" s="9" customFormat="1" ht="38.25" hidden="1" customHeight="1" x14ac:dyDescent="0.25">
      <c r="A429" s="35" t="s">
        <v>219</v>
      </c>
      <c r="B429" s="33" t="s">
        <v>433</v>
      </c>
      <c r="C429" s="33" t="s">
        <v>27</v>
      </c>
      <c r="D429" s="33" t="s">
        <v>206</v>
      </c>
      <c r="E429" s="33" t="s">
        <v>220</v>
      </c>
      <c r="F429" s="33" t="s">
        <v>13</v>
      </c>
      <c r="G429" s="34">
        <f>G430</f>
        <v>0</v>
      </c>
      <c r="H429" s="34">
        <f t="shared" si="57"/>
        <v>0</v>
      </c>
      <c r="I429" s="34">
        <f t="shared" si="57"/>
        <v>0</v>
      </c>
    </row>
    <row r="430" spans="1:9" s="9" customFormat="1" ht="16.5" hidden="1" customHeight="1" x14ac:dyDescent="0.25">
      <c r="A430" s="35" t="s">
        <v>36</v>
      </c>
      <c r="B430" s="33" t="s">
        <v>433</v>
      </c>
      <c r="C430" s="33" t="s">
        <v>27</v>
      </c>
      <c r="D430" s="33" t="s">
        <v>206</v>
      </c>
      <c r="E430" s="33" t="s">
        <v>220</v>
      </c>
      <c r="F430" s="33" t="s">
        <v>37</v>
      </c>
      <c r="G430" s="34">
        <f>G431</f>
        <v>0</v>
      </c>
      <c r="H430" s="34">
        <f t="shared" si="57"/>
        <v>0</v>
      </c>
      <c r="I430" s="34">
        <f t="shared" si="57"/>
        <v>0</v>
      </c>
    </row>
    <row r="431" spans="1:9" s="9" customFormat="1" ht="24.75" hidden="1" customHeight="1" x14ac:dyDescent="0.25">
      <c r="A431" s="35" t="s">
        <v>221</v>
      </c>
      <c r="B431" s="33" t="s">
        <v>433</v>
      </c>
      <c r="C431" s="33" t="s">
        <v>27</v>
      </c>
      <c r="D431" s="33" t="s">
        <v>206</v>
      </c>
      <c r="E431" s="33" t="s">
        <v>220</v>
      </c>
      <c r="F431" s="33" t="s">
        <v>222</v>
      </c>
      <c r="G431" s="34">
        <v>0</v>
      </c>
      <c r="H431" s="34">
        <v>0</v>
      </c>
      <c r="I431" s="34">
        <v>0</v>
      </c>
    </row>
    <row r="432" spans="1:9" s="9" customFormat="1" ht="30" customHeight="1" x14ac:dyDescent="0.25">
      <c r="A432" s="35" t="s">
        <v>532</v>
      </c>
      <c r="B432" s="33" t="s">
        <v>433</v>
      </c>
      <c r="C432" s="33" t="s">
        <v>27</v>
      </c>
      <c r="D432" s="33" t="s">
        <v>206</v>
      </c>
      <c r="E432" s="33" t="s">
        <v>119</v>
      </c>
      <c r="F432" s="33" t="s">
        <v>13</v>
      </c>
      <c r="G432" s="34">
        <f>G433</f>
        <v>182.5</v>
      </c>
      <c r="H432" s="34">
        <v>0</v>
      </c>
      <c r="I432" s="34">
        <v>0</v>
      </c>
    </row>
    <row r="433" spans="1:9" s="9" customFormat="1" ht="43.5" customHeight="1" x14ac:dyDescent="0.25">
      <c r="A433" s="35" t="s">
        <v>120</v>
      </c>
      <c r="B433" s="33" t="s">
        <v>433</v>
      </c>
      <c r="C433" s="33" t="s">
        <v>27</v>
      </c>
      <c r="D433" s="33" t="s">
        <v>206</v>
      </c>
      <c r="E433" s="33" t="s">
        <v>121</v>
      </c>
      <c r="F433" s="33" t="s">
        <v>13</v>
      </c>
      <c r="G433" s="34">
        <f>G437+G434</f>
        <v>182.5</v>
      </c>
      <c r="H433" s="34">
        <v>0</v>
      </c>
      <c r="I433" s="34">
        <v>0</v>
      </c>
    </row>
    <row r="434" spans="1:9" s="9" customFormat="1" ht="18" customHeight="1" x14ac:dyDescent="0.25">
      <c r="A434" s="35" t="s">
        <v>89</v>
      </c>
      <c r="B434" s="33" t="s">
        <v>433</v>
      </c>
      <c r="C434" s="33" t="s">
        <v>27</v>
      </c>
      <c r="D434" s="33" t="s">
        <v>206</v>
      </c>
      <c r="E434" s="33" t="s">
        <v>122</v>
      </c>
      <c r="F434" s="33" t="s">
        <v>13</v>
      </c>
      <c r="G434" s="34">
        <f>G435</f>
        <v>99</v>
      </c>
      <c r="H434" s="34">
        <v>0</v>
      </c>
      <c r="I434" s="34">
        <v>0</v>
      </c>
    </row>
    <row r="435" spans="1:9" s="9" customFormat="1" ht="38.25" customHeight="1" x14ac:dyDescent="0.25">
      <c r="A435" s="35" t="s">
        <v>32</v>
      </c>
      <c r="B435" s="33" t="s">
        <v>433</v>
      </c>
      <c r="C435" s="33" t="s">
        <v>27</v>
      </c>
      <c r="D435" s="33" t="s">
        <v>206</v>
      </c>
      <c r="E435" s="33" t="s">
        <v>122</v>
      </c>
      <c r="F435" s="33" t="s">
        <v>33</v>
      </c>
      <c r="G435" s="34">
        <f>G436</f>
        <v>99</v>
      </c>
      <c r="H435" s="34">
        <v>0</v>
      </c>
      <c r="I435" s="34">
        <v>0</v>
      </c>
    </row>
    <row r="436" spans="1:9" s="9" customFormat="1" ht="30.75" customHeight="1" x14ac:dyDescent="0.25">
      <c r="A436" s="35" t="s">
        <v>34</v>
      </c>
      <c r="B436" s="33" t="s">
        <v>433</v>
      </c>
      <c r="C436" s="33" t="s">
        <v>27</v>
      </c>
      <c r="D436" s="33" t="s">
        <v>206</v>
      </c>
      <c r="E436" s="33" t="s">
        <v>122</v>
      </c>
      <c r="F436" s="33" t="s">
        <v>35</v>
      </c>
      <c r="G436" s="34">
        <v>99</v>
      </c>
      <c r="H436" s="34">
        <v>0</v>
      </c>
      <c r="I436" s="34">
        <v>0</v>
      </c>
    </row>
    <row r="437" spans="1:9" s="9" customFormat="1" ht="42.75" customHeight="1" x14ac:dyDescent="0.25">
      <c r="A437" s="35" t="s">
        <v>631</v>
      </c>
      <c r="B437" s="33" t="s">
        <v>433</v>
      </c>
      <c r="C437" s="33" t="s">
        <v>27</v>
      </c>
      <c r="D437" s="33" t="s">
        <v>206</v>
      </c>
      <c r="E437" s="33" t="s">
        <v>630</v>
      </c>
      <c r="F437" s="33" t="s">
        <v>13</v>
      </c>
      <c r="G437" s="34">
        <f>G438</f>
        <v>83.5</v>
      </c>
      <c r="H437" s="34">
        <v>0</v>
      </c>
      <c r="I437" s="34">
        <v>0</v>
      </c>
    </row>
    <row r="438" spans="1:9" s="9" customFormat="1" ht="33" customHeight="1" x14ac:dyDescent="0.25">
      <c r="A438" s="35" t="s">
        <v>32</v>
      </c>
      <c r="B438" s="33" t="s">
        <v>433</v>
      </c>
      <c r="C438" s="33" t="s">
        <v>27</v>
      </c>
      <c r="D438" s="33" t="s">
        <v>206</v>
      </c>
      <c r="E438" s="33" t="s">
        <v>630</v>
      </c>
      <c r="F438" s="33" t="s">
        <v>33</v>
      </c>
      <c r="G438" s="34">
        <f>G439</f>
        <v>83.5</v>
      </c>
      <c r="H438" s="34">
        <v>0</v>
      </c>
      <c r="I438" s="34">
        <v>0</v>
      </c>
    </row>
    <row r="439" spans="1:9" s="9" customFormat="1" ht="30.75" customHeight="1" x14ac:dyDescent="0.25">
      <c r="A439" s="35" t="s">
        <v>34</v>
      </c>
      <c r="B439" s="33" t="s">
        <v>433</v>
      </c>
      <c r="C439" s="33" t="s">
        <v>27</v>
      </c>
      <c r="D439" s="33" t="s">
        <v>206</v>
      </c>
      <c r="E439" s="33" t="s">
        <v>630</v>
      </c>
      <c r="F439" s="33" t="s">
        <v>35</v>
      </c>
      <c r="G439" s="34">
        <v>83.5</v>
      </c>
      <c r="H439" s="34">
        <v>0</v>
      </c>
      <c r="I439" s="34">
        <v>0</v>
      </c>
    </row>
    <row r="440" spans="1:9" s="9" customFormat="1" ht="18" customHeight="1" x14ac:dyDescent="0.25">
      <c r="A440" s="35" t="s">
        <v>227</v>
      </c>
      <c r="B440" s="33" t="s">
        <v>433</v>
      </c>
      <c r="C440" s="33" t="s">
        <v>56</v>
      </c>
      <c r="D440" s="33" t="s">
        <v>11</v>
      </c>
      <c r="E440" s="33" t="s">
        <v>12</v>
      </c>
      <c r="F440" s="33" t="s">
        <v>13</v>
      </c>
      <c r="G440" s="34">
        <f>G441+G468+G541</f>
        <v>12285.399999999998</v>
      </c>
      <c r="H440" s="34">
        <f>H441+H468+H541</f>
        <v>5308.7999999999993</v>
      </c>
      <c r="I440" s="34">
        <f>I441+I468+I541</f>
        <v>1584.1</v>
      </c>
    </row>
    <row r="441" spans="1:9" s="9" customFormat="1" ht="19.5" customHeight="1" x14ac:dyDescent="0.25">
      <c r="A441" s="35" t="s">
        <v>228</v>
      </c>
      <c r="B441" s="33" t="s">
        <v>433</v>
      </c>
      <c r="C441" s="33" t="s">
        <v>56</v>
      </c>
      <c r="D441" s="33" t="s">
        <v>10</v>
      </c>
      <c r="E441" s="33" t="s">
        <v>12</v>
      </c>
      <c r="F441" s="33" t="s">
        <v>13</v>
      </c>
      <c r="G441" s="34">
        <f>G442+G459</f>
        <v>290.8</v>
      </c>
      <c r="H441" s="34">
        <f>H442+H459</f>
        <v>438.9</v>
      </c>
      <c r="I441" s="34">
        <f>I442+I459+I464</f>
        <v>166.6</v>
      </c>
    </row>
    <row r="442" spans="1:9" s="9" customFormat="1" ht="54" customHeight="1" x14ac:dyDescent="0.25">
      <c r="A442" s="35" t="s">
        <v>527</v>
      </c>
      <c r="B442" s="33" t="s">
        <v>433</v>
      </c>
      <c r="C442" s="33" t="s">
        <v>56</v>
      </c>
      <c r="D442" s="33" t="s">
        <v>10</v>
      </c>
      <c r="E442" s="33" t="s">
        <v>108</v>
      </c>
      <c r="F442" s="33" t="s">
        <v>13</v>
      </c>
      <c r="G442" s="34">
        <f>G443+G447+G455</f>
        <v>0</v>
      </c>
      <c r="H442" s="34">
        <f>H443+H447+H455</f>
        <v>272.3</v>
      </c>
      <c r="I442" s="34">
        <f>I443+I447+I455</f>
        <v>100</v>
      </c>
    </row>
    <row r="443" spans="1:9" s="9" customFormat="1" ht="64.5" x14ac:dyDescent="0.25">
      <c r="A443" s="35" t="s">
        <v>440</v>
      </c>
      <c r="B443" s="33" t="s">
        <v>433</v>
      </c>
      <c r="C443" s="33" t="s">
        <v>56</v>
      </c>
      <c r="D443" s="33" t="s">
        <v>10</v>
      </c>
      <c r="E443" s="33" t="s">
        <v>230</v>
      </c>
      <c r="F443" s="33" t="s">
        <v>13</v>
      </c>
      <c r="G443" s="34">
        <f>G444</f>
        <v>0</v>
      </c>
      <c r="H443" s="34">
        <f t="shared" ref="H443:I445" si="58">H444</f>
        <v>272.3</v>
      </c>
      <c r="I443" s="34">
        <f t="shared" si="58"/>
        <v>100</v>
      </c>
    </row>
    <row r="444" spans="1:9" s="9" customFormat="1" ht="19.5" customHeight="1" x14ac:dyDescent="0.25">
      <c r="A444" s="35" t="s">
        <v>89</v>
      </c>
      <c r="B444" s="33" t="s">
        <v>433</v>
      </c>
      <c r="C444" s="33" t="s">
        <v>56</v>
      </c>
      <c r="D444" s="33" t="s">
        <v>10</v>
      </c>
      <c r="E444" s="33" t="s">
        <v>231</v>
      </c>
      <c r="F444" s="33" t="s">
        <v>13</v>
      </c>
      <c r="G444" s="34">
        <f>G445</f>
        <v>0</v>
      </c>
      <c r="H444" s="34">
        <f t="shared" si="58"/>
        <v>272.3</v>
      </c>
      <c r="I444" s="34">
        <f t="shared" si="58"/>
        <v>100</v>
      </c>
    </row>
    <row r="445" spans="1:9" s="9" customFormat="1" ht="29.25" customHeight="1" x14ac:dyDescent="0.25">
      <c r="A445" s="35" t="s">
        <v>32</v>
      </c>
      <c r="B445" s="33" t="s">
        <v>433</v>
      </c>
      <c r="C445" s="33" t="s">
        <v>56</v>
      </c>
      <c r="D445" s="33" t="s">
        <v>10</v>
      </c>
      <c r="E445" s="33" t="s">
        <v>231</v>
      </c>
      <c r="F445" s="33" t="s">
        <v>33</v>
      </c>
      <c r="G445" s="34">
        <f>G446</f>
        <v>0</v>
      </c>
      <c r="H445" s="34">
        <f t="shared" si="58"/>
        <v>272.3</v>
      </c>
      <c r="I445" s="34">
        <f t="shared" si="58"/>
        <v>100</v>
      </c>
    </row>
    <row r="446" spans="1:9" s="9" customFormat="1" ht="30" customHeight="1" x14ac:dyDescent="0.25">
      <c r="A446" s="35" t="s">
        <v>34</v>
      </c>
      <c r="B446" s="33" t="s">
        <v>433</v>
      </c>
      <c r="C446" s="33" t="s">
        <v>56</v>
      </c>
      <c r="D446" s="33" t="s">
        <v>10</v>
      </c>
      <c r="E446" s="33" t="s">
        <v>231</v>
      </c>
      <c r="F446" s="33" t="s">
        <v>35</v>
      </c>
      <c r="G446" s="34">
        <f>272.3-272.3</f>
        <v>0</v>
      </c>
      <c r="H446" s="34">
        <v>272.3</v>
      </c>
      <c r="I446" s="34">
        <v>100</v>
      </c>
    </row>
    <row r="447" spans="1:9" s="9" customFormat="1" ht="39" hidden="1" x14ac:dyDescent="0.25">
      <c r="A447" s="35" t="s">
        <v>232</v>
      </c>
      <c r="B447" s="33" t="s">
        <v>433</v>
      </c>
      <c r="C447" s="33" t="s">
        <v>56</v>
      </c>
      <c r="D447" s="33" t="s">
        <v>10</v>
      </c>
      <c r="E447" s="33" t="s">
        <v>233</v>
      </c>
      <c r="F447" s="33" t="s">
        <v>13</v>
      </c>
      <c r="G447" s="34">
        <f>G448</f>
        <v>0</v>
      </c>
      <c r="H447" s="34">
        <f>H448</f>
        <v>0</v>
      </c>
      <c r="I447" s="34">
        <f>I448</f>
        <v>0</v>
      </c>
    </row>
    <row r="448" spans="1:9" s="9" customFormat="1" ht="15" hidden="1" x14ac:dyDescent="0.25">
      <c r="A448" s="35" t="s">
        <v>89</v>
      </c>
      <c r="B448" s="33" t="s">
        <v>433</v>
      </c>
      <c r="C448" s="33" t="s">
        <v>56</v>
      </c>
      <c r="D448" s="33" t="s">
        <v>10</v>
      </c>
      <c r="E448" s="33" t="s">
        <v>234</v>
      </c>
      <c r="F448" s="33" t="s">
        <v>13</v>
      </c>
      <c r="G448" s="34">
        <f>G449+G451</f>
        <v>0</v>
      </c>
      <c r="H448" s="34">
        <f>H449+H451</f>
        <v>0</v>
      </c>
      <c r="I448" s="34">
        <f>I449+I451</f>
        <v>0</v>
      </c>
    </row>
    <row r="449" spans="1:9" s="9" customFormat="1" ht="26.25" hidden="1" x14ac:dyDescent="0.25">
      <c r="A449" s="35" t="s">
        <v>32</v>
      </c>
      <c r="B449" s="33" t="s">
        <v>433</v>
      </c>
      <c r="C449" s="33" t="s">
        <v>56</v>
      </c>
      <c r="D449" s="33" t="s">
        <v>10</v>
      </c>
      <c r="E449" s="33" t="s">
        <v>234</v>
      </c>
      <c r="F449" s="33" t="s">
        <v>33</v>
      </c>
      <c r="G449" s="34">
        <f>G450</f>
        <v>0</v>
      </c>
      <c r="H449" s="34">
        <f>H450</f>
        <v>0</v>
      </c>
      <c r="I449" s="34">
        <f>I450</f>
        <v>0</v>
      </c>
    </row>
    <row r="450" spans="1:9" s="9" customFormat="1" ht="26.25" hidden="1" x14ac:dyDescent="0.25">
      <c r="A450" s="35" t="s">
        <v>34</v>
      </c>
      <c r="B450" s="33" t="s">
        <v>433</v>
      </c>
      <c r="C450" s="33" t="s">
        <v>56</v>
      </c>
      <c r="D450" s="33" t="s">
        <v>10</v>
      </c>
      <c r="E450" s="33" t="s">
        <v>234</v>
      </c>
      <c r="F450" s="33" t="s">
        <v>35</v>
      </c>
      <c r="G450" s="34">
        <f>15.3+29.5-44.8</f>
        <v>0</v>
      </c>
      <c r="H450" s="34">
        <f>15.3+29.5-44.8</f>
        <v>0</v>
      </c>
      <c r="I450" s="34">
        <f>15.3+29.5-44.8</f>
        <v>0</v>
      </c>
    </row>
    <row r="451" spans="1:9" s="9" customFormat="1" ht="39" hidden="1" x14ac:dyDescent="0.25">
      <c r="A451" s="35" t="s">
        <v>134</v>
      </c>
      <c r="B451" s="33" t="s">
        <v>433</v>
      </c>
      <c r="C451" s="33" t="s">
        <v>56</v>
      </c>
      <c r="D451" s="33" t="s">
        <v>10</v>
      </c>
      <c r="E451" s="33" t="s">
        <v>234</v>
      </c>
      <c r="F451" s="33" t="s">
        <v>135</v>
      </c>
      <c r="G451" s="34">
        <f>G452</f>
        <v>0</v>
      </c>
      <c r="H451" s="34">
        <f>H452</f>
        <v>0</v>
      </c>
      <c r="I451" s="34">
        <f>I452</f>
        <v>0</v>
      </c>
    </row>
    <row r="452" spans="1:9" s="9" customFormat="1" ht="15" hidden="1" x14ac:dyDescent="0.25">
      <c r="A452" s="35" t="s">
        <v>136</v>
      </c>
      <c r="B452" s="33" t="s">
        <v>433</v>
      </c>
      <c r="C452" s="33" t="s">
        <v>56</v>
      </c>
      <c r="D452" s="33" t="s">
        <v>10</v>
      </c>
      <c r="E452" s="33" t="s">
        <v>234</v>
      </c>
      <c r="F452" s="33" t="s">
        <v>137</v>
      </c>
      <c r="G452" s="34">
        <v>0</v>
      </c>
      <c r="H452" s="34">
        <v>0</v>
      </c>
      <c r="I452" s="34">
        <v>0</v>
      </c>
    </row>
    <row r="453" spans="1:9" s="9" customFormat="1" ht="15" hidden="1" x14ac:dyDescent="0.25">
      <c r="A453" s="35" t="s">
        <v>36</v>
      </c>
      <c r="B453" s="33" t="s">
        <v>433</v>
      </c>
      <c r="C453" s="33" t="s">
        <v>56</v>
      </c>
      <c r="D453" s="33" t="s">
        <v>10</v>
      </c>
      <c r="E453" s="33" t="s">
        <v>108</v>
      </c>
      <c r="F453" s="33" t="s">
        <v>37</v>
      </c>
      <c r="G453" s="34">
        <f>G454</f>
        <v>0</v>
      </c>
      <c r="H453" s="34">
        <f>H454</f>
        <v>0</v>
      </c>
      <c r="I453" s="34">
        <f>I454</f>
        <v>0</v>
      </c>
    </row>
    <row r="454" spans="1:9" s="9" customFormat="1" ht="40.5" hidden="1" customHeight="1" x14ac:dyDescent="0.25">
      <c r="A454" s="35" t="s">
        <v>38</v>
      </c>
      <c r="B454" s="33" t="s">
        <v>433</v>
      </c>
      <c r="C454" s="33" t="s">
        <v>56</v>
      </c>
      <c r="D454" s="33" t="s">
        <v>10</v>
      </c>
      <c r="E454" s="33" t="s">
        <v>108</v>
      </c>
      <c r="F454" s="33" t="s">
        <v>39</v>
      </c>
      <c r="G454" s="34">
        <v>0</v>
      </c>
      <c r="H454" s="34">
        <v>0</v>
      </c>
      <c r="I454" s="34">
        <v>0</v>
      </c>
    </row>
    <row r="455" spans="1:9" s="9" customFormat="1" ht="38.25" hidden="1" customHeight="1" x14ac:dyDescent="0.25">
      <c r="A455" s="35" t="s">
        <v>238</v>
      </c>
      <c r="B455" s="33" t="s">
        <v>433</v>
      </c>
      <c r="C455" s="33" t="s">
        <v>56</v>
      </c>
      <c r="D455" s="33" t="s">
        <v>10</v>
      </c>
      <c r="E455" s="33" t="s">
        <v>110</v>
      </c>
      <c r="F455" s="33" t="s">
        <v>13</v>
      </c>
      <c r="G455" s="34">
        <f>G456</f>
        <v>0</v>
      </c>
      <c r="H455" s="34">
        <f t="shared" ref="H455:I457" si="59">H456</f>
        <v>0</v>
      </c>
      <c r="I455" s="34">
        <f t="shared" si="59"/>
        <v>0</v>
      </c>
    </row>
    <row r="456" spans="1:9" s="9" customFormat="1" ht="16.5" hidden="1" customHeight="1" x14ac:dyDescent="0.25">
      <c r="A456" s="35" t="s">
        <v>89</v>
      </c>
      <c r="B456" s="33" t="s">
        <v>433</v>
      </c>
      <c r="C456" s="33" t="s">
        <v>56</v>
      </c>
      <c r="D456" s="33" t="s">
        <v>10</v>
      </c>
      <c r="E456" s="33" t="s">
        <v>111</v>
      </c>
      <c r="F456" s="33" t="s">
        <v>13</v>
      </c>
      <c r="G456" s="34">
        <f>G457</f>
        <v>0</v>
      </c>
      <c r="H456" s="34">
        <f t="shared" si="59"/>
        <v>0</v>
      </c>
      <c r="I456" s="34">
        <f t="shared" si="59"/>
        <v>0</v>
      </c>
    </row>
    <row r="457" spans="1:9" s="9" customFormat="1" ht="29.25" hidden="1" customHeight="1" x14ac:dyDescent="0.25">
      <c r="A457" s="35" t="s">
        <v>32</v>
      </c>
      <c r="B457" s="33" t="s">
        <v>433</v>
      </c>
      <c r="C457" s="33" t="s">
        <v>56</v>
      </c>
      <c r="D457" s="33" t="s">
        <v>10</v>
      </c>
      <c r="E457" s="33" t="s">
        <v>111</v>
      </c>
      <c r="F457" s="33" t="s">
        <v>33</v>
      </c>
      <c r="G457" s="34">
        <f>G458</f>
        <v>0</v>
      </c>
      <c r="H457" s="34">
        <f t="shared" si="59"/>
        <v>0</v>
      </c>
      <c r="I457" s="34">
        <f t="shared" si="59"/>
        <v>0</v>
      </c>
    </row>
    <row r="458" spans="1:9" s="9" customFormat="1" ht="4.5" hidden="1" customHeight="1" x14ac:dyDescent="0.25">
      <c r="A458" s="35" t="s">
        <v>34</v>
      </c>
      <c r="B458" s="33" t="s">
        <v>433</v>
      </c>
      <c r="C458" s="33" t="s">
        <v>56</v>
      </c>
      <c r="D458" s="33" t="s">
        <v>10</v>
      </c>
      <c r="E458" s="33" t="s">
        <v>111</v>
      </c>
      <c r="F458" s="33" t="s">
        <v>35</v>
      </c>
      <c r="G458" s="34">
        <v>0</v>
      </c>
      <c r="H458" s="34">
        <v>0</v>
      </c>
      <c r="I458" s="34">
        <v>0</v>
      </c>
    </row>
    <row r="459" spans="1:9" s="9" customFormat="1" ht="33.75" customHeight="1" x14ac:dyDescent="0.25">
      <c r="A459" s="35" t="s">
        <v>532</v>
      </c>
      <c r="B459" s="33" t="s">
        <v>433</v>
      </c>
      <c r="C459" s="33" t="s">
        <v>56</v>
      </c>
      <c r="D459" s="33" t="s">
        <v>10</v>
      </c>
      <c r="E459" s="33" t="s">
        <v>119</v>
      </c>
      <c r="F459" s="33" t="s">
        <v>13</v>
      </c>
      <c r="G459" s="34">
        <f>G460</f>
        <v>290.8</v>
      </c>
      <c r="H459" s="34">
        <f t="shared" ref="H459:I462" si="60">H460</f>
        <v>166.6</v>
      </c>
      <c r="I459" s="34">
        <f t="shared" si="60"/>
        <v>0</v>
      </c>
    </row>
    <row r="460" spans="1:9" s="9" customFormat="1" ht="15" customHeight="1" x14ac:dyDescent="0.25">
      <c r="A460" s="35" t="s">
        <v>128</v>
      </c>
      <c r="B460" s="33" t="s">
        <v>433</v>
      </c>
      <c r="C460" s="33" t="s">
        <v>56</v>
      </c>
      <c r="D460" s="33" t="s">
        <v>10</v>
      </c>
      <c r="E460" s="33" t="s">
        <v>129</v>
      </c>
      <c r="F460" s="33" t="s">
        <v>13</v>
      </c>
      <c r="G460" s="34">
        <f>G461</f>
        <v>290.8</v>
      </c>
      <c r="H460" s="34">
        <f t="shared" si="60"/>
        <v>166.6</v>
      </c>
      <c r="I460" s="34">
        <f t="shared" si="60"/>
        <v>0</v>
      </c>
    </row>
    <row r="461" spans="1:9" s="9" customFormat="1" ht="18" customHeight="1" x14ac:dyDescent="0.25">
      <c r="A461" s="35" t="s">
        <v>89</v>
      </c>
      <c r="B461" s="33" t="s">
        <v>433</v>
      </c>
      <c r="C461" s="33" t="s">
        <v>56</v>
      </c>
      <c r="D461" s="33" t="s">
        <v>10</v>
      </c>
      <c r="E461" s="33" t="s">
        <v>130</v>
      </c>
      <c r="F461" s="33" t="s">
        <v>13</v>
      </c>
      <c r="G461" s="34">
        <f>G462</f>
        <v>290.8</v>
      </c>
      <c r="H461" s="34">
        <f t="shared" si="60"/>
        <v>166.6</v>
      </c>
      <c r="I461" s="34">
        <f t="shared" si="60"/>
        <v>0</v>
      </c>
    </row>
    <row r="462" spans="1:9" s="9" customFormat="1" ht="28.5" customHeight="1" x14ac:dyDescent="0.25">
      <c r="A462" s="35" t="s">
        <v>32</v>
      </c>
      <c r="B462" s="33" t="s">
        <v>433</v>
      </c>
      <c r="C462" s="33" t="s">
        <v>56</v>
      </c>
      <c r="D462" s="33" t="s">
        <v>10</v>
      </c>
      <c r="E462" s="33" t="s">
        <v>130</v>
      </c>
      <c r="F462" s="33" t="s">
        <v>33</v>
      </c>
      <c r="G462" s="34">
        <f>G463</f>
        <v>290.8</v>
      </c>
      <c r="H462" s="34">
        <f t="shared" si="60"/>
        <v>166.6</v>
      </c>
      <c r="I462" s="34">
        <f t="shared" si="60"/>
        <v>0</v>
      </c>
    </row>
    <row r="463" spans="1:9" s="9" customFormat="1" ht="29.25" customHeight="1" x14ac:dyDescent="0.25">
      <c r="A463" s="35" t="s">
        <v>34</v>
      </c>
      <c r="B463" s="33" t="s">
        <v>433</v>
      </c>
      <c r="C463" s="33" t="s">
        <v>56</v>
      </c>
      <c r="D463" s="33" t="s">
        <v>10</v>
      </c>
      <c r="E463" s="33" t="s">
        <v>130</v>
      </c>
      <c r="F463" s="33" t="s">
        <v>35</v>
      </c>
      <c r="G463" s="34">
        <v>290.8</v>
      </c>
      <c r="H463" s="34">
        <v>166.6</v>
      </c>
      <c r="I463" s="34">
        <v>0</v>
      </c>
    </row>
    <row r="464" spans="1:9" s="9" customFormat="1" ht="29.25" customHeight="1" x14ac:dyDescent="0.25">
      <c r="A464" s="35" t="s">
        <v>559</v>
      </c>
      <c r="B464" s="33" t="s">
        <v>433</v>
      </c>
      <c r="C464" s="33" t="s">
        <v>56</v>
      </c>
      <c r="D464" s="33" t="s">
        <v>10</v>
      </c>
      <c r="E464" s="33" t="s">
        <v>538</v>
      </c>
      <c r="F464" s="33" t="s">
        <v>13</v>
      </c>
      <c r="G464" s="34">
        <v>0</v>
      </c>
      <c r="H464" s="34">
        <v>0</v>
      </c>
      <c r="I464" s="34">
        <f>I465</f>
        <v>66.599999999999994</v>
      </c>
    </row>
    <row r="465" spans="1:9" s="9" customFormat="1" ht="29.25" customHeight="1" x14ac:dyDescent="0.25">
      <c r="A465" s="35" t="s">
        <v>89</v>
      </c>
      <c r="B465" s="33" t="s">
        <v>433</v>
      </c>
      <c r="C465" s="33" t="s">
        <v>56</v>
      </c>
      <c r="D465" s="33" t="s">
        <v>10</v>
      </c>
      <c r="E465" s="33" t="s">
        <v>539</v>
      </c>
      <c r="F465" s="33" t="s">
        <v>13</v>
      </c>
      <c r="G465" s="34">
        <v>0</v>
      </c>
      <c r="H465" s="34">
        <v>0</v>
      </c>
      <c r="I465" s="34">
        <f>I466</f>
        <v>66.599999999999994</v>
      </c>
    </row>
    <row r="466" spans="1:9" s="9" customFormat="1" ht="29.25" customHeight="1" x14ac:dyDescent="0.25">
      <c r="A466" s="35" t="s">
        <v>32</v>
      </c>
      <c r="B466" s="33" t="s">
        <v>433</v>
      </c>
      <c r="C466" s="33" t="s">
        <v>56</v>
      </c>
      <c r="D466" s="33" t="s">
        <v>10</v>
      </c>
      <c r="E466" s="33" t="s">
        <v>539</v>
      </c>
      <c r="F466" s="33" t="s">
        <v>33</v>
      </c>
      <c r="G466" s="34">
        <v>0</v>
      </c>
      <c r="H466" s="34">
        <v>0</v>
      </c>
      <c r="I466" s="34">
        <f>I467</f>
        <v>66.599999999999994</v>
      </c>
    </row>
    <row r="467" spans="1:9" s="9" customFormat="1" ht="29.25" customHeight="1" x14ac:dyDescent="0.25">
      <c r="A467" s="35" t="s">
        <v>34</v>
      </c>
      <c r="B467" s="33" t="s">
        <v>433</v>
      </c>
      <c r="C467" s="33" t="s">
        <v>56</v>
      </c>
      <c r="D467" s="33" t="s">
        <v>10</v>
      </c>
      <c r="E467" s="33" t="s">
        <v>539</v>
      </c>
      <c r="F467" s="33" t="s">
        <v>35</v>
      </c>
      <c r="G467" s="34">
        <v>0</v>
      </c>
      <c r="H467" s="34">
        <v>0</v>
      </c>
      <c r="I467" s="34">
        <v>66.599999999999994</v>
      </c>
    </row>
    <row r="468" spans="1:9" ht="20.25" customHeight="1" x14ac:dyDescent="0.25">
      <c r="A468" s="35" t="s">
        <v>241</v>
      </c>
      <c r="B468" s="33" t="s">
        <v>433</v>
      </c>
      <c r="C468" s="33" t="s">
        <v>56</v>
      </c>
      <c r="D468" s="33" t="s">
        <v>15</v>
      </c>
      <c r="E468" s="33" t="s">
        <v>12</v>
      </c>
      <c r="F468" s="33" t="s">
        <v>13</v>
      </c>
      <c r="G468" s="34">
        <f>G473+G493+G509+G528+G469+G517+G537</f>
        <v>8560.4</v>
      </c>
      <c r="H468" s="34">
        <f>H473+H493+H509+H528+H469+H517</f>
        <v>2699.8999999999996</v>
      </c>
      <c r="I468" s="34">
        <f>I473+I509+I517+I524</f>
        <v>687.5</v>
      </c>
    </row>
    <row r="469" spans="1:9" ht="26.25" hidden="1" x14ac:dyDescent="0.25">
      <c r="A469" s="35" t="s">
        <v>242</v>
      </c>
      <c r="B469" s="33" t="s">
        <v>433</v>
      </c>
      <c r="C469" s="33" t="s">
        <v>56</v>
      </c>
      <c r="D469" s="33" t="s">
        <v>15</v>
      </c>
      <c r="E469" s="33" t="s">
        <v>243</v>
      </c>
      <c r="F469" s="33" t="s">
        <v>13</v>
      </c>
      <c r="G469" s="34">
        <f>G470</f>
        <v>0</v>
      </c>
      <c r="H469" s="34">
        <f t="shared" ref="H469:I471" si="61">H470</f>
        <v>0</v>
      </c>
      <c r="I469" s="34">
        <f t="shared" si="61"/>
        <v>0</v>
      </c>
    </row>
    <row r="470" spans="1:9" ht="26.25" hidden="1" x14ac:dyDescent="0.25">
      <c r="A470" s="35" t="s">
        <v>244</v>
      </c>
      <c r="B470" s="33" t="s">
        <v>433</v>
      </c>
      <c r="C470" s="33" t="s">
        <v>56</v>
      </c>
      <c r="D470" s="33" t="s">
        <v>15</v>
      </c>
      <c r="E470" s="33" t="s">
        <v>245</v>
      </c>
      <c r="F470" s="33" t="s">
        <v>13</v>
      </c>
      <c r="G470" s="34">
        <f>G471</f>
        <v>0</v>
      </c>
      <c r="H470" s="34">
        <f t="shared" si="61"/>
        <v>0</v>
      </c>
      <c r="I470" s="34">
        <f t="shared" si="61"/>
        <v>0</v>
      </c>
    </row>
    <row r="471" spans="1:9" ht="39" hidden="1" x14ac:dyDescent="0.25">
      <c r="A471" s="35" t="s">
        <v>221</v>
      </c>
      <c r="B471" s="33" t="s">
        <v>433</v>
      </c>
      <c r="C471" s="33" t="s">
        <v>56</v>
      </c>
      <c r="D471" s="33" t="s">
        <v>15</v>
      </c>
      <c r="E471" s="33" t="s">
        <v>245</v>
      </c>
      <c r="F471" s="33" t="s">
        <v>37</v>
      </c>
      <c r="G471" s="34">
        <f>G472</f>
        <v>0</v>
      </c>
      <c r="H471" s="34">
        <f t="shared" si="61"/>
        <v>0</v>
      </c>
      <c r="I471" s="34">
        <f t="shared" si="61"/>
        <v>0</v>
      </c>
    </row>
    <row r="472" spans="1:9" ht="15" hidden="1" x14ac:dyDescent="0.25">
      <c r="A472" s="35" t="s">
        <v>36</v>
      </c>
      <c r="B472" s="33" t="s">
        <v>433</v>
      </c>
      <c r="C472" s="33" t="s">
        <v>56</v>
      </c>
      <c r="D472" s="33" t="s">
        <v>15</v>
      </c>
      <c r="E472" s="33" t="s">
        <v>245</v>
      </c>
      <c r="F472" s="33" t="s">
        <v>222</v>
      </c>
      <c r="G472" s="34">
        <v>0</v>
      </c>
      <c r="H472" s="34">
        <v>0</v>
      </c>
      <c r="I472" s="34">
        <v>0</v>
      </c>
    </row>
    <row r="473" spans="1:9" s="9" customFormat="1" ht="51" customHeight="1" x14ac:dyDescent="0.25">
      <c r="A473" s="35" t="s">
        <v>527</v>
      </c>
      <c r="B473" s="33" t="s">
        <v>433</v>
      </c>
      <c r="C473" s="33" t="s">
        <v>56</v>
      </c>
      <c r="D473" s="33" t="s">
        <v>15</v>
      </c>
      <c r="E473" s="33" t="s">
        <v>108</v>
      </c>
      <c r="F473" s="33" t="s">
        <v>13</v>
      </c>
      <c r="G473" s="34">
        <f>G477+G485+G489+G474+G505</f>
        <v>953.89999999999986</v>
      </c>
      <c r="H473" s="34">
        <f>H477+H485+H489</f>
        <v>1478.8</v>
      </c>
      <c r="I473" s="34">
        <f>I477+I485+I489</f>
        <v>508</v>
      </c>
    </row>
    <row r="474" spans="1:9" s="9" customFormat="1" ht="51" hidden="1" customHeight="1" x14ac:dyDescent="0.25">
      <c r="A474" s="35" t="s">
        <v>468</v>
      </c>
      <c r="B474" s="33" t="s">
        <v>433</v>
      </c>
      <c r="C474" s="33" t="s">
        <v>56</v>
      </c>
      <c r="D474" s="33" t="s">
        <v>15</v>
      </c>
      <c r="E474" s="33" t="s">
        <v>482</v>
      </c>
      <c r="F474" s="33" t="s">
        <v>13</v>
      </c>
      <c r="G474" s="34">
        <f>G475</f>
        <v>0</v>
      </c>
      <c r="H474" s="34">
        <v>0</v>
      </c>
      <c r="I474" s="34">
        <v>0</v>
      </c>
    </row>
    <row r="475" spans="1:9" s="9" customFormat="1" ht="31.5" hidden="1" customHeight="1" x14ac:dyDescent="0.25">
      <c r="A475" s="35" t="s">
        <v>32</v>
      </c>
      <c r="B475" s="33" t="s">
        <v>433</v>
      </c>
      <c r="C475" s="33" t="s">
        <v>56</v>
      </c>
      <c r="D475" s="33" t="s">
        <v>15</v>
      </c>
      <c r="E475" s="33" t="s">
        <v>482</v>
      </c>
      <c r="F475" s="33" t="s">
        <v>33</v>
      </c>
      <c r="G475" s="34">
        <f>G476</f>
        <v>0</v>
      </c>
      <c r="H475" s="34">
        <v>0</v>
      </c>
      <c r="I475" s="34">
        <v>0</v>
      </c>
    </row>
    <row r="476" spans="1:9" s="9" customFormat="1" ht="32.25" hidden="1" customHeight="1" x14ac:dyDescent="0.25">
      <c r="A476" s="35" t="s">
        <v>34</v>
      </c>
      <c r="B476" s="33" t="s">
        <v>433</v>
      </c>
      <c r="C476" s="33" t="s">
        <v>56</v>
      </c>
      <c r="D476" s="33" t="s">
        <v>15</v>
      </c>
      <c r="E476" s="33" t="s">
        <v>482</v>
      </c>
      <c r="F476" s="33" t="s">
        <v>35</v>
      </c>
      <c r="G476" s="34">
        <f>9602-9602</f>
        <v>0</v>
      </c>
      <c r="H476" s="34">
        <v>0</v>
      </c>
      <c r="I476" s="34">
        <v>0</v>
      </c>
    </row>
    <row r="477" spans="1:9" s="9" customFormat="1" ht="84" hidden="1" customHeight="1" x14ac:dyDescent="0.25">
      <c r="A477" s="35" t="s">
        <v>246</v>
      </c>
      <c r="B477" s="33" t="s">
        <v>433</v>
      </c>
      <c r="C477" s="33" t="s">
        <v>56</v>
      </c>
      <c r="D477" s="33" t="s">
        <v>15</v>
      </c>
      <c r="E477" s="33" t="s">
        <v>247</v>
      </c>
      <c r="F477" s="33" t="s">
        <v>13</v>
      </c>
      <c r="G477" s="34">
        <f>G480</f>
        <v>0</v>
      </c>
      <c r="H477" s="34">
        <f>H480</f>
        <v>0</v>
      </c>
      <c r="I477" s="34">
        <f>I480</f>
        <v>0</v>
      </c>
    </row>
    <row r="478" spans="1:9" s="9" customFormat="1" ht="30.75" hidden="1" customHeight="1" x14ac:dyDescent="0.25">
      <c r="A478" s="35" t="s">
        <v>32</v>
      </c>
      <c r="B478" s="33" t="s">
        <v>433</v>
      </c>
      <c r="C478" s="33" t="s">
        <v>56</v>
      </c>
      <c r="D478" s="33" t="s">
        <v>15</v>
      </c>
      <c r="E478" s="33"/>
      <c r="F478" s="33" t="s">
        <v>33</v>
      </c>
      <c r="G478" s="34"/>
      <c r="H478" s="34"/>
      <c r="I478" s="34"/>
    </row>
    <row r="479" spans="1:9" s="9" customFormat="1" ht="8.25" hidden="1" customHeight="1" x14ac:dyDescent="0.25">
      <c r="A479" s="35" t="s">
        <v>34</v>
      </c>
      <c r="B479" s="33" t="s">
        <v>433</v>
      </c>
      <c r="C479" s="33" t="s">
        <v>56</v>
      </c>
      <c r="D479" s="33" t="s">
        <v>15</v>
      </c>
      <c r="E479" s="33"/>
      <c r="F479" s="33" t="s">
        <v>35</v>
      </c>
      <c r="G479" s="34"/>
      <c r="H479" s="34"/>
      <c r="I479" s="34"/>
    </row>
    <row r="480" spans="1:9" s="9" customFormat="1" ht="18.75" hidden="1" customHeight="1" x14ac:dyDescent="0.25">
      <c r="A480" s="35" t="s">
        <v>89</v>
      </c>
      <c r="B480" s="33" t="s">
        <v>433</v>
      </c>
      <c r="C480" s="33" t="s">
        <v>56</v>
      </c>
      <c r="D480" s="33" t="s">
        <v>15</v>
      </c>
      <c r="E480" s="33" t="s">
        <v>248</v>
      </c>
      <c r="F480" s="33" t="s">
        <v>13</v>
      </c>
      <c r="G480" s="34">
        <f>G481+G483</f>
        <v>0</v>
      </c>
      <c r="H480" s="34">
        <f>H481+H483</f>
        <v>0</v>
      </c>
      <c r="I480" s="34">
        <f>I481+I483</f>
        <v>0</v>
      </c>
    </row>
    <row r="481" spans="1:9" s="9" customFormat="1" ht="30.75" hidden="1" customHeight="1" x14ac:dyDescent="0.25">
      <c r="A481" s="35" t="s">
        <v>32</v>
      </c>
      <c r="B481" s="33" t="s">
        <v>433</v>
      </c>
      <c r="C481" s="33" t="s">
        <v>56</v>
      </c>
      <c r="D481" s="33" t="s">
        <v>15</v>
      </c>
      <c r="E481" s="33" t="s">
        <v>248</v>
      </c>
      <c r="F481" s="33" t="s">
        <v>33</v>
      </c>
      <c r="G481" s="34">
        <f>G482</f>
        <v>0</v>
      </c>
      <c r="H481" s="34">
        <f>H482</f>
        <v>0</v>
      </c>
      <c r="I481" s="34">
        <f>I482</f>
        <v>0</v>
      </c>
    </row>
    <row r="482" spans="1:9" s="9" customFormat="1" ht="30.75" hidden="1" customHeight="1" x14ac:dyDescent="0.25">
      <c r="A482" s="35" t="s">
        <v>34</v>
      </c>
      <c r="B482" s="33" t="s">
        <v>433</v>
      </c>
      <c r="C482" s="33" t="s">
        <v>56</v>
      </c>
      <c r="D482" s="33" t="s">
        <v>15</v>
      </c>
      <c r="E482" s="33" t="s">
        <v>248</v>
      </c>
      <c r="F482" s="33" t="s">
        <v>35</v>
      </c>
      <c r="G482" s="34">
        <f>50-50</f>
        <v>0</v>
      </c>
      <c r="H482" s="34">
        <f>50-50</f>
        <v>0</v>
      </c>
      <c r="I482" s="34">
        <f>50-50</f>
        <v>0</v>
      </c>
    </row>
    <row r="483" spans="1:9" s="9" customFormat="1" ht="28.5" hidden="1" customHeight="1" x14ac:dyDescent="0.25">
      <c r="A483" s="35" t="s">
        <v>461</v>
      </c>
      <c r="B483" s="33" t="s">
        <v>433</v>
      </c>
      <c r="C483" s="33" t="s">
        <v>56</v>
      </c>
      <c r="D483" s="33" t="s">
        <v>15</v>
      </c>
      <c r="E483" s="33" t="s">
        <v>248</v>
      </c>
      <c r="F483" s="33" t="s">
        <v>135</v>
      </c>
      <c r="G483" s="34">
        <f>G484</f>
        <v>0</v>
      </c>
      <c r="H483" s="34">
        <f>H484</f>
        <v>0</v>
      </c>
      <c r="I483" s="34">
        <f>I484</f>
        <v>0</v>
      </c>
    </row>
    <row r="484" spans="1:9" s="9" customFormat="1" ht="14.25" hidden="1" customHeight="1" x14ac:dyDescent="0.25">
      <c r="A484" s="35" t="s">
        <v>136</v>
      </c>
      <c r="B484" s="33" t="s">
        <v>433</v>
      </c>
      <c r="C484" s="33" t="s">
        <v>56</v>
      </c>
      <c r="D484" s="33" t="s">
        <v>15</v>
      </c>
      <c r="E484" s="33" t="s">
        <v>248</v>
      </c>
      <c r="F484" s="33" t="s">
        <v>137</v>
      </c>
      <c r="G484" s="34"/>
      <c r="H484" s="34"/>
      <c r="I484" s="34"/>
    </row>
    <row r="485" spans="1:9" s="9" customFormat="1" ht="45.75" customHeight="1" x14ac:dyDescent="0.25">
      <c r="A485" s="35" t="s">
        <v>251</v>
      </c>
      <c r="B485" s="33" t="s">
        <v>433</v>
      </c>
      <c r="C485" s="33" t="s">
        <v>56</v>
      </c>
      <c r="D485" s="33" t="s">
        <v>15</v>
      </c>
      <c r="E485" s="33" t="s">
        <v>236</v>
      </c>
      <c r="F485" s="33" t="s">
        <v>13</v>
      </c>
      <c r="G485" s="34">
        <f>G486</f>
        <v>0</v>
      </c>
      <c r="H485" s="34">
        <f t="shared" ref="H485:I487" si="62">H486</f>
        <v>800</v>
      </c>
      <c r="I485" s="34">
        <f t="shared" si="62"/>
        <v>260</v>
      </c>
    </row>
    <row r="486" spans="1:9" s="9" customFormat="1" ht="17.25" customHeight="1" x14ac:dyDescent="0.25">
      <c r="A486" s="35" t="s">
        <v>89</v>
      </c>
      <c r="B486" s="33" t="s">
        <v>433</v>
      </c>
      <c r="C486" s="33" t="s">
        <v>56</v>
      </c>
      <c r="D486" s="33" t="s">
        <v>15</v>
      </c>
      <c r="E486" s="33" t="s">
        <v>237</v>
      </c>
      <c r="F486" s="33" t="s">
        <v>13</v>
      </c>
      <c r="G486" s="34">
        <f>G487</f>
        <v>0</v>
      </c>
      <c r="H486" s="34">
        <f t="shared" si="62"/>
        <v>800</v>
      </c>
      <c r="I486" s="34">
        <f t="shared" si="62"/>
        <v>260</v>
      </c>
    </row>
    <row r="487" spans="1:9" s="9" customFormat="1" ht="27" customHeight="1" x14ac:dyDescent="0.25">
      <c r="A487" s="35" t="s">
        <v>32</v>
      </c>
      <c r="B487" s="33" t="s">
        <v>433</v>
      </c>
      <c r="C487" s="33" t="s">
        <v>56</v>
      </c>
      <c r="D487" s="33" t="s">
        <v>15</v>
      </c>
      <c r="E487" s="33" t="s">
        <v>237</v>
      </c>
      <c r="F487" s="33" t="s">
        <v>33</v>
      </c>
      <c r="G487" s="34">
        <f>G488</f>
        <v>0</v>
      </c>
      <c r="H487" s="34">
        <f t="shared" si="62"/>
        <v>800</v>
      </c>
      <c r="I487" s="34">
        <f t="shared" si="62"/>
        <v>260</v>
      </c>
    </row>
    <row r="488" spans="1:9" s="9" customFormat="1" ht="30" customHeight="1" x14ac:dyDescent="0.25">
      <c r="A488" s="35" t="s">
        <v>34</v>
      </c>
      <c r="B488" s="33" t="s">
        <v>433</v>
      </c>
      <c r="C488" s="33" t="s">
        <v>56</v>
      </c>
      <c r="D488" s="33" t="s">
        <v>15</v>
      </c>
      <c r="E488" s="33" t="s">
        <v>237</v>
      </c>
      <c r="F488" s="33" t="s">
        <v>35</v>
      </c>
      <c r="G488" s="34">
        <f>600-243.3-356.7</f>
        <v>0</v>
      </c>
      <c r="H488" s="34">
        <v>800</v>
      </c>
      <c r="I488" s="34">
        <v>260</v>
      </c>
    </row>
    <row r="489" spans="1:9" s="9" customFormat="1" ht="27" customHeight="1" x14ac:dyDescent="0.25">
      <c r="A489" s="35" t="s">
        <v>635</v>
      </c>
      <c r="B489" s="33" t="s">
        <v>433</v>
      </c>
      <c r="C489" s="33" t="s">
        <v>56</v>
      </c>
      <c r="D489" s="33" t="s">
        <v>15</v>
      </c>
      <c r="E489" s="33" t="s">
        <v>211</v>
      </c>
      <c r="F489" s="33" t="s">
        <v>13</v>
      </c>
      <c r="G489" s="34">
        <f>G490</f>
        <v>953.89999999999986</v>
      </c>
      <c r="H489" s="34">
        <f t="shared" ref="H489:I491" si="63">H490</f>
        <v>678.8</v>
      </c>
      <c r="I489" s="34">
        <f t="shared" si="63"/>
        <v>248</v>
      </c>
    </row>
    <row r="490" spans="1:9" s="9" customFormat="1" ht="17.25" customHeight="1" x14ac:dyDescent="0.25">
      <c r="A490" s="35" t="s">
        <v>89</v>
      </c>
      <c r="B490" s="33" t="s">
        <v>433</v>
      </c>
      <c r="C490" s="33" t="s">
        <v>56</v>
      </c>
      <c r="D490" s="33" t="s">
        <v>15</v>
      </c>
      <c r="E490" s="33" t="s">
        <v>212</v>
      </c>
      <c r="F490" s="33" t="s">
        <v>13</v>
      </c>
      <c r="G490" s="34">
        <f>G491</f>
        <v>953.89999999999986</v>
      </c>
      <c r="H490" s="34">
        <f t="shared" si="63"/>
        <v>678.8</v>
      </c>
      <c r="I490" s="34">
        <f t="shared" si="63"/>
        <v>248</v>
      </c>
    </row>
    <row r="491" spans="1:9" s="9" customFormat="1" ht="29.25" customHeight="1" x14ac:dyDescent="0.25">
      <c r="A491" s="35" t="s">
        <v>32</v>
      </c>
      <c r="B491" s="33" t="s">
        <v>433</v>
      </c>
      <c r="C491" s="33" t="s">
        <v>56</v>
      </c>
      <c r="D491" s="33" t="s">
        <v>15</v>
      </c>
      <c r="E491" s="33" t="s">
        <v>212</v>
      </c>
      <c r="F491" s="33" t="s">
        <v>33</v>
      </c>
      <c r="G491" s="34">
        <f>G492</f>
        <v>953.89999999999986</v>
      </c>
      <c r="H491" s="34">
        <f t="shared" si="63"/>
        <v>678.8</v>
      </c>
      <c r="I491" s="34">
        <f t="shared" si="63"/>
        <v>248</v>
      </c>
    </row>
    <row r="492" spans="1:9" s="9" customFormat="1" ht="30" customHeight="1" x14ac:dyDescent="0.25">
      <c r="A492" s="35" t="s">
        <v>34</v>
      </c>
      <c r="B492" s="33" t="s">
        <v>433</v>
      </c>
      <c r="C492" s="33" t="s">
        <v>56</v>
      </c>
      <c r="D492" s="33" t="s">
        <v>15</v>
      </c>
      <c r="E492" s="33" t="s">
        <v>212</v>
      </c>
      <c r="F492" s="33" t="s">
        <v>35</v>
      </c>
      <c r="G492" s="34">
        <f>171.1+2644.6-711.1-89.4-300-1062.6-6.1-151.4-0.1+458.9</f>
        <v>953.89999999999986</v>
      </c>
      <c r="H492" s="34">
        <v>678.8</v>
      </c>
      <c r="I492" s="34">
        <v>248</v>
      </c>
    </row>
    <row r="493" spans="1:9" s="9" customFormat="1" ht="30" hidden="1" customHeight="1" x14ac:dyDescent="0.25">
      <c r="A493" s="35" t="s">
        <v>259</v>
      </c>
      <c r="B493" s="33" t="s">
        <v>433</v>
      </c>
      <c r="C493" s="33" t="s">
        <v>56</v>
      </c>
      <c r="D493" s="33" t="s">
        <v>15</v>
      </c>
      <c r="E493" s="33" t="s">
        <v>119</v>
      </c>
      <c r="F493" s="33" t="s">
        <v>13</v>
      </c>
      <c r="G493" s="34">
        <f>G494</f>
        <v>0</v>
      </c>
      <c r="H493" s="34">
        <f t="shared" ref="H493:I496" si="64">H494</f>
        <v>0</v>
      </c>
      <c r="I493" s="34">
        <f t="shared" si="64"/>
        <v>0</v>
      </c>
    </row>
    <row r="494" spans="1:9" s="9" customFormat="1" ht="18" hidden="1" customHeight="1" x14ac:dyDescent="0.25">
      <c r="A494" s="35" t="s">
        <v>128</v>
      </c>
      <c r="B494" s="33" t="s">
        <v>433</v>
      </c>
      <c r="C494" s="33" t="s">
        <v>56</v>
      </c>
      <c r="D494" s="33" t="s">
        <v>15</v>
      </c>
      <c r="E494" s="33" t="s">
        <v>129</v>
      </c>
      <c r="F494" s="33" t="s">
        <v>13</v>
      </c>
      <c r="G494" s="34">
        <f>G495</f>
        <v>0</v>
      </c>
      <c r="H494" s="34">
        <f t="shared" si="64"/>
        <v>0</v>
      </c>
      <c r="I494" s="34">
        <f t="shared" si="64"/>
        <v>0</v>
      </c>
    </row>
    <row r="495" spans="1:9" s="9" customFormat="1" ht="16.5" hidden="1" customHeight="1" x14ac:dyDescent="0.25">
      <c r="A495" s="35" t="s">
        <v>89</v>
      </c>
      <c r="B495" s="33" t="s">
        <v>433</v>
      </c>
      <c r="C495" s="33" t="s">
        <v>56</v>
      </c>
      <c r="D495" s="33" t="s">
        <v>15</v>
      </c>
      <c r="E495" s="33" t="s">
        <v>130</v>
      </c>
      <c r="F495" s="33" t="s">
        <v>13</v>
      </c>
      <c r="G495" s="34">
        <f>G496</f>
        <v>0</v>
      </c>
      <c r="H495" s="34">
        <f t="shared" si="64"/>
        <v>0</v>
      </c>
      <c r="I495" s="34">
        <f t="shared" si="64"/>
        <v>0</v>
      </c>
    </row>
    <row r="496" spans="1:9" s="9" customFormat="1" ht="27" hidden="1" customHeight="1" x14ac:dyDescent="0.25">
      <c r="A496" s="35" t="s">
        <v>32</v>
      </c>
      <c r="B496" s="33" t="s">
        <v>433</v>
      </c>
      <c r="C496" s="33" t="s">
        <v>56</v>
      </c>
      <c r="D496" s="33" t="s">
        <v>15</v>
      </c>
      <c r="E496" s="33" t="s">
        <v>130</v>
      </c>
      <c r="F496" s="33" t="s">
        <v>33</v>
      </c>
      <c r="G496" s="34">
        <f>G497</f>
        <v>0</v>
      </c>
      <c r="H496" s="34">
        <f t="shared" si="64"/>
        <v>0</v>
      </c>
      <c r="I496" s="34">
        <f t="shared" si="64"/>
        <v>0</v>
      </c>
    </row>
    <row r="497" spans="1:9" s="9" customFormat="1" ht="27" hidden="1" customHeight="1" x14ac:dyDescent="0.25">
      <c r="A497" s="35" t="s">
        <v>34</v>
      </c>
      <c r="B497" s="33" t="s">
        <v>433</v>
      </c>
      <c r="C497" s="33" t="s">
        <v>56</v>
      </c>
      <c r="D497" s="33" t="s">
        <v>15</v>
      </c>
      <c r="E497" s="33" t="s">
        <v>130</v>
      </c>
      <c r="F497" s="33" t="s">
        <v>35</v>
      </c>
      <c r="G497" s="34">
        <v>0</v>
      </c>
      <c r="H497" s="34">
        <v>0</v>
      </c>
      <c r="I497" s="34">
        <v>0</v>
      </c>
    </row>
    <row r="498" spans="1:9" ht="30.75" hidden="1" customHeight="1" x14ac:dyDescent="0.25">
      <c r="A498" s="35" t="s">
        <v>242</v>
      </c>
      <c r="B498" s="33" t="s">
        <v>433</v>
      </c>
      <c r="C498" s="33" t="s">
        <v>56</v>
      </c>
      <c r="D498" s="33" t="s">
        <v>15</v>
      </c>
      <c r="E498" s="33" t="s">
        <v>243</v>
      </c>
      <c r="F498" s="33" t="s">
        <v>13</v>
      </c>
      <c r="G498" s="34">
        <f>G499</f>
        <v>0</v>
      </c>
      <c r="H498" s="34">
        <f t="shared" ref="H498:I500" si="65">H499</f>
        <v>0</v>
      </c>
      <c r="I498" s="34">
        <f t="shared" si="65"/>
        <v>0</v>
      </c>
    </row>
    <row r="499" spans="1:9" ht="29.25" hidden="1" customHeight="1" x14ac:dyDescent="0.25">
      <c r="A499" s="35" t="s">
        <v>244</v>
      </c>
      <c r="B499" s="33" t="s">
        <v>433</v>
      </c>
      <c r="C499" s="33" t="s">
        <v>56</v>
      </c>
      <c r="D499" s="33" t="s">
        <v>15</v>
      </c>
      <c r="E499" s="33" t="s">
        <v>245</v>
      </c>
      <c r="F499" s="33" t="s">
        <v>13</v>
      </c>
      <c r="G499" s="34">
        <f>G500</f>
        <v>0</v>
      </c>
      <c r="H499" s="34">
        <f t="shared" si="65"/>
        <v>0</v>
      </c>
      <c r="I499" s="34">
        <f t="shared" si="65"/>
        <v>0</v>
      </c>
    </row>
    <row r="500" spans="1:9" ht="15" hidden="1" x14ac:dyDescent="0.25">
      <c r="A500" s="35" t="s">
        <v>36</v>
      </c>
      <c r="B500" s="33" t="s">
        <v>433</v>
      </c>
      <c r="C500" s="33" t="s">
        <v>56</v>
      </c>
      <c r="D500" s="33" t="s">
        <v>15</v>
      </c>
      <c r="E500" s="33" t="s">
        <v>245</v>
      </c>
      <c r="F500" s="33" t="s">
        <v>37</v>
      </c>
      <c r="G500" s="34">
        <f>G501</f>
        <v>0</v>
      </c>
      <c r="H500" s="34">
        <f t="shared" si="65"/>
        <v>0</v>
      </c>
      <c r="I500" s="34">
        <f t="shared" si="65"/>
        <v>0</v>
      </c>
    </row>
    <row r="501" spans="1:9" ht="27.75" hidden="1" customHeight="1" x14ac:dyDescent="0.25">
      <c r="A501" s="35" t="s">
        <v>221</v>
      </c>
      <c r="B501" s="33" t="s">
        <v>433</v>
      </c>
      <c r="C501" s="33" t="s">
        <v>56</v>
      </c>
      <c r="D501" s="33" t="s">
        <v>15</v>
      </c>
      <c r="E501" s="33" t="s">
        <v>245</v>
      </c>
      <c r="F501" s="33" t="s">
        <v>222</v>
      </c>
      <c r="G501" s="34">
        <v>0</v>
      </c>
      <c r="H501" s="34">
        <v>0</v>
      </c>
      <c r="I501" s="34">
        <v>0</v>
      </c>
    </row>
    <row r="502" spans="1:9" ht="19.5" hidden="1" customHeight="1" x14ac:dyDescent="0.25">
      <c r="A502" s="35" t="s">
        <v>75</v>
      </c>
      <c r="B502" s="33" t="s">
        <v>433</v>
      </c>
      <c r="C502" s="33" t="s">
        <v>56</v>
      </c>
      <c r="D502" s="33" t="s">
        <v>15</v>
      </c>
      <c r="E502" s="33" t="s">
        <v>123</v>
      </c>
      <c r="F502" s="33" t="s">
        <v>13</v>
      </c>
      <c r="G502" s="34">
        <f t="shared" ref="G502:I503" si="66">G503</f>
        <v>0</v>
      </c>
      <c r="H502" s="34">
        <f t="shared" si="66"/>
        <v>0</v>
      </c>
      <c r="I502" s="34">
        <f t="shared" si="66"/>
        <v>0</v>
      </c>
    </row>
    <row r="503" spans="1:9" ht="18" hidden="1" customHeight="1" x14ac:dyDescent="0.25">
      <c r="A503" s="35" t="s">
        <v>124</v>
      </c>
      <c r="B503" s="33" t="s">
        <v>433</v>
      </c>
      <c r="C503" s="33" t="s">
        <v>56</v>
      </c>
      <c r="D503" s="33" t="s">
        <v>15</v>
      </c>
      <c r="E503" s="33" t="s">
        <v>125</v>
      </c>
      <c r="F503" s="33" t="s">
        <v>13</v>
      </c>
      <c r="G503" s="34">
        <f t="shared" si="66"/>
        <v>0</v>
      </c>
      <c r="H503" s="34">
        <f t="shared" si="66"/>
        <v>0</v>
      </c>
      <c r="I503" s="34">
        <f t="shared" si="66"/>
        <v>0</v>
      </c>
    </row>
    <row r="504" spans="1:9" ht="27.75" hidden="1" customHeight="1" x14ac:dyDescent="0.25">
      <c r="A504" s="35" t="s">
        <v>34</v>
      </c>
      <c r="B504" s="33" t="s">
        <v>433</v>
      </c>
      <c r="C504" s="33" t="s">
        <v>56</v>
      </c>
      <c r="D504" s="33" t="s">
        <v>15</v>
      </c>
      <c r="E504" s="33" t="s">
        <v>125</v>
      </c>
      <c r="F504" s="33" t="s">
        <v>35</v>
      </c>
      <c r="G504" s="34">
        <v>0</v>
      </c>
      <c r="H504" s="34">
        <v>0</v>
      </c>
      <c r="I504" s="34">
        <v>0</v>
      </c>
    </row>
    <row r="505" spans="1:9" ht="81" hidden="1" customHeight="1" x14ac:dyDescent="0.25">
      <c r="A505" s="35" t="s">
        <v>638</v>
      </c>
      <c r="B505" s="33" t="s">
        <v>433</v>
      </c>
      <c r="C505" s="33" t="s">
        <v>56</v>
      </c>
      <c r="D505" s="33" t="s">
        <v>15</v>
      </c>
      <c r="E505" s="33" t="s">
        <v>636</v>
      </c>
      <c r="F505" s="33" t="s">
        <v>13</v>
      </c>
      <c r="G505" s="34">
        <f>G506</f>
        <v>0</v>
      </c>
      <c r="H505" s="34">
        <v>0</v>
      </c>
      <c r="I505" s="34">
        <v>0</v>
      </c>
    </row>
    <row r="506" spans="1:9" ht="27.75" hidden="1" customHeight="1" x14ac:dyDescent="0.25">
      <c r="A506" s="35" t="s">
        <v>89</v>
      </c>
      <c r="B506" s="33" t="s">
        <v>433</v>
      </c>
      <c r="C506" s="33" t="s">
        <v>56</v>
      </c>
      <c r="D506" s="33" t="s">
        <v>15</v>
      </c>
      <c r="E506" s="33" t="s">
        <v>637</v>
      </c>
      <c r="F506" s="33" t="s">
        <v>13</v>
      </c>
      <c r="G506" s="34">
        <f>G507</f>
        <v>0</v>
      </c>
      <c r="H506" s="34">
        <v>0</v>
      </c>
      <c r="I506" s="34">
        <v>0</v>
      </c>
    </row>
    <row r="507" spans="1:9" ht="27.75" hidden="1" customHeight="1" x14ac:dyDescent="0.25">
      <c r="A507" s="60" t="s">
        <v>134</v>
      </c>
      <c r="B507" s="33" t="s">
        <v>433</v>
      </c>
      <c r="C507" s="33" t="s">
        <v>56</v>
      </c>
      <c r="D507" s="33" t="s">
        <v>15</v>
      </c>
      <c r="E507" s="33" t="s">
        <v>637</v>
      </c>
      <c r="F507" s="33" t="s">
        <v>135</v>
      </c>
      <c r="G507" s="34">
        <f>G508</f>
        <v>0</v>
      </c>
      <c r="H507" s="34">
        <v>0</v>
      </c>
      <c r="I507" s="34">
        <v>0</v>
      </c>
    </row>
    <row r="508" spans="1:9" ht="27.75" hidden="1" customHeight="1" x14ac:dyDescent="0.25">
      <c r="A508" s="35" t="s">
        <v>136</v>
      </c>
      <c r="B508" s="33" t="s">
        <v>433</v>
      </c>
      <c r="C508" s="33" t="s">
        <v>56</v>
      </c>
      <c r="D508" s="33" t="s">
        <v>15</v>
      </c>
      <c r="E508" s="33" t="s">
        <v>637</v>
      </c>
      <c r="F508" s="33" t="s">
        <v>137</v>
      </c>
      <c r="G508" s="34">
        <f>1311-1311</f>
        <v>0</v>
      </c>
      <c r="H508" s="34">
        <v>0</v>
      </c>
      <c r="I508" s="34">
        <v>0</v>
      </c>
    </row>
    <row r="509" spans="1:9" ht="43.5" customHeight="1" x14ac:dyDescent="0.25">
      <c r="A509" s="35" t="s">
        <v>561</v>
      </c>
      <c r="B509" s="33" t="s">
        <v>433</v>
      </c>
      <c r="C509" s="33" t="s">
        <v>56</v>
      </c>
      <c r="D509" s="33" t="s">
        <v>15</v>
      </c>
      <c r="E509" s="33" t="s">
        <v>252</v>
      </c>
      <c r="F509" s="33" t="s">
        <v>13</v>
      </c>
      <c r="G509" s="34">
        <f>G510</f>
        <v>753.3</v>
      </c>
      <c r="H509" s="34">
        <f t="shared" ref="H509:I512" si="67">H510</f>
        <v>490.3</v>
      </c>
      <c r="I509" s="34">
        <f t="shared" si="67"/>
        <v>63.4</v>
      </c>
    </row>
    <row r="510" spans="1:9" ht="27.75" customHeight="1" x14ac:dyDescent="0.25">
      <c r="A510" s="35" t="s">
        <v>256</v>
      </c>
      <c r="B510" s="33" t="s">
        <v>433</v>
      </c>
      <c r="C510" s="33" t="s">
        <v>56</v>
      </c>
      <c r="D510" s="33" t="s">
        <v>15</v>
      </c>
      <c r="E510" s="33" t="s">
        <v>257</v>
      </c>
      <c r="F510" s="33" t="s">
        <v>13</v>
      </c>
      <c r="G510" s="34">
        <f>G511+G514</f>
        <v>753.3</v>
      </c>
      <c r="H510" s="34">
        <f>H511</f>
        <v>490.3</v>
      </c>
      <c r="I510" s="34">
        <f>I511</f>
        <v>63.4</v>
      </c>
    </row>
    <row r="511" spans="1:9" ht="16.5" customHeight="1" x14ac:dyDescent="0.25">
      <c r="A511" s="35" t="s">
        <v>89</v>
      </c>
      <c r="B511" s="33" t="s">
        <v>433</v>
      </c>
      <c r="C511" s="33" t="s">
        <v>56</v>
      </c>
      <c r="D511" s="33" t="s">
        <v>15</v>
      </c>
      <c r="E511" s="33" t="s">
        <v>258</v>
      </c>
      <c r="F511" s="33" t="s">
        <v>13</v>
      </c>
      <c r="G511" s="34">
        <f>G512</f>
        <v>753.3</v>
      </c>
      <c r="H511" s="34">
        <f t="shared" si="67"/>
        <v>490.3</v>
      </c>
      <c r="I511" s="34">
        <f t="shared" si="67"/>
        <v>63.4</v>
      </c>
    </row>
    <row r="512" spans="1:9" ht="27.75" customHeight="1" x14ac:dyDescent="0.25">
      <c r="A512" s="35" t="s">
        <v>32</v>
      </c>
      <c r="B512" s="33" t="s">
        <v>433</v>
      </c>
      <c r="C512" s="33" t="s">
        <v>56</v>
      </c>
      <c r="D512" s="33" t="s">
        <v>15</v>
      </c>
      <c r="E512" s="33" t="s">
        <v>258</v>
      </c>
      <c r="F512" s="33" t="s">
        <v>33</v>
      </c>
      <c r="G512" s="34">
        <f>G513</f>
        <v>753.3</v>
      </c>
      <c r="H512" s="34">
        <f t="shared" si="67"/>
        <v>490.3</v>
      </c>
      <c r="I512" s="34">
        <f t="shared" si="67"/>
        <v>63.4</v>
      </c>
    </row>
    <row r="513" spans="1:9" ht="27.75" customHeight="1" x14ac:dyDescent="0.25">
      <c r="A513" s="35" t="s">
        <v>34</v>
      </c>
      <c r="B513" s="33" t="s">
        <v>433</v>
      </c>
      <c r="C513" s="33" t="s">
        <v>56</v>
      </c>
      <c r="D513" s="33" t="s">
        <v>15</v>
      </c>
      <c r="E513" s="33" t="s">
        <v>258</v>
      </c>
      <c r="F513" s="33" t="s">
        <v>35</v>
      </c>
      <c r="G513" s="34">
        <f>490.3+183.6+79.4+673.7-673.7</f>
        <v>753.3</v>
      </c>
      <c r="H513" s="34">
        <v>490.3</v>
      </c>
      <c r="I513" s="34">
        <v>63.4</v>
      </c>
    </row>
    <row r="514" spans="1:9" ht="40.5" hidden="1" customHeight="1" x14ac:dyDescent="0.25">
      <c r="A514" s="35" t="s">
        <v>468</v>
      </c>
      <c r="B514" s="33" t="s">
        <v>433</v>
      </c>
      <c r="C514" s="33" t="s">
        <v>56</v>
      </c>
      <c r="D514" s="33" t="s">
        <v>15</v>
      </c>
      <c r="E514" s="33" t="s">
        <v>483</v>
      </c>
      <c r="F514" s="33" t="s">
        <v>13</v>
      </c>
      <c r="G514" s="34">
        <f>G515</f>
        <v>0</v>
      </c>
      <c r="H514" s="34">
        <v>0</v>
      </c>
      <c r="I514" s="34">
        <v>0</v>
      </c>
    </row>
    <row r="515" spans="1:9" ht="27.75" hidden="1" customHeight="1" x14ac:dyDescent="0.25">
      <c r="A515" s="35" t="s">
        <v>32</v>
      </c>
      <c r="B515" s="33" t="s">
        <v>433</v>
      </c>
      <c r="C515" s="33" t="s">
        <v>56</v>
      </c>
      <c r="D515" s="33" t="s">
        <v>15</v>
      </c>
      <c r="E515" s="33" t="s">
        <v>483</v>
      </c>
      <c r="F515" s="33" t="s">
        <v>33</v>
      </c>
      <c r="G515" s="34">
        <f>G516</f>
        <v>0</v>
      </c>
      <c r="H515" s="34">
        <v>0</v>
      </c>
      <c r="I515" s="34">
        <v>0</v>
      </c>
    </row>
    <row r="516" spans="1:9" ht="27.75" hidden="1" customHeight="1" x14ac:dyDescent="0.25">
      <c r="A516" s="35" t="s">
        <v>34</v>
      </c>
      <c r="B516" s="33" t="s">
        <v>433</v>
      </c>
      <c r="C516" s="33" t="s">
        <v>56</v>
      </c>
      <c r="D516" s="33" t="s">
        <v>15</v>
      </c>
      <c r="E516" s="33" t="s">
        <v>483</v>
      </c>
      <c r="F516" s="33" t="s">
        <v>35</v>
      </c>
      <c r="G516" s="34"/>
      <c r="H516" s="34"/>
      <c r="I516" s="34"/>
    </row>
    <row r="517" spans="1:9" ht="33.75" customHeight="1" x14ac:dyDescent="0.25">
      <c r="A517" s="35" t="s">
        <v>532</v>
      </c>
      <c r="B517" s="33" t="s">
        <v>433</v>
      </c>
      <c r="C517" s="33" t="s">
        <v>56</v>
      </c>
      <c r="D517" s="33" t="s">
        <v>15</v>
      </c>
      <c r="E517" s="33" t="s">
        <v>119</v>
      </c>
      <c r="F517" s="33" t="s">
        <v>13</v>
      </c>
      <c r="G517" s="34">
        <f>G518</f>
        <v>1013.2</v>
      </c>
      <c r="H517" s="34">
        <f t="shared" ref="H517:I518" si="68">H518</f>
        <v>614.70000000000005</v>
      </c>
      <c r="I517" s="34">
        <f t="shared" si="68"/>
        <v>0</v>
      </c>
    </row>
    <row r="518" spans="1:9" ht="21" customHeight="1" x14ac:dyDescent="0.25">
      <c r="A518" s="35" t="s">
        <v>128</v>
      </c>
      <c r="B518" s="33" t="s">
        <v>433</v>
      </c>
      <c r="C518" s="33" t="s">
        <v>56</v>
      </c>
      <c r="D518" s="33" t="s">
        <v>15</v>
      </c>
      <c r="E518" s="33" t="s">
        <v>129</v>
      </c>
      <c r="F518" s="33" t="s">
        <v>13</v>
      </c>
      <c r="G518" s="34">
        <f>G519</f>
        <v>1013.2</v>
      </c>
      <c r="H518" s="34">
        <f t="shared" si="68"/>
        <v>614.70000000000005</v>
      </c>
      <c r="I518" s="34">
        <f t="shared" si="68"/>
        <v>0</v>
      </c>
    </row>
    <row r="519" spans="1:9" ht="27.75" customHeight="1" x14ac:dyDescent="0.25">
      <c r="A519" s="35" t="s">
        <v>89</v>
      </c>
      <c r="B519" s="33" t="s">
        <v>433</v>
      </c>
      <c r="C519" s="33" t="s">
        <v>56</v>
      </c>
      <c r="D519" s="33" t="s">
        <v>15</v>
      </c>
      <c r="E519" s="33" t="s">
        <v>130</v>
      </c>
      <c r="F519" s="33" t="s">
        <v>13</v>
      </c>
      <c r="G519" s="34">
        <f>G520+G522</f>
        <v>1013.2</v>
      </c>
      <c r="H519" s="34">
        <f t="shared" ref="H519:I519" si="69">H520+H522</f>
        <v>614.70000000000005</v>
      </c>
      <c r="I519" s="34">
        <f t="shared" si="69"/>
        <v>0</v>
      </c>
    </row>
    <row r="520" spans="1:9" ht="27.75" customHeight="1" x14ac:dyDescent="0.25">
      <c r="A520" s="35" t="s">
        <v>32</v>
      </c>
      <c r="B520" s="33" t="s">
        <v>433</v>
      </c>
      <c r="C520" s="33" t="s">
        <v>56</v>
      </c>
      <c r="D520" s="33" t="s">
        <v>15</v>
      </c>
      <c r="E520" s="33" t="s">
        <v>130</v>
      </c>
      <c r="F520" s="33" t="s">
        <v>33</v>
      </c>
      <c r="G520" s="34">
        <f>G521</f>
        <v>494.5</v>
      </c>
      <c r="H520" s="34">
        <f t="shared" ref="H520:I520" si="70">H521</f>
        <v>396</v>
      </c>
      <c r="I520" s="34">
        <f t="shared" si="70"/>
        <v>0</v>
      </c>
    </row>
    <row r="521" spans="1:9" ht="27.75" customHeight="1" x14ac:dyDescent="0.25">
      <c r="A521" s="35" t="s">
        <v>34</v>
      </c>
      <c r="B521" s="33" t="s">
        <v>433</v>
      </c>
      <c r="C521" s="33" t="s">
        <v>56</v>
      </c>
      <c r="D521" s="33" t="s">
        <v>15</v>
      </c>
      <c r="E521" s="33" t="s">
        <v>130</v>
      </c>
      <c r="F521" s="33" t="s">
        <v>35</v>
      </c>
      <c r="G521" s="34">
        <f>396+98.5</f>
        <v>494.5</v>
      </c>
      <c r="H521" s="34">
        <v>396</v>
      </c>
      <c r="I521" s="34">
        <v>0</v>
      </c>
    </row>
    <row r="522" spans="1:9" ht="27.75" customHeight="1" x14ac:dyDescent="0.25">
      <c r="A522" s="35" t="s">
        <v>36</v>
      </c>
      <c r="B522" s="33" t="s">
        <v>433</v>
      </c>
      <c r="C522" s="33" t="s">
        <v>56</v>
      </c>
      <c r="D522" s="33" t="s">
        <v>15</v>
      </c>
      <c r="E522" s="33" t="s">
        <v>130</v>
      </c>
      <c r="F522" s="33" t="s">
        <v>37</v>
      </c>
      <c r="G522" s="34">
        <f>G523</f>
        <v>518.70000000000005</v>
      </c>
      <c r="H522" s="34">
        <f t="shared" ref="H522:I522" si="71">H523</f>
        <v>218.7</v>
      </c>
      <c r="I522" s="34">
        <f t="shared" si="71"/>
        <v>0</v>
      </c>
    </row>
    <row r="523" spans="1:9" ht="48.75" customHeight="1" x14ac:dyDescent="0.25">
      <c r="A523" s="45" t="s">
        <v>484</v>
      </c>
      <c r="B523" s="33" t="s">
        <v>433</v>
      </c>
      <c r="C523" s="33" t="s">
        <v>56</v>
      </c>
      <c r="D523" s="33" t="s">
        <v>15</v>
      </c>
      <c r="E523" s="33" t="s">
        <v>130</v>
      </c>
      <c r="F523" s="33" t="s">
        <v>222</v>
      </c>
      <c r="G523" s="34">
        <f>400-116.1+23.7-161.7+72.8+300</f>
        <v>518.70000000000005</v>
      </c>
      <c r="H523" s="34">
        <v>218.7</v>
      </c>
      <c r="I523" s="34">
        <v>0</v>
      </c>
    </row>
    <row r="524" spans="1:9" ht="30.75" customHeight="1" x14ac:dyDescent="0.25">
      <c r="A524" s="35" t="s">
        <v>559</v>
      </c>
      <c r="B524" s="33" t="s">
        <v>433</v>
      </c>
      <c r="C524" s="33" t="s">
        <v>56</v>
      </c>
      <c r="D524" s="33" t="s">
        <v>15</v>
      </c>
      <c r="E524" s="33" t="s">
        <v>538</v>
      </c>
      <c r="F524" s="33" t="s">
        <v>13</v>
      </c>
      <c r="G524" s="34">
        <v>0</v>
      </c>
      <c r="H524" s="34">
        <v>0</v>
      </c>
      <c r="I524" s="34">
        <f>I525</f>
        <v>116.1</v>
      </c>
    </row>
    <row r="525" spans="1:9" ht="24" customHeight="1" x14ac:dyDescent="0.25">
      <c r="A525" s="35" t="s">
        <v>89</v>
      </c>
      <c r="B525" s="33" t="s">
        <v>433</v>
      </c>
      <c r="C525" s="33" t="s">
        <v>56</v>
      </c>
      <c r="D525" s="33" t="s">
        <v>15</v>
      </c>
      <c r="E525" s="33" t="s">
        <v>539</v>
      </c>
      <c r="F525" s="33" t="s">
        <v>13</v>
      </c>
      <c r="G525" s="34">
        <v>0</v>
      </c>
      <c r="H525" s="34">
        <v>0</v>
      </c>
      <c r="I525" s="34">
        <f>I526</f>
        <v>116.1</v>
      </c>
    </row>
    <row r="526" spans="1:9" ht="24" customHeight="1" x14ac:dyDescent="0.25">
      <c r="A526" s="35" t="s">
        <v>36</v>
      </c>
      <c r="B526" s="33" t="s">
        <v>433</v>
      </c>
      <c r="C526" s="33" t="s">
        <v>56</v>
      </c>
      <c r="D526" s="33" t="s">
        <v>15</v>
      </c>
      <c r="E526" s="33" t="s">
        <v>539</v>
      </c>
      <c r="F526" s="33" t="s">
        <v>37</v>
      </c>
      <c r="G526" s="34">
        <v>0</v>
      </c>
      <c r="H526" s="34">
        <v>0</v>
      </c>
      <c r="I526" s="34">
        <f>I527</f>
        <v>116.1</v>
      </c>
    </row>
    <row r="527" spans="1:9" ht="43.5" customHeight="1" x14ac:dyDescent="0.25">
      <c r="A527" s="45" t="s">
        <v>484</v>
      </c>
      <c r="B527" s="33" t="s">
        <v>433</v>
      </c>
      <c r="C527" s="33" t="s">
        <v>56</v>
      </c>
      <c r="D527" s="33" t="s">
        <v>15</v>
      </c>
      <c r="E527" s="33" t="s">
        <v>539</v>
      </c>
      <c r="F527" s="33" t="s">
        <v>222</v>
      </c>
      <c r="G527" s="34">
        <v>0</v>
      </c>
      <c r="H527" s="34">
        <v>0</v>
      </c>
      <c r="I527" s="34">
        <v>116.1</v>
      </c>
    </row>
    <row r="528" spans="1:9" ht="55.5" customHeight="1" x14ac:dyDescent="0.25">
      <c r="A528" s="35" t="s">
        <v>517</v>
      </c>
      <c r="B528" s="33" t="s">
        <v>433</v>
      </c>
      <c r="C528" s="33" t="s">
        <v>56</v>
      </c>
      <c r="D528" s="33" t="s">
        <v>15</v>
      </c>
      <c r="E528" s="33" t="s">
        <v>132</v>
      </c>
      <c r="F528" s="33" t="s">
        <v>13</v>
      </c>
      <c r="G528" s="34">
        <f>G529+G534</f>
        <v>3040</v>
      </c>
      <c r="H528" s="34">
        <f t="shared" ref="H528:I528" si="72">H529</f>
        <v>116.1</v>
      </c>
      <c r="I528" s="34">
        <f t="shared" si="72"/>
        <v>0</v>
      </c>
    </row>
    <row r="529" spans="1:9" ht="17.25" customHeight="1" x14ac:dyDescent="0.25">
      <c r="A529" s="35" t="s">
        <v>89</v>
      </c>
      <c r="B529" s="33" t="s">
        <v>433</v>
      </c>
      <c r="C529" s="33" t="s">
        <v>56</v>
      </c>
      <c r="D529" s="33" t="s">
        <v>15</v>
      </c>
      <c r="E529" s="33" t="s">
        <v>260</v>
      </c>
      <c r="F529" s="33" t="s">
        <v>13</v>
      </c>
      <c r="G529" s="34">
        <f>G530+G532</f>
        <v>0</v>
      </c>
      <c r="H529" s="34">
        <f>H530</f>
        <v>116.1</v>
      </c>
      <c r="I529" s="34">
        <f>I530</f>
        <v>0</v>
      </c>
    </row>
    <row r="530" spans="1:9" ht="27.75" customHeight="1" x14ac:dyDescent="0.25">
      <c r="A530" s="35" t="s">
        <v>32</v>
      </c>
      <c r="B530" s="33" t="s">
        <v>433</v>
      </c>
      <c r="C530" s="33" t="s">
        <v>56</v>
      </c>
      <c r="D530" s="33" t="s">
        <v>15</v>
      </c>
      <c r="E530" s="33" t="s">
        <v>260</v>
      </c>
      <c r="F530" s="33" t="s">
        <v>33</v>
      </c>
      <c r="G530" s="34">
        <f>G531</f>
        <v>0</v>
      </c>
      <c r="H530" s="34">
        <f>H531</f>
        <v>116.1</v>
      </c>
      <c r="I530" s="34">
        <f>I531</f>
        <v>0</v>
      </c>
    </row>
    <row r="531" spans="1:9" ht="27.75" customHeight="1" x14ac:dyDescent="0.25">
      <c r="A531" s="35" t="s">
        <v>34</v>
      </c>
      <c r="B531" s="33" t="s">
        <v>433</v>
      </c>
      <c r="C531" s="33" t="s">
        <v>56</v>
      </c>
      <c r="D531" s="33" t="s">
        <v>15</v>
      </c>
      <c r="E531" s="33" t="s">
        <v>260</v>
      </c>
      <c r="F531" s="33" t="s">
        <v>35</v>
      </c>
      <c r="G531" s="34">
        <f>116.1-116.1</f>
        <v>0</v>
      </c>
      <c r="H531" s="34">
        <v>116.1</v>
      </c>
      <c r="I531" s="34">
        <v>0</v>
      </c>
    </row>
    <row r="532" spans="1:9" ht="27.75" hidden="1" customHeight="1" x14ac:dyDescent="0.25">
      <c r="A532" s="35" t="s">
        <v>134</v>
      </c>
      <c r="B532" s="33" t="s">
        <v>433</v>
      </c>
      <c r="C532" s="33" t="s">
        <v>56</v>
      </c>
      <c r="D532" s="33" t="s">
        <v>15</v>
      </c>
      <c r="E532" s="33" t="s">
        <v>260</v>
      </c>
      <c r="F532" s="33" t="s">
        <v>135</v>
      </c>
      <c r="G532" s="34">
        <f>G533</f>
        <v>0</v>
      </c>
      <c r="H532" s="34">
        <f>H533</f>
        <v>0</v>
      </c>
      <c r="I532" s="34">
        <f>I533</f>
        <v>0</v>
      </c>
    </row>
    <row r="533" spans="1:9" ht="14.25" hidden="1" customHeight="1" x14ac:dyDescent="0.25">
      <c r="A533" s="35" t="s">
        <v>136</v>
      </c>
      <c r="B533" s="33" t="s">
        <v>433</v>
      </c>
      <c r="C533" s="33" t="s">
        <v>56</v>
      </c>
      <c r="D533" s="33" t="s">
        <v>15</v>
      </c>
      <c r="E533" s="33" t="s">
        <v>260</v>
      </c>
      <c r="F533" s="33" t="s">
        <v>137</v>
      </c>
      <c r="G533" s="34"/>
      <c r="H533" s="34"/>
      <c r="I533" s="34"/>
    </row>
    <row r="534" spans="1:9" ht="31.5" customHeight="1" x14ac:dyDescent="0.25">
      <c r="A534" s="35" t="s">
        <v>587</v>
      </c>
      <c r="B534" s="33" t="s">
        <v>433</v>
      </c>
      <c r="C534" s="33" t="s">
        <v>56</v>
      </c>
      <c r="D534" s="33" t="s">
        <v>15</v>
      </c>
      <c r="E534" s="33" t="s">
        <v>586</v>
      </c>
      <c r="F534" s="33" t="s">
        <v>13</v>
      </c>
      <c r="G534" s="34">
        <f>G535</f>
        <v>3040</v>
      </c>
      <c r="H534" s="34">
        <v>0</v>
      </c>
      <c r="I534" s="34">
        <v>0</v>
      </c>
    </row>
    <row r="535" spans="1:9" ht="27.75" customHeight="1" x14ac:dyDescent="0.25">
      <c r="A535" s="35" t="s">
        <v>32</v>
      </c>
      <c r="B535" s="33" t="s">
        <v>433</v>
      </c>
      <c r="C535" s="33" t="s">
        <v>56</v>
      </c>
      <c r="D535" s="33" t="s">
        <v>15</v>
      </c>
      <c r="E535" s="33" t="s">
        <v>586</v>
      </c>
      <c r="F535" s="33" t="s">
        <v>33</v>
      </c>
      <c r="G535" s="34">
        <f>G536</f>
        <v>3040</v>
      </c>
      <c r="H535" s="34">
        <v>0</v>
      </c>
      <c r="I535" s="34">
        <v>0</v>
      </c>
    </row>
    <row r="536" spans="1:9" ht="29.25" customHeight="1" x14ac:dyDescent="0.25">
      <c r="A536" s="35" t="s">
        <v>34</v>
      </c>
      <c r="B536" s="33" t="s">
        <v>433</v>
      </c>
      <c r="C536" s="33" t="s">
        <v>56</v>
      </c>
      <c r="D536" s="33" t="s">
        <v>15</v>
      </c>
      <c r="E536" s="33" t="s">
        <v>586</v>
      </c>
      <c r="F536" s="33" t="s">
        <v>35</v>
      </c>
      <c r="G536" s="34">
        <v>3040</v>
      </c>
      <c r="H536" s="34">
        <v>0</v>
      </c>
      <c r="I536" s="34">
        <v>0</v>
      </c>
    </row>
    <row r="537" spans="1:9" ht="18" customHeight="1" x14ac:dyDescent="0.25">
      <c r="A537" s="61" t="s">
        <v>75</v>
      </c>
      <c r="B537" s="33" t="s">
        <v>433</v>
      </c>
      <c r="C537" s="33" t="s">
        <v>56</v>
      </c>
      <c r="D537" s="33" t="s">
        <v>15</v>
      </c>
      <c r="E537" s="33" t="s">
        <v>76</v>
      </c>
      <c r="F537" s="33" t="s">
        <v>13</v>
      </c>
      <c r="G537" s="34">
        <f>G538</f>
        <v>2800</v>
      </c>
      <c r="H537" s="34">
        <v>0</v>
      </c>
      <c r="I537" s="34">
        <v>0</v>
      </c>
    </row>
    <row r="538" spans="1:9" ht="66.75" customHeight="1" x14ac:dyDescent="0.25">
      <c r="A538" s="35" t="s">
        <v>642</v>
      </c>
      <c r="B538" s="33" t="s">
        <v>433</v>
      </c>
      <c r="C538" s="33" t="s">
        <v>56</v>
      </c>
      <c r="D538" s="33" t="s">
        <v>15</v>
      </c>
      <c r="E538" s="33" t="s">
        <v>641</v>
      </c>
      <c r="F538" s="33" t="s">
        <v>13</v>
      </c>
      <c r="G538" s="34">
        <f>G539</f>
        <v>2800</v>
      </c>
      <c r="H538" s="34">
        <v>0</v>
      </c>
      <c r="I538" s="34">
        <v>0</v>
      </c>
    </row>
    <row r="539" spans="1:9" ht="17.25" customHeight="1" x14ac:dyDescent="0.25">
      <c r="A539" s="35" t="s">
        <v>36</v>
      </c>
      <c r="B539" s="33" t="s">
        <v>433</v>
      </c>
      <c r="C539" s="33" t="s">
        <v>56</v>
      </c>
      <c r="D539" s="33" t="s">
        <v>15</v>
      </c>
      <c r="E539" s="33" t="s">
        <v>641</v>
      </c>
      <c r="F539" s="33" t="s">
        <v>37</v>
      </c>
      <c r="G539" s="34">
        <f>G540</f>
        <v>2800</v>
      </c>
      <c r="H539" s="34">
        <v>0</v>
      </c>
      <c r="I539" s="34">
        <v>0</v>
      </c>
    </row>
    <row r="540" spans="1:9" ht="41.25" customHeight="1" x14ac:dyDescent="0.25">
      <c r="A540" s="45" t="s">
        <v>484</v>
      </c>
      <c r="B540" s="33" t="s">
        <v>433</v>
      </c>
      <c r="C540" s="33" t="s">
        <v>56</v>
      </c>
      <c r="D540" s="33" t="s">
        <v>15</v>
      </c>
      <c r="E540" s="33" t="s">
        <v>641</v>
      </c>
      <c r="F540" s="33" t="s">
        <v>222</v>
      </c>
      <c r="G540" s="34">
        <f>2000+800</f>
        <v>2800</v>
      </c>
      <c r="H540" s="34">
        <v>0</v>
      </c>
      <c r="I540" s="34">
        <v>0</v>
      </c>
    </row>
    <row r="541" spans="1:9" s="9" customFormat="1" ht="15" x14ac:dyDescent="0.25">
      <c r="A541" s="35" t="s">
        <v>261</v>
      </c>
      <c r="B541" s="33" t="s">
        <v>433</v>
      </c>
      <c r="C541" s="33" t="s">
        <v>56</v>
      </c>
      <c r="D541" s="33" t="s">
        <v>150</v>
      </c>
      <c r="E541" s="33" t="s">
        <v>12</v>
      </c>
      <c r="F541" s="33" t="s">
        <v>13</v>
      </c>
      <c r="G541" s="34">
        <f>G542+G567+G578</f>
        <v>3434.2</v>
      </c>
      <c r="H541" s="34">
        <f>H542+H567</f>
        <v>2170</v>
      </c>
      <c r="I541" s="34">
        <f>I542+I567</f>
        <v>730</v>
      </c>
    </row>
    <row r="542" spans="1:9" s="9" customFormat="1" ht="38.25" customHeight="1" x14ac:dyDescent="0.25">
      <c r="A542" s="35" t="s">
        <v>540</v>
      </c>
      <c r="B542" s="33" t="s">
        <v>433</v>
      </c>
      <c r="C542" s="33" t="s">
        <v>56</v>
      </c>
      <c r="D542" s="33" t="s">
        <v>150</v>
      </c>
      <c r="E542" s="33" t="s">
        <v>262</v>
      </c>
      <c r="F542" s="33" t="s">
        <v>13</v>
      </c>
      <c r="G542" s="34">
        <f>G543+G547+G551+G555+G559+G563</f>
        <v>2742</v>
      </c>
      <c r="H542" s="34">
        <f>H543+H547+H551+H555+H559+H563</f>
        <v>2170</v>
      </c>
      <c r="I542" s="34">
        <f>I543+I547+I551+I555+I559+I563</f>
        <v>730</v>
      </c>
    </row>
    <row r="543" spans="1:9" s="9" customFormat="1" ht="39" x14ac:dyDescent="0.25">
      <c r="A543" s="35" t="s">
        <v>263</v>
      </c>
      <c r="B543" s="33" t="s">
        <v>433</v>
      </c>
      <c r="C543" s="33" t="s">
        <v>56</v>
      </c>
      <c r="D543" s="33" t="s">
        <v>150</v>
      </c>
      <c r="E543" s="33" t="s">
        <v>264</v>
      </c>
      <c r="F543" s="33" t="s">
        <v>13</v>
      </c>
      <c r="G543" s="34">
        <f>G544</f>
        <v>198</v>
      </c>
      <c r="H543" s="34">
        <f t="shared" ref="H543:I545" si="73">H544</f>
        <v>200</v>
      </c>
      <c r="I543" s="34">
        <f t="shared" si="73"/>
        <v>100</v>
      </c>
    </row>
    <row r="544" spans="1:9" s="9" customFormat="1" ht="15" x14ac:dyDescent="0.25">
      <c r="A544" s="35" t="s">
        <v>89</v>
      </c>
      <c r="B544" s="33" t="s">
        <v>433</v>
      </c>
      <c r="C544" s="33" t="s">
        <v>56</v>
      </c>
      <c r="D544" s="33" t="s">
        <v>150</v>
      </c>
      <c r="E544" s="33" t="s">
        <v>265</v>
      </c>
      <c r="F544" s="33" t="s">
        <v>13</v>
      </c>
      <c r="G544" s="34">
        <f>G545</f>
        <v>198</v>
      </c>
      <c r="H544" s="34">
        <f t="shared" si="73"/>
        <v>200</v>
      </c>
      <c r="I544" s="34">
        <f t="shared" si="73"/>
        <v>100</v>
      </c>
    </row>
    <row r="545" spans="1:9" s="9" customFormat="1" ht="26.25" x14ac:dyDescent="0.25">
      <c r="A545" s="35" t="s">
        <v>32</v>
      </c>
      <c r="B545" s="33" t="s">
        <v>433</v>
      </c>
      <c r="C545" s="33" t="s">
        <v>56</v>
      </c>
      <c r="D545" s="33" t="s">
        <v>150</v>
      </c>
      <c r="E545" s="33" t="s">
        <v>265</v>
      </c>
      <c r="F545" s="33" t="s">
        <v>33</v>
      </c>
      <c r="G545" s="34">
        <f>G546</f>
        <v>198</v>
      </c>
      <c r="H545" s="34">
        <f t="shared" si="73"/>
        <v>200</v>
      </c>
      <c r="I545" s="34">
        <f t="shared" si="73"/>
        <v>100</v>
      </c>
    </row>
    <row r="546" spans="1:9" s="10" customFormat="1" ht="26.25" x14ac:dyDescent="0.25">
      <c r="A546" s="35" t="s">
        <v>34</v>
      </c>
      <c r="B546" s="33" t="s">
        <v>433</v>
      </c>
      <c r="C546" s="33" t="s">
        <v>56</v>
      </c>
      <c r="D546" s="33" t="s">
        <v>150</v>
      </c>
      <c r="E546" s="33" t="s">
        <v>265</v>
      </c>
      <c r="F546" s="33" t="s">
        <v>35</v>
      </c>
      <c r="G546" s="34">
        <f>200-2</f>
        <v>198</v>
      </c>
      <c r="H546" s="34">
        <v>200</v>
      </c>
      <c r="I546" s="34">
        <v>100</v>
      </c>
    </row>
    <row r="547" spans="1:9" s="10" customFormat="1" ht="51.75" x14ac:dyDescent="0.25">
      <c r="A547" s="35" t="s">
        <v>266</v>
      </c>
      <c r="B547" s="33" t="s">
        <v>433</v>
      </c>
      <c r="C547" s="33" t="s">
        <v>56</v>
      </c>
      <c r="D547" s="33" t="s">
        <v>150</v>
      </c>
      <c r="E547" s="33" t="s">
        <v>267</v>
      </c>
      <c r="F547" s="33" t="s">
        <v>13</v>
      </c>
      <c r="G547" s="34">
        <f>G548</f>
        <v>529.4</v>
      </c>
      <c r="H547" s="34">
        <f t="shared" ref="H547:I549" si="74">H548</f>
        <v>520</v>
      </c>
      <c r="I547" s="34">
        <f t="shared" si="74"/>
        <v>300</v>
      </c>
    </row>
    <row r="548" spans="1:9" s="10" customFormat="1" ht="15" x14ac:dyDescent="0.25">
      <c r="A548" s="35" t="s">
        <v>89</v>
      </c>
      <c r="B548" s="33" t="s">
        <v>433</v>
      </c>
      <c r="C548" s="33" t="s">
        <v>56</v>
      </c>
      <c r="D548" s="33" t="s">
        <v>150</v>
      </c>
      <c r="E548" s="33" t="s">
        <v>268</v>
      </c>
      <c r="F548" s="33" t="s">
        <v>13</v>
      </c>
      <c r="G548" s="34">
        <f>G549</f>
        <v>529.4</v>
      </c>
      <c r="H548" s="34">
        <f t="shared" si="74"/>
        <v>520</v>
      </c>
      <c r="I548" s="34">
        <f t="shared" si="74"/>
        <v>300</v>
      </c>
    </row>
    <row r="549" spans="1:9" s="10" customFormat="1" ht="26.25" x14ac:dyDescent="0.25">
      <c r="A549" s="35" t="s">
        <v>32</v>
      </c>
      <c r="B549" s="33" t="s">
        <v>433</v>
      </c>
      <c r="C549" s="33" t="s">
        <v>56</v>
      </c>
      <c r="D549" s="33" t="s">
        <v>150</v>
      </c>
      <c r="E549" s="33" t="s">
        <v>268</v>
      </c>
      <c r="F549" s="33" t="s">
        <v>33</v>
      </c>
      <c r="G549" s="34">
        <f>G550</f>
        <v>529.4</v>
      </c>
      <c r="H549" s="34">
        <f t="shared" si="74"/>
        <v>520</v>
      </c>
      <c r="I549" s="34">
        <f t="shared" si="74"/>
        <v>300</v>
      </c>
    </row>
    <row r="550" spans="1:9" s="10" customFormat="1" ht="26.25" x14ac:dyDescent="0.25">
      <c r="A550" s="35" t="s">
        <v>34</v>
      </c>
      <c r="B550" s="33" t="s">
        <v>433</v>
      </c>
      <c r="C550" s="33" t="s">
        <v>56</v>
      </c>
      <c r="D550" s="33" t="s">
        <v>150</v>
      </c>
      <c r="E550" s="33" t="s">
        <v>268</v>
      </c>
      <c r="F550" s="33" t="s">
        <v>35</v>
      </c>
      <c r="G550" s="34">
        <v>529.4</v>
      </c>
      <c r="H550" s="34">
        <v>520</v>
      </c>
      <c r="I550" s="34">
        <v>300</v>
      </c>
    </row>
    <row r="551" spans="1:9" s="10" customFormat="1" ht="26.25" x14ac:dyDescent="0.25">
      <c r="A551" s="35" t="s">
        <v>562</v>
      </c>
      <c r="B551" s="33" t="s">
        <v>433</v>
      </c>
      <c r="C551" s="33" t="s">
        <v>56</v>
      </c>
      <c r="D551" s="33" t="s">
        <v>150</v>
      </c>
      <c r="E551" s="33" t="s">
        <v>269</v>
      </c>
      <c r="F551" s="33" t="s">
        <v>13</v>
      </c>
      <c r="G551" s="34">
        <f>G552</f>
        <v>1123.2</v>
      </c>
      <c r="H551" s="34">
        <f t="shared" ref="H551:I553" si="75">H552</f>
        <v>880</v>
      </c>
      <c r="I551" s="34">
        <f t="shared" si="75"/>
        <v>280</v>
      </c>
    </row>
    <row r="552" spans="1:9" s="10" customFormat="1" ht="15" x14ac:dyDescent="0.25">
      <c r="A552" s="35" t="s">
        <v>89</v>
      </c>
      <c r="B552" s="33" t="s">
        <v>433</v>
      </c>
      <c r="C552" s="33" t="s">
        <v>56</v>
      </c>
      <c r="D552" s="33" t="s">
        <v>150</v>
      </c>
      <c r="E552" s="33" t="s">
        <v>270</v>
      </c>
      <c r="F552" s="33" t="s">
        <v>13</v>
      </c>
      <c r="G552" s="34">
        <f>G553</f>
        <v>1123.2</v>
      </c>
      <c r="H552" s="34">
        <f t="shared" si="75"/>
        <v>880</v>
      </c>
      <c r="I552" s="34">
        <f t="shared" si="75"/>
        <v>280</v>
      </c>
    </row>
    <row r="553" spans="1:9" s="10" customFormat="1" ht="26.25" x14ac:dyDescent="0.25">
      <c r="A553" s="35" t="s">
        <v>32</v>
      </c>
      <c r="B553" s="33" t="s">
        <v>433</v>
      </c>
      <c r="C553" s="33" t="s">
        <v>56</v>
      </c>
      <c r="D553" s="33" t="s">
        <v>150</v>
      </c>
      <c r="E553" s="33" t="s">
        <v>270</v>
      </c>
      <c r="F553" s="33" t="s">
        <v>33</v>
      </c>
      <c r="G553" s="34">
        <f>G554</f>
        <v>1123.2</v>
      </c>
      <c r="H553" s="34">
        <f t="shared" si="75"/>
        <v>880</v>
      </c>
      <c r="I553" s="34">
        <f t="shared" si="75"/>
        <v>280</v>
      </c>
    </row>
    <row r="554" spans="1:9" s="10" customFormat="1" ht="26.25" x14ac:dyDescent="0.25">
      <c r="A554" s="35" t="s">
        <v>34</v>
      </c>
      <c r="B554" s="33" t="s">
        <v>433</v>
      </c>
      <c r="C554" s="33" t="s">
        <v>56</v>
      </c>
      <c r="D554" s="33" t="s">
        <v>150</v>
      </c>
      <c r="E554" s="33" t="s">
        <v>270</v>
      </c>
      <c r="F554" s="33" t="s">
        <v>35</v>
      </c>
      <c r="G554" s="34">
        <f>880+243.2</f>
        <v>1123.2</v>
      </c>
      <c r="H554" s="34">
        <v>880</v>
      </c>
      <c r="I554" s="34">
        <v>280</v>
      </c>
    </row>
    <row r="555" spans="1:9" s="10" customFormat="1" ht="39" x14ac:dyDescent="0.25">
      <c r="A555" s="35" t="s">
        <v>271</v>
      </c>
      <c r="B555" s="33" t="s">
        <v>433</v>
      </c>
      <c r="C555" s="33" t="s">
        <v>56</v>
      </c>
      <c r="D555" s="33" t="s">
        <v>150</v>
      </c>
      <c r="E555" s="33" t="s">
        <v>272</v>
      </c>
      <c r="F555" s="33" t="s">
        <v>13</v>
      </c>
      <c r="G555" s="34">
        <f>G556</f>
        <v>841.4</v>
      </c>
      <c r="H555" s="34">
        <f t="shared" ref="H555:I557" si="76">H556</f>
        <v>520</v>
      </c>
      <c r="I555" s="34">
        <f t="shared" si="76"/>
        <v>0</v>
      </c>
    </row>
    <row r="556" spans="1:9" s="10" customFormat="1" ht="15" x14ac:dyDescent="0.25">
      <c r="A556" s="35" t="s">
        <v>89</v>
      </c>
      <c r="B556" s="33" t="s">
        <v>433</v>
      </c>
      <c r="C556" s="33" t="s">
        <v>56</v>
      </c>
      <c r="D556" s="33" t="s">
        <v>150</v>
      </c>
      <c r="E556" s="33" t="s">
        <v>273</v>
      </c>
      <c r="F556" s="33" t="s">
        <v>13</v>
      </c>
      <c r="G556" s="34">
        <f>G557</f>
        <v>841.4</v>
      </c>
      <c r="H556" s="34">
        <f t="shared" si="76"/>
        <v>520</v>
      </c>
      <c r="I556" s="34">
        <f t="shared" si="76"/>
        <v>0</v>
      </c>
    </row>
    <row r="557" spans="1:9" s="10" customFormat="1" ht="26.25" x14ac:dyDescent="0.25">
      <c r="A557" s="35" t="s">
        <v>32</v>
      </c>
      <c r="B557" s="33" t="s">
        <v>433</v>
      </c>
      <c r="C557" s="33" t="s">
        <v>56</v>
      </c>
      <c r="D557" s="33" t="s">
        <v>150</v>
      </c>
      <c r="E557" s="33" t="s">
        <v>273</v>
      </c>
      <c r="F557" s="33" t="s">
        <v>33</v>
      </c>
      <c r="G557" s="34">
        <f>G558</f>
        <v>841.4</v>
      </c>
      <c r="H557" s="34">
        <f t="shared" si="76"/>
        <v>520</v>
      </c>
      <c r="I557" s="34">
        <f t="shared" si="76"/>
        <v>0</v>
      </c>
    </row>
    <row r="558" spans="1:9" s="10" customFormat="1" ht="26.25" x14ac:dyDescent="0.25">
      <c r="A558" s="35" t="s">
        <v>34</v>
      </c>
      <c r="B558" s="33" t="s">
        <v>433</v>
      </c>
      <c r="C558" s="33" t="s">
        <v>56</v>
      </c>
      <c r="D558" s="33" t="s">
        <v>150</v>
      </c>
      <c r="E558" s="33" t="s">
        <v>273</v>
      </c>
      <c r="F558" s="33" t="s">
        <v>35</v>
      </c>
      <c r="G558" s="34">
        <f>520+55.9+89.4+179.7+0.1-3.7</f>
        <v>841.4</v>
      </c>
      <c r="H558" s="34">
        <v>520</v>
      </c>
      <c r="I558" s="34">
        <v>0</v>
      </c>
    </row>
    <row r="559" spans="1:9" s="10" customFormat="1" ht="26.25" x14ac:dyDescent="0.25">
      <c r="A559" s="35" t="s">
        <v>541</v>
      </c>
      <c r="B559" s="33" t="s">
        <v>433</v>
      </c>
      <c r="C559" s="33" t="s">
        <v>56</v>
      </c>
      <c r="D559" s="33" t="s">
        <v>150</v>
      </c>
      <c r="E559" s="33" t="s">
        <v>274</v>
      </c>
      <c r="F559" s="33" t="s">
        <v>13</v>
      </c>
      <c r="G559" s="34">
        <f>G560</f>
        <v>50</v>
      </c>
      <c r="H559" s="34">
        <f t="shared" ref="H559:I561" si="77">H560</f>
        <v>50</v>
      </c>
      <c r="I559" s="34">
        <f t="shared" si="77"/>
        <v>50</v>
      </c>
    </row>
    <row r="560" spans="1:9" s="10" customFormat="1" ht="15" x14ac:dyDescent="0.25">
      <c r="A560" s="35" t="s">
        <v>89</v>
      </c>
      <c r="B560" s="33" t="s">
        <v>433</v>
      </c>
      <c r="C560" s="33" t="s">
        <v>56</v>
      </c>
      <c r="D560" s="33" t="s">
        <v>150</v>
      </c>
      <c r="E560" s="33" t="s">
        <v>275</v>
      </c>
      <c r="F560" s="33" t="s">
        <v>13</v>
      </c>
      <c r="G560" s="34">
        <f>G561</f>
        <v>50</v>
      </c>
      <c r="H560" s="34">
        <f t="shared" si="77"/>
        <v>50</v>
      </c>
      <c r="I560" s="34">
        <f t="shared" si="77"/>
        <v>50</v>
      </c>
    </row>
    <row r="561" spans="1:9" s="10" customFormat="1" ht="26.25" x14ac:dyDescent="0.25">
      <c r="A561" s="35" t="s">
        <v>32</v>
      </c>
      <c r="B561" s="33" t="s">
        <v>433</v>
      </c>
      <c r="C561" s="33" t="s">
        <v>56</v>
      </c>
      <c r="D561" s="33" t="s">
        <v>150</v>
      </c>
      <c r="E561" s="33" t="s">
        <v>275</v>
      </c>
      <c r="F561" s="33" t="s">
        <v>33</v>
      </c>
      <c r="G561" s="34">
        <f>G562</f>
        <v>50</v>
      </c>
      <c r="H561" s="34">
        <f t="shared" si="77"/>
        <v>50</v>
      </c>
      <c r="I561" s="34">
        <f t="shared" si="77"/>
        <v>50</v>
      </c>
    </row>
    <row r="562" spans="1:9" s="10" customFormat="1" ht="32.25" customHeight="1" x14ac:dyDescent="0.25">
      <c r="A562" s="35" t="s">
        <v>34</v>
      </c>
      <c r="B562" s="33" t="s">
        <v>433</v>
      </c>
      <c r="C562" s="33" t="s">
        <v>56</v>
      </c>
      <c r="D562" s="33" t="s">
        <v>150</v>
      </c>
      <c r="E562" s="33" t="s">
        <v>275</v>
      </c>
      <c r="F562" s="33" t="s">
        <v>35</v>
      </c>
      <c r="G562" s="34">
        <v>50</v>
      </c>
      <c r="H562" s="34">
        <v>50</v>
      </c>
      <c r="I562" s="34">
        <v>50</v>
      </c>
    </row>
    <row r="563" spans="1:9" s="10" customFormat="1" ht="26.25" hidden="1" x14ac:dyDescent="0.25">
      <c r="A563" s="35" t="s">
        <v>276</v>
      </c>
      <c r="B563" s="33" t="s">
        <v>433</v>
      </c>
      <c r="C563" s="33" t="s">
        <v>56</v>
      </c>
      <c r="D563" s="33" t="s">
        <v>150</v>
      </c>
      <c r="E563" s="33" t="s">
        <v>277</v>
      </c>
      <c r="F563" s="33" t="s">
        <v>13</v>
      </c>
      <c r="G563" s="34">
        <f>G564</f>
        <v>0</v>
      </c>
      <c r="H563" s="56"/>
      <c r="I563" s="56"/>
    </row>
    <row r="564" spans="1:9" s="10" customFormat="1" ht="15" hidden="1" x14ac:dyDescent="0.25">
      <c r="A564" s="35" t="s">
        <v>89</v>
      </c>
      <c r="B564" s="33" t="s">
        <v>433</v>
      </c>
      <c r="C564" s="33" t="s">
        <v>56</v>
      </c>
      <c r="D564" s="33" t="s">
        <v>150</v>
      </c>
      <c r="E564" s="33" t="s">
        <v>278</v>
      </c>
      <c r="F564" s="33" t="s">
        <v>13</v>
      </c>
      <c r="G564" s="34">
        <f>G565</f>
        <v>0</v>
      </c>
      <c r="H564" s="56"/>
      <c r="I564" s="56"/>
    </row>
    <row r="565" spans="1:9" s="10" customFormat="1" ht="26.25" hidden="1" x14ac:dyDescent="0.25">
      <c r="A565" s="35" t="s">
        <v>32</v>
      </c>
      <c r="B565" s="33" t="s">
        <v>433</v>
      </c>
      <c r="C565" s="33" t="s">
        <v>56</v>
      </c>
      <c r="D565" s="33" t="s">
        <v>150</v>
      </c>
      <c r="E565" s="33" t="s">
        <v>278</v>
      </c>
      <c r="F565" s="33" t="s">
        <v>33</v>
      </c>
      <c r="G565" s="34">
        <f>G566</f>
        <v>0</v>
      </c>
      <c r="H565" s="56"/>
      <c r="I565" s="56"/>
    </row>
    <row r="566" spans="1:9" s="10" customFormat="1" ht="26.25" hidden="1" x14ac:dyDescent="0.25">
      <c r="A566" s="35" t="s">
        <v>34</v>
      </c>
      <c r="B566" s="33" t="s">
        <v>433</v>
      </c>
      <c r="C566" s="33" t="s">
        <v>56</v>
      </c>
      <c r="D566" s="33" t="s">
        <v>150</v>
      </c>
      <c r="E566" s="33" t="s">
        <v>278</v>
      </c>
      <c r="F566" s="33" t="s">
        <v>35</v>
      </c>
      <c r="G566" s="34">
        <f>50-8.6-41.4</f>
        <v>0</v>
      </c>
      <c r="H566" s="56"/>
      <c r="I566" s="56"/>
    </row>
    <row r="567" spans="1:9" s="10" customFormat="1" ht="26.25" hidden="1" x14ac:dyDescent="0.25">
      <c r="A567" s="35" t="s">
        <v>259</v>
      </c>
      <c r="B567" s="33" t="s">
        <v>433</v>
      </c>
      <c r="C567" s="33" t="s">
        <v>56</v>
      </c>
      <c r="D567" s="33" t="s">
        <v>150</v>
      </c>
      <c r="E567" s="33" t="s">
        <v>119</v>
      </c>
      <c r="F567" s="33" t="s">
        <v>13</v>
      </c>
      <c r="G567" s="34">
        <f>G568</f>
        <v>0</v>
      </c>
      <c r="H567" s="56"/>
      <c r="I567" s="56"/>
    </row>
    <row r="568" spans="1:9" s="10" customFormat="1" ht="15" hidden="1" x14ac:dyDescent="0.25">
      <c r="A568" s="35" t="s">
        <v>128</v>
      </c>
      <c r="B568" s="33" t="s">
        <v>433</v>
      </c>
      <c r="C568" s="33" t="s">
        <v>56</v>
      </c>
      <c r="D568" s="33" t="s">
        <v>150</v>
      </c>
      <c r="E568" s="33" t="s">
        <v>129</v>
      </c>
      <c r="F568" s="33" t="s">
        <v>13</v>
      </c>
      <c r="G568" s="34">
        <f>G569</f>
        <v>0</v>
      </c>
      <c r="H568" s="56"/>
      <c r="I568" s="56"/>
    </row>
    <row r="569" spans="1:9" s="10" customFormat="1" ht="15" hidden="1" x14ac:dyDescent="0.25">
      <c r="A569" s="35" t="s">
        <v>89</v>
      </c>
      <c r="B569" s="33" t="s">
        <v>433</v>
      </c>
      <c r="C569" s="33" t="s">
        <v>56</v>
      </c>
      <c r="D569" s="33" t="s">
        <v>150</v>
      </c>
      <c r="E569" s="33" t="s">
        <v>130</v>
      </c>
      <c r="F569" s="33" t="s">
        <v>13</v>
      </c>
      <c r="G569" s="34">
        <f>G570</f>
        <v>0</v>
      </c>
      <c r="H569" s="56"/>
      <c r="I569" s="56"/>
    </row>
    <row r="570" spans="1:9" s="10" customFormat="1" ht="26.25" hidden="1" x14ac:dyDescent="0.25">
      <c r="A570" s="35" t="s">
        <v>32</v>
      </c>
      <c r="B570" s="33" t="s">
        <v>433</v>
      </c>
      <c r="C570" s="33" t="s">
        <v>56</v>
      </c>
      <c r="D570" s="33" t="s">
        <v>150</v>
      </c>
      <c r="E570" s="33" t="s">
        <v>130</v>
      </c>
      <c r="F570" s="33" t="s">
        <v>33</v>
      </c>
      <c r="G570" s="34">
        <f>G571</f>
        <v>0</v>
      </c>
      <c r="H570" s="56"/>
      <c r="I570" s="56"/>
    </row>
    <row r="571" spans="1:9" s="10" customFormat="1" ht="26.25" hidden="1" x14ac:dyDescent="0.25">
      <c r="A571" s="35" t="s">
        <v>34</v>
      </c>
      <c r="B571" s="33" t="s">
        <v>433</v>
      </c>
      <c r="C571" s="33" t="s">
        <v>56</v>
      </c>
      <c r="D571" s="33" t="s">
        <v>150</v>
      </c>
      <c r="E571" s="33" t="s">
        <v>130</v>
      </c>
      <c r="F571" s="33" t="s">
        <v>35</v>
      </c>
      <c r="G571" s="34">
        <v>0</v>
      </c>
      <c r="H571" s="56"/>
      <c r="I571" s="56"/>
    </row>
    <row r="572" spans="1:9" s="10" customFormat="1" ht="26.25" hidden="1" x14ac:dyDescent="0.25">
      <c r="A572" s="35" t="s">
        <v>282</v>
      </c>
      <c r="B572" s="33" t="s">
        <v>433</v>
      </c>
      <c r="C572" s="33" t="s">
        <v>56</v>
      </c>
      <c r="D572" s="33" t="s">
        <v>56</v>
      </c>
      <c r="E572" s="33" t="s">
        <v>12</v>
      </c>
      <c r="F572" s="33" t="s">
        <v>13</v>
      </c>
      <c r="G572" s="34">
        <f>G573</f>
        <v>0</v>
      </c>
      <c r="H572" s="56"/>
      <c r="I572" s="56"/>
    </row>
    <row r="573" spans="1:9" s="10" customFormat="1" ht="26.25" hidden="1" x14ac:dyDescent="0.25">
      <c r="A573" s="35" t="s">
        <v>283</v>
      </c>
      <c r="B573" s="33" t="s">
        <v>433</v>
      </c>
      <c r="C573" s="33" t="s">
        <v>56</v>
      </c>
      <c r="D573" s="33" t="s">
        <v>56</v>
      </c>
      <c r="E573" s="33" t="s">
        <v>119</v>
      </c>
      <c r="F573" s="33" t="s">
        <v>13</v>
      </c>
      <c r="G573" s="34">
        <f>G574</f>
        <v>0</v>
      </c>
      <c r="H573" s="56"/>
      <c r="I573" s="56"/>
    </row>
    <row r="574" spans="1:9" s="10" customFormat="1" ht="15" hidden="1" x14ac:dyDescent="0.25">
      <c r="A574" s="35" t="s">
        <v>128</v>
      </c>
      <c r="B574" s="33" t="s">
        <v>433</v>
      </c>
      <c r="C574" s="33" t="s">
        <v>56</v>
      </c>
      <c r="D574" s="33" t="s">
        <v>56</v>
      </c>
      <c r="E574" s="33" t="s">
        <v>129</v>
      </c>
      <c r="F574" s="33" t="s">
        <v>13</v>
      </c>
      <c r="G574" s="34">
        <f>G575</f>
        <v>0</v>
      </c>
      <c r="H574" s="56"/>
      <c r="I574" s="56"/>
    </row>
    <row r="575" spans="1:9" s="10" customFormat="1" ht="15" hidden="1" x14ac:dyDescent="0.25">
      <c r="A575" s="35" t="s">
        <v>89</v>
      </c>
      <c r="B575" s="33" t="s">
        <v>433</v>
      </c>
      <c r="C575" s="33" t="s">
        <v>56</v>
      </c>
      <c r="D575" s="33" t="s">
        <v>56</v>
      </c>
      <c r="E575" s="33" t="s">
        <v>130</v>
      </c>
      <c r="F575" s="33" t="s">
        <v>13</v>
      </c>
      <c r="G575" s="34">
        <f>G576</f>
        <v>0</v>
      </c>
      <c r="H575" s="56"/>
      <c r="I575" s="56"/>
    </row>
    <row r="576" spans="1:9" s="10" customFormat="1" ht="26.25" hidden="1" x14ac:dyDescent="0.25">
      <c r="A576" s="35" t="s">
        <v>32</v>
      </c>
      <c r="B576" s="33" t="s">
        <v>433</v>
      </c>
      <c r="C576" s="33" t="s">
        <v>56</v>
      </c>
      <c r="D576" s="33" t="s">
        <v>56</v>
      </c>
      <c r="E576" s="33" t="s">
        <v>130</v>
      </c>
      <c r="F576" s="33" t="s">
        <v>33</v>
      </c>
      <c r="G576" s="34">
        <f>G577</f>
        <v>0</v>
      </c>
      <c r="H576" s="56"/>
      <c r="I576" s="56"/>
    </row>
    <row r="577" spans="1:9" s="10" customFormat="1" ht="16.5" hidden="1" customHeight="1" x14ac:dyDescent="0.25">
      <c r="A577" s="35" t="s">
        <v>34</v>
      </c>
      <c r="B577" s="33" t="s">
        <v>433</v>
      </c>
      <c r="C577" s="33" t="s">
        <v>56</v>
      </c>
      <c r="D577" s="33" t="s">
        <v>56</v>
      </c>
      <c r="E577" s="33" t="s">
        <v>130</v>
      </c>
      <c r="F577" s="33" t="s">
        <v>35</v>
      </c>
      <c r="G577" s="34"/>
      <c r="H577" s="56"/>
      <c r="I577" s="56"/>
    </row>
    <row r="578" spans="1:9" s="10" customFormat="1" ht="45.75" customHeight="1" x14ac:dyDescent="0.25">
      <c r="A578" s="35" t="s">
        <v>595</v>
      </c>
      <c r="B578" s="33" t="s">
        <v>433</v>
      </c>
      <c r="C578" s="33" t="s">
        <v>56</v>
      </c>
      <c r="D578" s="33" t="s">
        <v>150</v>
      </c>
      <c r="E578" s="33" t="s">
        <v>594</v>
      </c>
      <c r="F578" s="33" t="s">
        <v>13</v>
      </c>
      <c r="G578" s="34">
        <f>G579+G583+G587</f>
        <v>692.2</v>
      </c>
      <c r="H578" s="34">
        <v>0</v>
      </c>
      <c r="I578" s="34">
        <v>0</v>
      </c>
    </row>
    <row r="579" spans="1:9" s="10" customFormat="1" ht="54" customHeight="1" x14ac:dyDescent="0.25">
      <c r="A579" s="35" t="s">
        <v>597</v>
      </c>
      <c r="B579" s="33" t="s">
        <v>433</v>
      </c>
      <c r="C579" s="33" t="s">
        <v>56</v>
      </c>
      <c r="D579" s="33" t="s">
        <v>150</v>
      </c>
      <c r="E579" s="33" t="s">
        <v>596</v>
      </c>
      <c r="F579" s="33" t="s">
        <v>13</v>
      </c>
      <c r="G579" s="34">
        <f>G580</f>
        <v>66.3</v>
      </c>
      <c r="H579" s="34">
        <v>0</v>
      </c>
      <c r="I579" s="34">
        <v>0</v>
      </c>
    </row>
    <row r="580" spans="1:9" s="10" customFormat="1" ht="16.5" customHeight="1" x14ac:dyDescent="0.25">
      <c r="A580" s="35" t="s">
        <v>89</v>
      </c>
      <c r="B580" s="33" t="s">
        <v>433</v>
      </c>
      <c r="C580" s="33" t="s">
        <v>56</v>
      </c>
      <c r="D580" s="33" t="s">
        <v>150</v>
      </c>
      <c r="E580" s="33" t="s">
        <v>598</v>
      </c>
      <c r="F580" s="33" t="s">
        <v>13</v>
      </c>
      <c r="G580" s="34">
        <f>G581</f>
        <v>66.3</v>
      </c>
      <c r="H580" s="34">
        <v>0</v>
      </c>
      <c r="I580" s="34">
        <v>0</v>
      </c>
    </row>
    <row r="581" spans="1:9" s="10" customFormat="1" ht="27" customHeight="1" x14ac:dyDescent="0.25">
      <c r="A581" s="35" t="s">
        <v>32</v>
      </c>
      <c r="B581" s="33" t="s">
        <v>433</v>
      </c>
      <c r="C581" s="33" t="s">
        <v>56</v>
      </c>
      <c r="D581" s="33" t="s">
        <v>150</v>
      </c>
      <c r="E581" s="33" t="s">
        <v>598</v>
      </c>
      <c r="F581" s="33" t="s">
        <v>33</v>
      </c>
      <c r="G581" s="34">
        <f>G582</f>
        <v>66.3</v>
      </c>
      <c r="H581" s="34">
        <v>0</v>
      </c>
      <c r="I581" s="34">
        <v>0</v>
      </c>
    </row>
    <row r="582" spans="1:9" s="10" customFormat="1" ht="29.25" customHeight="1" x14ac:dyDescent="0.25">
      <c r="A582" s="35" t="s">
        <v>34</v>
      </c>
      <c r="B582" s="33" t="s">
        <v>433</v>
      </c>
      <c r="C582" s="33" t="s">
        <v>56</v>
      </c>
      <c r="D582" s="33" t="s">
        <v>150</v>
      </c>
      <c r="E582" s="33" t="s">
        <v>598</v>
      </c>
      <c r="F582" s="33" t="s">
        <v>35</v>
      </c>
      <c r="G582" s="34">
        <f>60-1.6+7.9</f>
        <v>66.3</v>
      </c>
      <c r="H582" s="34">
        <v>0</v>
      </c>
      <c r="I582" s="34">
        <v>0</v>
      </c>
    </row>
    <row r="583" spans="1:9" s="10" customFormat="1" ht="53.25" customHeight="1" x14ac:dyDescent="0.25">
      <c r="A583" s="35" t="s">
        <v>600</v>
      </c>
      <c r="B583" s="33" t="s">
        <v>433</v>
      </c>
      <c r="C583" s="33" t="s">
        <v>56</v>
      </c>
      <c r="D583" s="33" t="s">
        <v>150</v>
      </c>
      <c r="E583" s="33" t="s">
        <v>599</v>
      </c>
      <c r="F583" s="33" t="s">
        <v>13</v>
      </c>
      <c r="G583" s="34">
        <f>G584</f>
        <v>15.8</v>
      </c>
      <c r="H583" s="34">
        <v>0</v>
      </c>
      <c r="I583" s="34">
        <v>0</v>
      </c>
    </row>
    <row r="584" spans="1:9" s="10" customFormat="1" ht="16.5" customHeight="1" x14ac:dyDescent="0.25">
      <c r="A584" s="35" t="s">
        <v>89</v>
      </c>
      <c r="B584" s="33" t="s">
        <v>433</v>
      </c>
      <c r="C584" s="33" t="s">
        <v>56</v>
      </c>
      <c r="D584" s="33" t="s">
        <v>150</v>
      </c>
      <c r="E584" s="33" t="s">
        <v>601</v>
      </c>
      <c r="F584" s="33" t="s">
        <v>13</v>
      </c>
      <c r="G584" s="34">
        <f>G585</f>
        <v>15.8</v>
      </c>
      <c r="H584" s="34">
        <v>0</v>
      </c>
      <c r="I584" s="34">
        <v>0</v>
      </c>
    </row>
    <row r="585" spans="1:9" s="10" customFormat="1" ht="30.75" customHeight="1" x14ac:dyDescent="0.25">
      <c r="A585" s="35" t="s">
        <v>32</v>
      </c>
      <c r="B585" s="33" t="s">
        <v>433</v>
      </c>
      <c r="C585" s="33" t="s">
        <v>56</v>
      </c>
      <c r="D585" s="33" t="s">
        <v>150</v>
      </c>
      <c r="E585" s="33" t="s">
        <v>601</v>
      </c>
      <c r="F585" s="33" t="s">
        <v>33</v>
      </c>
      <c r="G585" s="34">
        <f>G586</f>
        <v>15.8</v>
      </c>
      <c r="H585" s="34">
        <v>0</v>
      </c>
      <c r="I585" s="34">
        <v>0</v>
      </c>
    </row>
    <row r="586" spans="1:9" s="10" customFormat="1" ht="28.5" customHeight="1" x14ac:dyDescent="0.25">
      <c r="A586" s="35" t="s">
        <v>34</v>
      </c>
      <c r="B586" s="33" t="s">
        <v>433</v>
      </c>
      <c r="C586" s="33" t="s">
        <v>56</v>
      </c>
      <c r="D586" s="33" t="s">
        <v>150</v>
      </c>
      <c r="E586" s="33" t="s">
        <v>601</v>
      </c>
      <c r="F586" s="33" t="s">
        <v>35</v>
      </c>
      <c r="G586" s="34">
        <f>40-24.2</f>
        <v>15.8</v>
      </c>
      <c r="H586" s="34">
        <v>0</v>
      </c>
      <c r="I586" s="34">
        <v>0</v>
      </c>
    </row>
    <row r="587" spans="1:9" s="10" customFormat="1" ht="43.5" customHeight="1" x14ac:dyDescent="0.25">
      <c r="A587" s="35" t="s">
        <v>609</v>
      </c>
      <c r="B587" s="33" t="s">
        <v>433</v>
      </c>
      <c r="C587" s="33" t="s">
        <v>56</v>
      </c>
      <c r="D587" s="33" t="s">
        <v>150</v>
      </c>
      <c r="E587" s="33" t="s">
        <v>608</v>
      </c>
      <c r="F587" s="33" t="s">
        <v>13</v>
      </c>
      <c r="G587" s="34">
        <f>G588+G591</f>
        <v>610.1</v>
      </c>
      <c r="H587" s="34">
        <v>0</v>
      </c>
      <c r="I587" s="34">
        <v>0</v>
      </c>
    </row>
    <row r="588" spans="1:9" s="10" customFormat="1" ht="28.5" customHeight="1" x14ac:dyDescent="0.25">
      <c r="A588" s="35" t="s">
        <v>610</v>
      </c>
      <c r="B588" s="33" t="s">
        <v>433</v>
      </c>
      <c r="C588" s="33" t="s">
        <v>56</v>
      </c>
      <c r="D588" s="33" t="s">
        <v>150</v>
      </c>
      <c r="E588" s="33" t="s">
        <v>607</v>
      </c>
      <c r="F588" s="33" t="s">
        <v>13</v>
      </c>
      <c r="G588" s="34">
        <f>G589</f>
        <v>610.1</v>
      </c>
      <c r="H588" s="34">
        <v>0</v>
      </c>
      <c r="I588" s="34">
        <v>0</v>
      </c>
    </row>
    <row r="589" spans="1:9" s="10" customFormat="1" ht="28.5" customHeight="1" x14ac:dyDescent="0.25">
      <c r="A589" s="35" t="s">
        <v>32</v>
      </c>
      <c r="B589" s="33" t="s">
        <v>433</v>
      </c>
      <c r="C589" s="33" t="s">
        <v>56</v>
      </c>
      <c r="D589" s="33" t="s">
        <v>150</v>
      </c>
      <c r="E589" s="33" t="s">
        <v>607</v>
      </c>
      <c r="F589" s="33" t="s">
        <v>33</v>
      </c>
      <c r="G589" s="34">
        <f>G590</f>
        <v>610.1</v>
      </c>
      <c r="H589" s="34">
        <v>0</v>
      </c>
      <c r="I589" s="34">
        <v>0</v>
      </c>
    </row>
    <row r="590" spans="1:9" s="10" customFormat="1" ht="28.5" customHeight="1" x14ac:dyDescent="0.25">
      <c r="A590" s="35" t="s">
        <v>34</v>
      </c>
      <c r="B590" s="33" t="s">
        <v>433</v>
      </c>
      <c r="C590" s="33" t="s">
        <v>56</v>
      </c>
      <c r="D590" s="33" t="s">
        <v>150</v>
      </c>
      <c r="E590" s="33" t="s">
        <v>607</v>
      </c>
      <c r="F590" s="33" t="s">
        <v>35</v>
      </c>
      <c r="G590" s="34">
        <f>604+6.1</f>
        <v>610.1</v>
      </c>
      <c r="H590" s="34">
        <v>0</v>
      </c>
      <c r="I590" s="34">
        <v>0</v>
      </c>
    </row>
    <row r="591" spans="1:9" s="10" customFormat="1" ht="28.5" hidden="1" customHeight="1" x14ac:dyDescent="0.25">
      <c r="A591" s="35" t="s">
        <v>606</v>
      </c>
      <c r="B591" s="33" t="s">
        <v>433</v>
      </c>
      <c r="C591" s="33" t="s">
        <v>56</v>
      </c>
      <c r="D591" s="33" t="s">
        <v>150</v>
      </c>
      <c r="E591" s="33" t="s">
        <v>605</v>
      </c>
      <c r="F591" s="33" t="s">
        <v>13</v>
      </c>
      <c r="G591" s="34">
        <f>G592</f>
        <v>0</v>
      </c>
      <c r="H591" s="34">
        <v>0</v>
      </c>
      <c r="I591" s="34">
        <v>0</v>
      </c>
    </row>
    <row r="592" spans="1:9" s="10" customFormat="1" ht="28.5" hidden="1" customHeight="1" x14ac:dyDescent="0.25">
      <c r="A592" s="35" t="s">
        <v>32</v>
      </c>
      <c r="B592" s="33" t="s">
        <v>433</v>
      </c>
      <c r="C592" s="33" t="s">
        <v>56</v>
      </c>
      <c r="D592" s="33" t="s">
        <v>150</v>
      </c>
      <c r="E592" s="33" t="s">
        <v>605</v>
      </c>
      <c r="F592" s="33" t="s">
        <v>33</v>
      </c>
      <c r="G592" s="34">
        <f>G593</f>
        <v>0</v>
      </c>
      <c r="H592" s="34">
        <v>0</v>
      </c>
      <c r="I592" s="34">
        <v>0</v>
      </c>
    </row>
    <row r="593" spans="1:9" s="10" customFormat="1" ht="28.5" hidden="1" customHeight="1" x14ac:dyDescent="0.25">
      <c r="A593" s="35" t="s">
        <v>34</v>
      </c>
      <c r="B593" s="33" t="s">
        <v>433</v>
      </c>
      <c r="C593" s="33" t="s">
        <v>56</v>
      </c>
      <c r="D593" s="33" t="s">
        <v>150</v>
      </c>
      <c r="E593" s="33" t="s">
        <v>605</v>
      </c>
      <c r="F593" s="33" t="s">
        <v>35</v>
      </c>
      <c r="G593" s="34">
        <f>6.1-6.1</f>
        <v>0</v>
      </c>
      <c r="H593" s="34">
        <v>0</v>
      </c>
      <c r="I593" s="34">
        <v>0</v>
      </c>
    </row>
    <row r="594" spans="1:9" s="9" customFormat="1" ht="15" x14ac:dyDescent="0.25">
      <c r="A594" s="35" t="s">
        <v>284</v>
      </c>
      <c r="B594" s="33" t="s">
        <v>433</v>
      </c>
      <c r="C594" s="33" t="s">
        <v>68</v>
      </c>
      <c r="D594" s="33" t="s">
        <v>11</v>
      </c>
      <c r="E594" s="33" t="s">
        <v>12</v>
      </c>
      <c r="F594" s="33" t="s">
        <v>13</v>
      </c>
      <c r="G594" s="34">
        <f>G595+G640+G676+G685</f>
        <v>42276.5</v>
      </c>
      <c r="H594" s="34">
        <f>H595+H640+H676+H685</f>
        <v>41304.199999999997</v>
      </c>
      <c r="I594" s="34">
        <f>I595+I640+I676+I685</f>
        <v>34518.9</v>
      </c>
    </row>
    <row r="595" spans="1:9" s="9" customFormat="1" ht="15" x14ac:dyDescent="0.25">
      <c r="A595" s="35" t="s">
        <v>285</v>
      </c>
      <c r="B595" s="33" t="s">
        <v>433</v>
      </c>
      <c r="C595" s="33" t="s">
        <v>68</v>
      </c>
      <c r="D595" s="33" t="s">
        <v>10</v>
      </c>
      <c r="E595" s="33" t="s">
        <v>12</v>
      </c>
      <c r="F595" s="33" t="s">
        <v>13</v>
      </c>
      <c r="G595" s="34">
        <f>G596+G601</f>
        <v>18390.2</v>
      </c>
      <c r="H595" s="34">
        <f>H596+H601</f>
        <v>17800.5</v>
      </c>
      <c r="I595" s="34">
        <f>I601+I627</f>
        <v>14423.5</v>
      </c>
    </row>
    <row r="596" spans="1:9" s="9" customFormat="1" ht="26.25" hidden="1" x14ac:dyDescent="0.25">
      <c r="A596" s="35" t="s">
        <v>286</v>
      </c>
      <c r="B596" s="33" t="s">
        <v>433</v>
      </c>
      <c r="C596" s="33" t="s">
        <v>68</v>
      </c>
      <c r="D596" s="33" t="s">
        <v>10</v>
      </c>
      <c r="E596" s="33" t="s">
        <v>287</v>
      </c>
      <c r="F596" s="33" t="s">
        <v>13</v>
      </c>
      <c r="G596" s="34">
        <f>G597</f>
        <v>0</v>
      </c>
      <c r="H596" s="34">
        <f t="shared" ref="H596:I599" si="78">H597</f>
        <v>0</v>
      </c>
      <c r="I596" s="34">
        <f t="shared" si="78"/>
        <v>0</v>
      </c>
    </row>
    <row r="597" spans="1:9" s="9" customFormat="1" ht="51.75" hidden="1" x14ac:dyDescent="0.25">
      <c r="A597" s="46" t="s">
        <v>288</v>
      </c>
      <c r="B597" s="47" t="s">
        <v>433</v>
      </c>
      <c r="C597" s="47" t="s">
        <v>68</v>
      </c>
      <c r="D597" s="47" t="s">
        <v>10</v>
      </c>
      <c r="E597" s="47" t="s">
        <v>289</v>
      </c>
      <c r="F597" s="47" t="s">
        <v>13</v>
      </c>
      <c r="G597" s="43">
        <f>G598</f>
        <v>0</v>
      </c>
      <c r="H597" s="43">
        <f t="shared" si="78"/>
        <v>0</v>
      </c>
      <c r="I597" s="43">
        <f t="shared" si="78"/>
        <v>0</v>
      </c>
    </row>
    <row r="598" spans="1:9" s="9" customFormat="1" ht="15" hidden="1" x14ac:dyDescent="0.25">
      <c r="A598" s="46" t="s">
        <v>89</v>
      </c>
      <c r="B598" s="47" t="s">
        <v>433</v>
      </c>
      <c r="C598" s="47" t="s">
        <v>68</v>
      </c>
      <c r="D598" s="47" t="s">
        <v>10</v>
      </c>
      <c r="E598" s="47" t="s">
        <v>290</v>
      </c>
      <c r="F598" s="47" t="s">
        <v>13</v>
      </c>
      <c r="G598" s="43">
        <f>G599</f>
        <v>0</v>
      </c>
      <c r="H598" s="43">
        <f t="shared" si="78"/>
        <v>0</v>
      </c>
      <c r="I598" s="43">
        <f t="shared" si="78"/>
        <v>0</v>
      </c>
    </row>
    <row r="599" spans="1:9" s="9" customFormat="1" ht="26.25" hidden="1" x14ac:dyDescent="0.25">
      <c r="A599" s="46" t="s">
        <v>291</v>
      </c>
      <c r="B599" s="47" t="s">
        <v>433</v>
      </c>
      <c r="C599" s="47" t="s">
        <v>68</v>
      </c>
      <c r="D599" s="47" t="s">
        <v>10</v>
      </c>
      <c r="E599" s="47" t="s">
        <v>290</v>
      </c>
      <c r="F599" s="47" t="s">
        <v>292</v>
      </c>
      <c r="G599" s="43">
        <f>G600</f>
        <v>0</v>
      </c>
      <c r="H599" s="43">
        <f t="shared" si="78"/>
        <v>0</v>
      </c>
      <c r="I599" s="43">
        <f t="shared" si="78"/>
        <v>0</v>
      </c>
    </row>
    <row r="600" spans="1:9" s="9" customFormat="1" ht="15" hidden="1" x14ac:dyDescent="0.25">
      <c r="A600" s="46" t="s">
        <v>293</v>
      </c>
      <c r="B600" s="47" t="s">
        <v>433</v>
      </c>
      <c r="C600" s="47" t="s">
        <v>68</v>
      </c>
      <c r="D600" s="47" t="s">
        <v>10</v>
      </c>
      <c r="E600" s="47" t="s">
        <v>290</v>
      </c>
      <c r="F600" s="47" t="s">
        <v>294</v>
      </c>
      <c r="G600" s="43">
        <f>63.1-63.1</f>
        <v>0</v>
      </c>
      <c r="H600" s="43">
        <f>63.1-63.1</f>
        <v>0</v>
      </c>
      <c r="I600" s="43">
        <f>63.1-63.1</f>
        <v>0</v>
      </c>
    </row>
    <row r="601" spans="1:9" s="9" customFormat="1" ht="39" x14ac:dyDescent="0.25">
      <c r="A601" s="35" t="s">
        <v>542</v>
      </c>
      <c r="B601" s="33" t="s">
        <v>433</v>
      </c>
      <c r="C601" s="33" t="s">
        <v>68</v>
      </c>
      <c r="D601" s="33" t="s">
        <v>10</v>
      </c>
      <c r="E601" s="33" t="s">
        <v>295</v>
      </c>
      <c r="F601" s="33" t="s">
        <v>13</v>
      </c>
      <c r="G601" s="34">
        <f>G602+G615+G618+G621</f>
        <v>18390.2</v>
      </c>
      <c r="H601" s="34">
        <f>H602+H615+H618+H621</f>
        <v>17800.5</v>
      </c>
      <c r="I601" s="34">
        <f>I602+I615+I618+I621</f>
        <v>0</v>
      </c>
    </row>
    <row r="602" spans="1:9" s="9" customFormat="1" ht="51.75" x14ac:dyDescent="0.25">
      <c r="A602" s="35" t="s">
        <v>296</v>
      </c>
      <c r="B602" s="33" t="s">
        <v>433</v>
      </c>
      <c r="C602" s="33" t="s">
        <v>68</v>
      </c>
      <c r="D602" s="33" t="s">
        <v>10</v>
      </c>
      <c r="E602" s="33" t="s">
        <v>297</v>
      </c>
      <c r="F602" s="33" t="s">
        <v>13</v>
      </c>
      <c r="G602" s="34">
        <f>G603+G609+G612+G606+G624</f>
        <v>9392.2999999999993</v>
      </c>
      <c r="H602" s="34">
        <f t="shared" ref="H602:I602" si="79">H603+H609+H612</f>
        <v>8603</v>
      </c>
      <c r="I602" s="34">
        <f t="shared" si="79"/>
        <v>0</v>
      </c>
    </row>
    <row r="603" spans="1:9" s="9" customFormat="1" ht="39" x14ac:dyDescent="0.25">
      <c r="A603" s="35" t="s">
        <v>298</v>
      </c>
      <c r="B603" s="33" t="s">
        <v>433</v>
      </c>
      <c r="C603" s="33" t="s">
        <v>68</v>
      </c>
      <c r="D603" s="33" t="s">
        <v>10</v>
      </c>
      <c r="E603" s="33" t="s">
        <v>299</v>
      </c>
      <c r="F603" s="33" t="s">
        <v>13</v>
      </c>
      <c r="G603" s="34">
        <f>G604</f>
        <v>8805.2999999999993</v>
      </c>
      <c r="H603" s="34">
        <f t="shared" ref="H603:I604" si="80">H604</f>
        <v>8603</v>
      </c>
      <c r="I603" s="34">
        <f t="shared" si="80"/>
        <v>0</v>
      </c>
    </row>
    <row r="604" spans="1:9" s="9" customFormat="1" ht="26.25" x14ac:dyDescent="0.25">
      <c r="A604" s="35" t="s">
        <v>291</v>
      </c>
      <c r="B604" s="33" t="s">
        <v>433</v>
      </c>
      <c r="C604" s="33" t="s">
        <v>68</v>
      </c>
      <c r="D604" s="33" t="s">
        <v>10</v>
      </c>
      <c r="E604" s="33" t="s">
        <v>299</v>
      </c>
      <c r="F604" s="33" t="s">
        <v>292</v>
      </c>
      <c r="G604" s="34">
        <f>G605</f>
        <v>8805.2999999999993</v>
      </c>
      <c r="H604" s="34">
        <f t="shared" si="80"/>
        <v>8603</v>
      </c>
      <c r="I604" s="34">
        <f t="shared" si="80"/>
        <v>0</v>
      </c>
    </row>
    <row r="605" spans="1:9" s="9" customFormat="1" ht="15" x14ac:dyDescent="0.25">
      <c r="A605" s="35" t="s">
        <v>293</v>
      </c>
      <c r="B605" s="33" t="s">
        <v>433</v>
      </c>
      <c r="C605" s="33" t="s">
        <v>68</v>
      </c>
      <c r="D605" s="33" t="s">
        <v>10</v>
      </c>
      <c r="E605" s="33" t="s">
        <v>299</v>
      </c>
      <c r="F605" s="33" t="s">
        <v>294</v>
      </c>
      <c r="G605" s="34">
        <f>11735.8-540.3-200-916.7-22.3-405-784.1-201.9+539.9-0.1-400</f>
        <v>8805.2999999999993</v>
      </c>
      <c r="H605" s="34">
        <f>8985-288-94</f>
        <v>8603</v>
      </c>
      <c r="I605" s="34">
        <v>0</v>
      </c>
    </row>
    <row r="606" spans="1:9" s="9" customFormat="1" ht="39" hidden="1" x14ac:dyDescent="0.25">
      <c r="A606" s="35" t="s">
        <v>468</v>
      </c>
      <c r="B606" s="33" t="s">
        <v>433</v>
      </c>
      <c r="C606" s="33" t="s">
        <v>68</v>
      </c>
      <c r="D606" s="33" t="s">
        <v>10</v>
      </c>
      <c r="E606" s="33" t="s">
        <v>485</v>
      </c>
      <c r="F606" s="33" t="s">
        <v>13</v>
      </c>
      <c r="G606" s="34">
        <f>G607</f>
        <v>0</v>
      </c>
      <c r="H606" s="34">
        <v>0</v>
      </c>
      <c r="I606" s="34">
        <v>0</v>
      </c>
    </row>
    <row r="607" spans="1:9" s="9" customFormat="1" ht="26.25" hidden="1" x14ac:dyDescent="0.25">
      <c r="A607" s="35" t="s">
        <v>291</v>
      </c>
      <c r="B607" s="33" t="s">
        <v>433</v>
      </c>
      <c r="C607" s="33" t="s">
        <v>68</v>
      </c>
      <c r="D607" s="33" t="s">
        <v>10</v>
      </c>
      <c r="E607" s="33" t="s">
        <v>485</v>
      </c>
      <c r="F607" s="33" t="s">
        <v>292</v>
      </c>
      <c r="G607" s="34">
        <f>G608</f>
        <v>0</v>
      </c>
      <c r="H607" s="34">
        <v>0</v>
      </c>
      <c r="I607" s="34">
        <v>0</v>
      </c>
    </row>
    <row r="608" spans="1:9" s="9" customFormat="1" ht="15" hidden="1" x14ac:dyDescent="0.25">
      <c r="A608" s="35" t="s">
        <v>293</v>
      </c>
      <c r="B608" s="33" t="s">
        <v>433</v>
      </c>
      <c r="C608" s="33" t="s">
        <v>68</v>
      </c>
      <c r="D608" s="33" t="s">
        <v>10</v>
      </c>
      <c r="E608" s="33" t="s">
        <v>485</v>
      </c>
      <c r="F608" s="33" t="s">
        <v>294</v>
      </c>
      <c r="G608" s="34"/>
      <c r="H608" s="34"/>
      <c r="I608" s="34"/>
    </row>
    <row r="609" spans="1:9" s="9" customFormat="1" ht="26.25" x14ac:dyDescent="0.25">
      <c r="A609" s="35" t="s">
        <v>470</v>
      </c>
      <c r="B609" s="33" t="s">
        <v>433</v>
      </c>
      <c r="C609" s="33" t="s">
        <v>68</v>
      </c>
      <c r="D609" s="33" t="s">
        <v>10</v>
      </c>
      <c r="E609" s="33" t="s">
        <v>486</v>
      </c>
      <c r="F609" s="33" t="s">
        <v>13</v>
      </c>
      <c r="G609" s="34">
        <f>G610</f>
        <v>456.29999999999995</v>
      </c>
      <c r="H609" s="34">
        <f t="shared" ref="H609:I610" si="81">H610</f>
        <v>0</v>
      </c>
      <c r="I609" s="34">
        <f t="shared" si="81"/>
        <v>0</v>
      </c>
    </row>
    <row r="610" spans="1:9" s="9" customFormat="1" ht="26.25" x14ac:dyDescent="0.25">
      <c r="A610" s="35" t="s">
        <v>291</v>
      </c>
      <c r="B610" s="33" t="s">
        <v>433</v>
      </c>
      <c r="C610" s="33" t="s">
        <v>68</v>
      </c>
      <c r="D610" s="33" t="s">
        <v>10</v>
      </c>
      <c r="E610" s="33" t="s">
        <v>486</v>
      </c>
      <c r="F610" s="33" t="s">
        <v>292</v>
      </c>
      <c r="G610" s="34">
        <f>G611</f>
        <v>456.29999999999995</v>
      </c>
      <c r="H610" s="34">
        <f t="shared" si="81"/>
        <v>0</v>
      </c>
      <c r="I610" s="34">
        <f t="shared" si="81"/>
        <v>0</v>
      </c>
    </row>
    <row r="611" spans="1:9" s="9" customFormat="1" ht="15" x14ac:dyDescent="0.25">
      <c r="A611" s="35" t="s">
        <v>293</v>
      </c>
      <c r="B611" s="33" t="s">
        <v>433</v>
      </c>
      <c r="C611" s="33" t="s">
        <v>68</v>
      </c>
      <c r="D611" s="33" t="s">
        <v>10</v>
      </c>
      <c r="E611" s="33" t="s">
        <v>486</v>
      </c>
      <c r="F611" s="33" t="s">
        <v>294</v>
      </c>
      <c r="G611" s="34">
        <f>540.3-84</f>
        <v>456.29999999999995</v>
      </c>
      <c r="H611" s="34">
        <v>0</v>
      </c>
      <c r="I611" s="34">
        <v>0</v>
      </c>
    </row>
    <row r="612" spans="1:9" s="9" customFormat="1" ht="39" x14ac:dyDescent="0.25">
      <c r="A612" s="35" t="s">
        <v>473</v>
      </c>
      <c r="B612" s="33" t="s">
        <v>433</v>
      </c>
      <c r="C612" s="33" t="s">
        <v>68</v>
      </c>
      <c r="D612" s="33" t="s">
        <v>10</v>
      </c>
      <c r="E612" s="33" t="s">
        <v>487</v>
      </c>
      <c r="F612" s="33" t="s">
        <v>13</v>
      </c>
      <c r="G612" s="34">
        <f>G613</f>
        <v>50.7</v>
      </c>
      <c r="H612" s="34">
        <f t="shared" ref="H612:I613" si="82">H613</f>
        <v>0</v>
      </c>
      <c r="I612" s="34">
        <v>0</v>
      </c>
    </row>
    <row r="613" spans="1:9" s="9" customFormat="1" ht="26.25" x14ac:dyDescent="0.25">
      <c r="A613" s="35" t="s">
        <v>291</v>
      </c>
      <c r="B613" s="33" t="s">
        <v>433</v>
      </c>
      <c r="C613" s="33" t="s">
        <v>68</v>
      </c>
      <c r="D613" s="33" t="s">
        <v>10</v>
      </c>
      <c r="E613" s="33" t="s">
        <v>487</v>
      </c>
      <c r="F613" s="33" t="s">
        <v>292</v>
      </c>
      <c r="G613" s="34">
        <f>G614</f>
        <v>50.7</v>
      </c>
      <c r="H613" s="34">
        <f t="shared" si="82"/>
        <v>0</v>
      </c>
      <c r="I613" s="34">
        <f t="shared" si="82"/>
        <v>0</v>
      </c>
    </row>
    <row r="614" spans="1:9" s="9" customFormat="1" ht="15" x14ac:dyDescent="0.25">
      <c r="A614" s="35" t="s">
        <v>293</v>
      </c>
      <c r="B614" s="33" t="s">
        <v>433</v>
      </c>
      <c r="C614" s="33" t="s">
        <v>68</v>
      </c>
      <c r="D614" s="33" t="s">
        <v>10</v>
      </c>
      <c r="E614" s="33" t="s">
        <v>487</v>
      </c>
      <c r="F614" s="33" t="s">
        <v>294</v>
      </c>
      <c r="G614" s="34">
        <f>28.4+22.3</f>
        <v>50.7</v>
      </c>
      <c r="H614" s="34">
        <v>0</v>
      </c>
      <c r="I614" s="34">
        <v>0</v>
      </c>
    </row>
    <row r="615" spans="1:9" s="22" customFormat="1" ht="51.75" x14ac:dyDescent="0.25">
      <c r="A615" s="35" t="s">
        <v>300</v>
      </c>
      <c r="B615" s="33" t="s">
        <v>433</v>
      </c>
      <c r="C615" s="33" t="s">
        <v>68</v>
      </c>
      <c r="D615" s="33" t="s">
        <v>10</v>
      </c>
      <c r="E615" s="33" t="s">
        <v>301</v>
      </c>
      <c r="F615" s="33" t="s">
        <v>13</v>
      </c>
      <c r="G615" s="34">
        <f t="shared" ref="G615:I616" si="83">G616</f>
        <v>89</v>
      </c>
      <c r="H615" s="34">
        <f t="shared" si="83"/>
        <v>89</v>
      </c>
      <c r="I615" s="34">
        <f t="shared" si="83"/>
        <v>0</v>
      </c>
    </row>
    <row r="616" spans="1:9" s="22" customFormat="1" ht="30" customHeight="1" x14ac:dyDescent="0.25">
      <c r="A616" s="35" t="s">
        <v>291</v>
      </c>
      <c r="B616" s="33" t="s">
        <v>433</v>
      </c>
      <c r="C616" s="33" t="s">
        <v>68</v>
      </c>
      <c r="D616" s="33" t="s">
        <v>10</v>
      </c>
      <c r="E616" s="33" t="s">
        <v>301</v>
      </c>
      <c r="F616" s="33" t="s">
        <v>292</v>
      </c>
      <c r="G616" s="34">
        <f t="shared" si="83"/>
        <v>89</v>
      </c>
      <c r="H616" s="34">
        <f t="shared" si="83"/>
        <v>89</v>
      </c>
      <c r="I616" s="34">
        <f t="shared" si="83"/>
        <v>0</v>
      </c>
    </row>
    <row r="617" spans="1:9" s="22" customFormat="1" ht="18.75" customHeight="1" x14ac:dyDescent="0.25">
      <c r="A617" s="35" t="s">
        <v>293</v>
      </c>
      <c r="B617" s="33" t="s">
        <v>433</v>
      </c>
      <c r="C617" s="33" t="s">
        <v>68</v>
      </c>
      <c r="D617" s="33" t="s">
        <v>10</v>
      </c>
      <c r="E617" s="33" t="s">
        <v>301</v>
      </c>
      <c r="F617" s="33" t="s">
        <v>294</v>
      </c>
      <c r="G617" s="34">
        <v>89</v>
      </c>
      <c r="H617" s="34">
        <v>89</v>
      </c>
      <c r="I617" s="34">
        <v>0</v>
      </c>
    </row>
    <row r="618" spans="1:9" s="9" customFormat="1" ht="144.75" customHeight="1" x14ac:dyDescent="0.25">
      <c r="A618" s="35" t="s">
        <v>302</v>
      </c>
      <c r="B618" s="33" t="s">
        <v>433</v>
      </c>
      <c r="C618" s="33" t="s">
        <v>68</v>
      </c>
      <c r="D618" s="33" t="s">
        <v>10</v>
      </c>
      <c r="E618" s="33" t="s">
        <v>303</v>
      </c>
      <c r="F618" s="33" t="s">
        <v>13</v>
      </c>
      <c r="G618" s="34">
        <f t="shared" ref="G618:I619" si="84">G619</f>
        <v>50.7</v>
      </c>
      <c r="H618" s="34">
        <f t="shared" si="84"/>
        <v>52.4</v>
      </c>
      <c r="I618" s="34">
        <f t="shared" si="84"/>
        <v>0</v>
      </c>
    </row>
    <row r="619" spans="1:9" s="9" customFormat="1" ht="30" customHeight="1" x14ac:dyDescent="0.25">
      <c r="A619" s="35" t="s">
        <v>291</v>
      </c>
      <c r="B619" s="33" t="s">
        <v>433</v>
      </c>
      <c r="C619" s="33" t="s">
        <v>68</v>
      </c>
      <c r="D619" s="33" t="s">
        <v>10</v>
      </c>
      <c r="E619" s="33" t="s">
        <v>303</v>
      </c>
      <c r="F619" s="33" t="s">
        <v>292</v>
      </c>
      <c r="G619" s="34">
        <f t="shared" si="84"/>
        <v>50.7</v>
      </c>
      <c r="H619" s="34">
        <f t="shared" si="84"/>
        <v>52.4</v>
      </c>
      <c r="I619" s="34">
        <f t="shared" si="84"/>
        <v>0</v>
      </c>
    </row>
    <row r="620" spans="1:9" s="9" customFormat="1" ht="19.5" customHeight="1" x14ac:dyDescent="0.25">
      <c r="A620" s="35" t="s">
        <v>293</v>
      </c>
      <c r="B620" s="33" t="s">
        <v>433</v>
      </c>
      <c r="C620" s="33" t="s">
        <v>68</v>
      </c>
      <c r="D620" s="33" t="s">
        <v>10</v>
      </c>
      <c r="E620" s="33" t="s">
        <v>303</v>
      </c>
      <c r="F620" s="33" t="s">
        <v>294</v>
      </c>
      <c r="G620" s="34">
        <v>50.7</v>
      </c>
      <c r="H620" s="34">
        <v>52.4</v>
      </c>
      <c r="I620" s="34">
        <v>0</v>
      </c>
    </row>
    <row r="621" spans="1:9" s="9" customFormat="1" ht="39" x14ac:dyDescent="0.25">
      <c r="A621" s="35" t="s">
        <v>304</v>
      </c>
      <c r="B621" s="33" t="s">
        <v>433</v>
      </c>
      <c r="C621" s="33" t="s">
        <v>68</v>
      </c>
      <c r="D621" s="33" t="s">
        <v>10</v>
      </c>
      <c r="E621" s="33" t="s">
        <v>305</v>
      </c>
      <c r="F621" s="33" t="s">
        <v>13</v>
      </c>
      <c r="G621" s="34">
        <f t="shared" ref="G621:I622" si="85">G622</f>
        <v>8858.2000000000007</v>
      </c>
      <c r="H621" s="34">
        <f t="shared" si="85"/>
        <v>9056.1</v>
      </c>
      <c r="I621" s="34">
        <f t="shared" si="85"/>
        <v>0</v>
      </c>
    </row>
    <row r="622" spans="1:9" s="9" customFormat="1" ht="27" customHeight="1" x14ac:dyDescent="0.25">
      <c r="A622" s="35" t="s">
        <v>291</v>
      </c>
      <c r="B622" s="33" t="s">
        <v>433</v>
      </c>
      <c r="C622" s="33" t="s">
        <v>68</v>
      </c>
      <c r="D622" s="33" t="s">
        <v>10</v>
      </c>
      <c r="E622" s="33" t="s">
        <v>305</v>
      </c>
      <c r="F622" s="33" t="s">
        <v>292</v>
      </c>
      <c r="G622" s="34">
        <f t="shared" si="85"/>
        <v>8858.2000000000007</v>
      </c>
      <c r="H622" s="34">
        <f t="shared" si="85"/>
        <v>9056.1</v>
      </c>
      <c r="I622" s="34">
        <f t="shared" si="85"/>
        <v>0</v>
      </c>
    </row>
    <row r="623" spans="1:9" s="9" customFormat="1" ht="15" x14ac:dyDescent="0.25">
      <c r="A623" s="35" t="s">
        <v>293</v>
      </c>
      <c r="B623" s="33" t="s">
        <v>433</v>
      </c>
      <c r="C623" s="33" t="s">
        <v>68</v>
      </c>
      <c r="D623" s="33" t="s">
        <v>10</v>
      </c>
      <c r="E623" s="33" t="s">
        <v>305</v>
      </c>
      <c r="F623" s="33" t="s">
        <v>294</v>
      </c>
      <c r="G623" s="34">
        <v>8858.2000000000007</v>
      </c>
      <c r="H623" s="34">
        <v>9056.1</v>
      </c>
      <c r="I623" s="34">
        <v>0</v>
      </c>
    </row>
    <row r="624" spans="1:9" s="9" customFormat="1" ht="26.25" x14ac:dyDescent="0.25">
      <c r="A624" s="35" t="s">
        <v>612</v>
      </c>
      <c r="B624" s="33" t="s">
        <v>433</v>
      </c>
      <c r="C624" s="33" t="s">
        <v>68</v>
      </c>
      <c r="D624" s="33" t="s">
        <v>10</v>
      </c>
      <c r="E624" s="33" t="s">
        <v>611</v>
      </c>
      <c r="F624" s="33" t="s">
        <v>13</v>
      </c>
      <c r="G624" s="34">
        <f>G625</f>
        <v>80</v>
      </c>
      <c r="H624" s="34">
        <v>0</v>
      </c>
      <c r="I624" s="34">
        <v>0</v>
      </c>
    </row>
    <row r="625" spans="1:9" s="9" customFormat="1" ht="26.25" x14ac:dyDescent="0.25">
      <c r="A625" s="35" t="s">
        <v>291</v>
      </c>
      <c r="B625" s="33" t="s">
        <v>433</v>
      </c>
      <c r="C625" s="33" t="s">
        <v>68</v>
      </c>
      <c r="D625" s="33" t="s">
        <v>10</v>
      </c>
      <c r="E625" s="33" t="s">
        <v>611</v>
      </c>
      <c r="F625" s="33" t="s">
        <v>292</v>
      </c>
      <c r="G625" s="34">
        <f>G626</f>
        <v>80</v>
      </c>
      <c r="H625" s="34">
        <v>0</v>
      </c>
      <c r="I625" s="34">
        <v>0</v>
      </c>
    </row>
    <row r="626" spans="1:9" s="9" customFormat="1" ht="15" x14ac:dyDescent="0.25">
      <c r="A626" s="35" t="s">
        <v>293</v>
      </c>
      <c r="B626" s="33" t="s">
        <v>433</v>
      </c>
      <c r="C626" s="33" t="s">
        <v>68</v>
      </c>
      <c r="D626" s="33" t="s">
        <v>10</v>
      </c>
      <c r="E626" s="33" t="s">
        <v>611</v>
      </c>
      <c r="F626" s="33" t="s">
        <v>294</v>
      </c>
      <c r="G626" s="34">
        <v>80</v>
      </c>
      <c r="H626" s="34">
        <v>0</v>
      </c>
      <c r="I626" s="34">
        <v>0</v>
      </c>
    </row>
    <row r="627" spans="1:9" s="9" customFormat="1" ht="39" x14ac:dyDescent="0.25">
      <c r="A627" s="35" t="s">
        <v>543</v>
      </c>
      <c r="B627" s="33" t="s">
        <v>433</v>
      </c>
      <c r="C627" s="33" t="s">
        <v>68</v>
      </c>
      <c r="D627" s="33" t="s">
        <v>10</v>
      </c>
      <c r="E627" s="33" t="s">
        <v>544</v>
      </c>
      <c r="F627" s="33" t="s">
        <v>13</v>
      </c>
      <c r="G627" s="34">
        <v>0</v>
      </c>
      <c r="H627" s="34">
        <v>0</v>
      </c>
      <c r="I627" s="34">
        <f>I628+I631+I634+I639</f>
        <v>14423.5</v>
      </c>
    </row>
    <row r="628" spans="1:9" s="9" customFormat="1" ht="39" x14ac:dyDescent="0.25">
      <c r="A628" s="35" t="s">
        <v>298</v>
      </c>
      <c r="B628" s="33" t="s">
        <v>433</v>
      </c>
      <c r="C628" s="33" t="s">
        <v>68</v>
      </c>
      <c r="D628" s="33" t="s">
        <v>10</v>
      </c>
      <c r="E628" s="33" t="s">
        <v>552</v>
      </c>
      <c r="F628" s="33" t="s">
        <v>13</v>
      </c>
      <c r="G628" s="34">
        <v>0</v>
      </c>
      <c r="H628" s="34">
        <v>0</v>
      </c>
      <c r="I628" s="34">
        <f>I629</f>
        <v>4708.8999999999996</v>
      </c>
    </row>
    <row r="629" spans="1:9" s="9" customFormat="1" ht="26.25" x14ac:dyDescent="0.25">
      <c r="A629" s="35" t="s">
        <v>291</v>
      </c>
      <c r="B629" s="33" t="s">
        <v>433</v>
      </c>
      <c r="C629" s="33" t="s">
        <v>68</v>
      </c>
      <c r="D629" s="33" t="s">
        <v>10</v>
      </c>
      <c r="E629" s="33" t="s">
        <v>552</v>
      </c>
      <c r="F629" s="33" t="s">
        <v>292</v>
      </c>
      <c r="G629" s="34">
        <v>0</v>
      </c>
      <c r="H629" s="34">
        <v>0</v>
      </c>
      <c r="I629" s="34">
        <f>I630</f>
        <v>4708.8999999999996</v>
      </c>
    </row>
    <row r="630" spans="1:9" s="9" customFormat="1" ht="15" x14ac:dyDescent="0.25">
      <c r="A630" s="35" t="s">
        <v>293</v>
      </c>
      <c r="B630" s="33" t="s">
        <v>433</v>
      </c>
      <c r="C630" s="33" t="s">
        <v>68</v>
      </c>
      <c r="D630" s="33" t="s">
        <v>10</v>
      </c>
      <c r="E630" s="33" t="s">
        <v>552</v>
      </c>
      <c r="F630" s="33" t="s">
        <v>294</v>
      </c>
      <c r="G630" s="34">
        <v>0</v>
      </c>
      <c r="H630" s="34">
        <v>0</v>
      </c>
      <c r="I630" s="34">
        <v>4708.8999999999996</v>
      </c>
    </row>
    <row r="631" spans="1:9" s="9" customFormat="1" ht="51.75" x14ac:dyDescent="0.25">
      <c r="A631" s="35" t="s">
        <v>300</v>
      </c>
      <c r="B631" s="33" t="s">
        <v>433</v>
      </c>
      <c r="C631" s="33" t="s">
        <v>68</v>
      </c>
      <c r="D631" s="33" t="s">
        <v>10</v>
      </c>
      <c r="E631" s="33" t="s">
        <v>545</v>
      </c>
      <c r="F631" s="33" t="s">
        <v>13</v>
      </c>
      <c r="G631" s="34">
        <v>0</v>
      </c>
      <c r="H631" s="34">
        <v>0</v>
      </c>
      <c r="I631" s="34">
        <f>I632</f>
        <v>89</v>
      </c>
    </row>
    <row r="632" spans="1:9" s="9" customFormat="1" ht="26.25" x14ac:dyDescent="0.25">
      <c r="A632" s="35" t="s">
        <v>291</v>
      </c>
      <c r="B632" s="33" t="s">
        <v>433</v>
      </c>
      <c r="C632" s="33" t="s">
        <v>68</v>
      </c>
      <c r="D632" s="33" t="s">
        <v>10</v>
      </c>
      <c r="E632" s="33" t="s">
        <v>545</v>
      </c>
      <c r="F632" s="33" t="s">
        <v>292</v>
      </c>
      <c r="G632" s="34">
        <v>0</v>
      </c>
      <c r="H632" s="34">
        <v>0</v>
      </c>
      <c r="I632" s="34">
        <f>I633</f>
        <v>89</v>
      </c>
    </row>
    <row r="633" spans="1:9" s="9" customFormat="1" ht="15" x14ac:dyDescent="0.25">
      <c r="A633" s="35" t="s">
        <v>293</v>
      </c>
      <c r="B633" s="33" t="s">
        <v>433</v>
      </c>
      <c r="C633" s="33" t="s">
        <v>68</v>
      </c>
      <c r="D633" s="33" t="s">
        <v>10</v>
      </c>
      <c r="E633" s="33" t="s">
        <v>545</v>
      </c>
      <c r="F633" s="33" t="s">
        <v>294</v>
      </c>
      <c r="G633" s="34">
        <v>0</v>
      </c>
      <c r="H633" s="34">
        <v>0</v>
      </c>
      <c r="I633" s="34">
        <v>89</v>
      </c>
    </row>
    <row r="634" spans="1:9" s="9" customFormat="1" ht="141" x14ac:dyDescent="0.25">
      <c r="A634" s="35" t="s">
        <v>302</v>
      </c>
      <c r="B634" s="33" t="s">
        <v>433</v>
      </c>
      <c r="C634" s="33" t="s">
        <v>68</v>
      </c>
      <c r="D634" s="33" t="s">
        <v>10</v>
      </c>
      <c r="E634" s="33" t="s">
        <v>546</v>
      </c>
      <c r="F634" s="33" t="s">
        <v>13</v>
      </c>
      <c r="G634" s="34">
        <v>0</v>
      </c>
      <c r="H634" s="34">
        <v>0</v>
      </c>
      <c r="I634" s="34">
        <f>I635</f>
        <v>54</v>
      </c>
    </row>
    <row r="635" spans="1:9" s="9" customFormat="1" ht="26.25" x14ac:dyDescent="0.25">
      <c r="A635" s="35" t="s">
        <v>291</v>
      </c>
      <c r="B635" s="33" t="s">
        <v>433</v>
      </c>
      <c r="C635" s="33" t="s">
        <v>68</v>
      </c>
      <c r="D635" s="33" t="s">
        <v>10</v>
      </c>
      <c r="E635" s="33" t="s">
        <v>546</v>
      </c>
      <c r="F635" s="33" t="s">
        <v>292</v>
      </c>
      <c r="G635" s="34">
        <v>0</v>
      </c>
      <c r="H635" s="34">
        <v>0</v>
      </c>
      <c r="I635" s="34">
        <f>I636</f>
        <v>54</v>
      </c>
    </row>
    <row r="636" spans="1:9" s="9" customFormat="1" ht="15" x14ac:dyDescent="0.25">
      <c r="A636" s="35" t="s">
        <v>293</v>
      </c>
      <c r="B636" s="33" t="s">
        <v>433</v>
      </c>
      <c r="C636" s="33" t="s">
        <v>68</v>
      </c>
      <c r="D636" s="33" t="s">
        <v>10</v>
      </c>
      <c r="E636" s="33" t="s">
        <v>546</v>
      </c>
      <c r="F636" s="33" t="s">
        <v>294</v>
      </c>
      <c r="G636" s="34">
        <v>0</v>
      </c>
      <c r="H636" s="34">
        <v>0</v>
      </c>
      <c r="I636" s="34">
        <v>54</v>
      </c>
    </row>
    <row r="637" spans="1:9" s="9" customFormat="1" ht="39" x14ac:dyDescent="0.25">
      <c r="A637" s="35" t="s">
        <v>304</v>
      </c>
      <c r="B637" s="33" t="s">
        <v>433</v>
      </c>
      <c r="C637" s="33" t="s">
        <v>68</v>
      </c>
      <c r="D637" s="33" t="s">
        <v>10</v>
      </c>
      <c r="E637" s="33" t="s">
        <v>547</v>
      </c>
      <c r="F637" s="33" t="s">
        <v>13</v>
      </c>
      <c r="G637" s="34">
        <v>0</v>
      </c>
      <c r="H637" s="34">
        <v>0</v>
      </c>
      <c r="I637" s="34">
        <f>I638</f>
        <v>9571.6</v>
      </c>
    </row>
    <row r="638" spans="1:9" s="9" customFormat="1" ht="26.25" x14ac:dyDescent="0.25">
      <c r="A638" s="35" t="s">
        <v>291</v>
      </c>
      <c r="B638" s="33" t="s">
        <v>433</v>
      </c>
      <c r="C638" s="33" t="s">
        <v>68</v>
      </c>
      <c r="D638" s="33" t="s">
        <v>10</v>
      </c>
      <c r="E638" s="33" t="s">
        <v>547</v>
      </c>
      <c r="F638" s="33" t="s">
        <v>292</v>
      </c>
      <c r="G638" s="34">
        <v>0</v>
      </c>
      <c r="H638" s="34">
        <v>0</v>
      </c>
      <c r="I638" s="34">
        <f>I639</f>
        <v>9571.6</v>
      </c>
    </row>
    <row r="639" spans="1:9" s="9" customFormat="1" ht="15" x14ac:dyDescent="0.25">
      <c r="A639" s="35" t="s">
        <v>293</v>
      </c>
      <c r="B639" s="33" t="s">
        <v>433</v>
      </c>
      <c r="C639" s="33" t="s">
        <v>68</v>
      </c>
      <c r="D639" s="33" t="s">
        <v>10</v>
      </c>
      <c r="E639" s="33" t="s">
        <v>547</v>
      </c>
      <c r="F639" s="33" t="s">
        <v>294</v>
      </c>
      <c r="G639" s="34">
        <v>0</v>
      </c>
      <c r="H639" s="34">
        <v>0</v>
      </c>
      <c r="I639" s="34">
        <v>9571.6</v>
      </c>
    </row>
    <row r="640" spans="1:9" s="9" customFormat="1" ht="15" x14ac:dyDescent="0.25">
      <c r="A640" s="35" t="s">
        <v>306</v>
      </c>
      <c r="B640" s="33" t="s">
        <v>433</v>
      </c>
      <c r="C640" s="33" t="s">
        <v>68</v>
      </c>
      <c r="D640" s="33" t="s">
        <v>15</v>
      </c>
      <c r="E640" s="33" t="s">
        <v>12</v>
      </c>
      <c r="F640" s="33" t="s">
        <v>13</v>
      </c>
      <c r="G640" s="34">
        <f>G641+G661</f>
        <v>23439.200000000001</v>
      </c>
      <c r="H640" s="34">
        <f>H641+H661</f>
        <v>23000.2</v>
      </c>
      <c r="I640" s="34">
        <f>I641+I666</f>
        <v>19728.900000000001</v>
      </c>
    </row>
    <row r="641" spans="1:9" s="9" customFormat="1" ht="94.5" customHeight="1" x14ac:dyDescent="0.25">
      <c r="A641" s="35" t="s">
        <v>549</v>
      </c>
      <c r="B641" s="33" t="s">
        <v>433</v>
      </c>
      <c r="C641" s="33" t="s">
        <v>68</v>
      </c>
      <c r="D641" s="33" t="s">
        <v>15</v>
      </c>
      <c r="E641" s="33" t="s">
        <v>324</v>
      </c>
      <c r="F641" s="33" t="s">
        <v>13</v>
      </c>
      <c r="G641" s="34">
        <f>G642</f>
        <v>23439.200000000001</v>
      </c>
      <c r="H641" s="34">
        <f>H642</f>
        <v>23000.2</v>
      </c>
      <c r="I641" s="34">
        <f>I642</f>
        <v>0</v>
      </c>
    </row>
    <row r="642" spans="1:9" s="9" customFormat="1" ht="55.5" customHeight="1" x14ac:dyDescent="0.25">
      <c r="A642" s="35" t="s">
        <v>325</v>
      </c>
      <c r="B642" s="33" t="s">
        <v>433</v>
      </c>
      <c r="C642" s="33" t="s">
        <v>68</v>
      </c>
      <c r="D642" s="33" t="s">
        <v>15</v>
      </c>
      <c r="E642" s="33" t="s">
        <v>326</v>
      </c>
      <c r="F642" s="33" t="s">
        <v>13</v>
      </c>
      <c r="G642" s="34">
        <f>G652+G655+G658+G646+G649+G643</f>
        <v>23439.200000000001</v>
      </c>
      <c r="H642" s="34">
        <f t="shared" ref="H642" si="86">H652+H655+H658+H646</f>
        <v>23000.2</v>
      </c>
      <c r="I642" s="34">
        <f>I652+I655+I658+I646</f>
        <v>0</v>
      </c>
    </row>
    <row r="643" spans="1:9" s="9" customFormat="1" ht="41.25" hidden="1" customHeight="1" x14ac:dyDescent="0.25">
      <c r="A643" s="35" t="s">
        <v>468</v>
      </c>
      <c r="B643" s="33" t="s">
        <v>433</v>
      </c>
      <c r="C643" s="33" t="s">
        <v>68</v>
      </c>
      <c r="D643" s="33" t="s">
        <v>15</v>
      </c>
      <c r="E643" s="33" t="s">
        <v>488</v>
      </c>
      <c r="F643" s="33" t="s">
        <v>13</v>
      </c>
      <c r="G643" s="34">
        <f>G644</f>
        <v>0</v>
      </c>
      <c r="H643" s="34">
        <v>0</v>
      </c>
      <c r="I643" s="34">
        <v>0</v>
      </c>
    </row>
    <row r="644" spans="1:9" s="9" customFormat="1" ht="34.5" hidden="1" customHeight="1" x14ac:dyDescent="0.25">
      <c r="A644" s="35" t="s">
        <v>291</v>
      </c>
      <c r="B644" s="33" t="s">
        <v>433</v>
      </c>
      <c r="C644" s="33" t="s">
        <v>68</v>
      </c>
      <c r="D644" s="33" t="s">
        <v>15</v>
      </c>
      <c r="E644" s="33" t="s">
        <v>488</v>
      </c>
      <c r="F644" s="33" t="s">
        <v>292</v>
      </c>
      <c r="G644" s="34">
        <f>G645</f>
        <v>0</v>
      </c>
      <c r="H644" s="34">
        <v>0</v>
      </c>
      <c r="I644" s="34">
        <v>0</v>
      </c>
    </row>
    <row r="645" spans="1:9" s="9" customFormat="1" ht="22.5" hidden="1" customHeight="1" x14ac:dyDescent="0.25">
      <c r="A645" s="35" t="s">
        <v>293</v>
      </c>
      <c r="B645" s="33" t="s">
        <v>433</v>
      </c>
      <c r="C645" s="33" t="s">
        <v>68</v>
      </c>
      <c r="D645" s="33" t="s">
        <v>15</v>
      </c>
      <c r="E645" s="33" t="s">
        <v>488</v>
      </c>
      <c r="F645" s="33" t="s">
        <v>294</v>
      </c>
      <c r="G645" s="34"/>
      <c r="H645" s="34"/>
      <c r="I645" s="34"/>
    </row>
    <row r="646" spans="1:9" s="9" customFormat="1" ht="28.5" customHeight="1" x14ac:dyDescent="0.25">
      <c r="A646" s="35" t="s">
        <v>470</v>
      </c>
      <c r="B646" s="33" t="s">
        <v>433</v>
      </c>
      <c r="C646" s="33" t="s">
        <v>68</v>
      </c>
      <c r="D646" s="33" t="s">
        <v>15</v>
      </c>
      <c r="E646" s="33" t="s">
        <v>489</v>
      </c>
      <c r="F646" s="33" t="s">
        <v>13</v>
      </c>
      <c r="G646" s="34">
        <f>G647</f>
        <v>299.3</v>
      </c>
      <c r="H646" s="34">
        <f t="shared" ref="H646:I647" si="87">H647</f>
        <v>0</v>
      </c>
      <c r="I646" s="34">
        <f t="shared" si="87"/>
        <v>0</v>
      </c>
    </row>
    <row r="647" spans="1:9" s="9" customFormat="1" ht="30" customHeight="1" x14ac:dyDescent="0.25">
      <c r="A647" s="35" t="s">
        <v>291</v>
      </c>
      <c r="B647" s="33" t="s">
        <v>433</v>
      </c>
      <c r="C647" s="33" t="s">
        <v>68</v>
      </c>
      <c r="D647" s="33" t="s">
        <v>15</v>
      </c>
      <c r="E647" s="33" t="s">
        <v>489</v>
      </c>
      <c r="F647" s="33" t="s">
        <v>292</v>
      </c>
      <c r="G647" s="34">
        <f>G648</f>
        <v>299.3</v>
      </c>
      <c r="H647" s="34">
        <f t="shared" si="87"/>
        <v>0</v>
      </c>
      <c r="I647" s="34">
        <f t="shared" si="87"/>
        <v>0</v>
      </c>
    </row>
    <row r="648" spans="1:9" s="9" customFormat="1" ht="24" customHeight="1" x14ac:dyDescent="0.25">
      <c r="A648" s="35" t="s">
        <v>293</v>
      </c>
      <c r="B648" s="33" t="s">
        <v>433</v>
      </c>
      <c r="C648" s="33" t="s">
        <v>68</v>
      </c>
      <c r="D648" s="33" t="s">
        <v>15</v>
      </c>
      <c r="E648" s="33" t="s">
        <v>489</v>
      </c>
      <c r="F648" s="33" t="s">
        <v>294</v>
      </c>
      <c r="G648" s="34">
        <v>299.3</v>
      </c>
      <c r="H648" s="34">
        <v>0</v>
      </c>
      <c r="I648" s="34">
        <v>0</v>
      </c>
    </row>
    <row r="649" spans="1:9" s="9" customFormat="1" ht="42.75" customHeight="1" x14ac:dyDescent="0.25">
      <c r="A649" s="35" t="s">
        <v>473</v>
      </c>
      <c r="B649" s="33" t="s">
        <v>433</v>
      </c>
      <c r="C649" s="33" t="s">
        <v>68</v>
      </c>
      <c r="D649" s="33" t="s">
        <v>15</v>
      </c>
      <c r="E649" s="33" t="s">
        <v>490</v>
      </c>
      <c r="F649" s="33" t="s">
        <v>13</v>
      </c>
      <c r="G649" s="34">
        <f>G650</f>
        <v>33.299999999999997</v>
      </c>
      <c r="H649" s="34">
        <f t="shared" ref="H649:I650" si="88">H650</f>
        <v>0</v>
      </c>
      <c r="I649" s="34">
        <f t="shared" si="88"/>
        <v>0</v>
      </c>
    </row>
    <row r="650" spans="1:9" s="9" customFormat="1" ht="33.75" customHeight="1" x14ac:dyDescent="0.25">
      <c r="A650" s="35" t="s">
        <v>291</v>
      </c>
      <c r="B650" s="33" t="s">
        <v>433</v>
      </c>
      <c r="C650" s="33" t="s">
        <v>68</v>
      </c>
      <c r="D650" s="33" t="s">
        <v>15</v>
      </c>
      <c r="E650" s="33" t="s">
        <v>490</v>
      </c>
      <c r="F650" s="33" t="s">
        <v>292</v>
      </c>
      <c r="G650" s="34">
        <f>G651</f>
        <v>33.299999999999997</v>
      </c>
      <c r="H650" s="34">
        <f t="shared" si="88"/>
        <v>0</v>
      </c>
      <c r="I650" s="34">
        <f t="shared" si="88"/>
        <v>0</v>
      </c>
    </row>
    <row r="651" spans="1:9" s="9" customFormat="1" ht="24" customHeight="1" x14ac:dyDescent="0.25">
      <c r="A651" s="35" t="s">
        <v>293</v>
      </c>
      <c r="B651" s="33" t="s">
        <v>433</v>
      </c>
      <c r="C651" s="33" t="s">
        <v>68</v>
      </c>
      <c r="D651" s="33" t="s">
        <v>15</v>
      </c>
      <c r="E651" s="33" t="s">
        <v>490</v>
      </c>
      <c r="F651" s="33" t="s">
        <v>294</v>
      </c>
      <c r="G651" s="34">
        <f>15.8+17.5</f>
        <v>33.299999999999997</v>
      </c>
      <c r="H651" s="34">
        <v>0</v>
      </c>
      <c r="I651" s="34">
        <v>0</v>
      </c>
    </row>
    <row r="652" spans="1:9" s="9" customFormat="1" ht="67.5" customHeight="1" x14ac:dyDescent="0.25">
      <c r="A652" s="35" t="s">
        <v>327</v>
      </c>
      <c r="B652" s="33" t="s">
        <v>433</v>
      </c>
      <c r="C652" s="33" t="s">
        <v>68</v>
      </c>
      <c r="D652" s="33" t="s">
        <v>15</v>
      </c>
      <c r="E652" s="33" t="s">
        <v>328</v>
      </c>
      <c r="F652" s="33" t="s">
        <v>13</v>
      </c>
      <c r="G652" s="34">
        <f t="shared" ref="G652:I653" si="89">G653</f>
        <v>285.7</v>
      </c>
      <c r="H652" s="34">
        <f t="shared" si="89"/>
        <v>285.7</v>
      </c>
      <c r="I652" s="34">
        <f t="shared" si="89"/>
        <v>0</v>
      </c>
    </row>
    <row r="653" spans="1:9" s="9" customFormat="1" ht="29.25" customHeight="1" x14ac:dyDescent="0.25">
      <c r="A653" s="35" t="s">
        <v>291</v>
      </c>
      <c r="B653" s="33" t="s">
        <v>433</v>
      </c>
      <c r="C653" s="33" t="s">
        <v>68</v>
      </c>
      <c r="D653" s="33" t="s">
        <v>15</v>
      </c>
      <c r="E653" s="33" t="s">
        <v>328</v>
      </c>
      <c r="F653" s="33" t="s">
        <v>292</v>
      </c>
      <c r="G653" s="34">
        <f t="shared" si="89"/>
        <v>285.7</v>
      </c>
      <c r="H653" s="34">
        <f t="shared" si="89"/>
        <v>285.7</v>
      </c>
      <c r="I653" s="34">
        <f t="shared" si="89"/>
        <v>0</v>
      </c>
    </row>
    <row r="654" spans="1:9" s="9" customFormat="1" ht="20.25" customHeight="1" x14ac:dyDescent="0.25">
      <c r="A654" s="35" t="s">
        <v>293</v>
      </c>
      <c r="B654" s="33" t="s">
        <v>433</v>
      </c>
      <c r="C654" s="33" t="s">
        <v>68</v>
      </c>
      <c r="D654" s="33" t="s">
        <v>15</v>
      </c>
      <c r="E654" s="33" t="s">
        <v>328</v>
      </c>
      <c r="F654" s="33" t="s">
        <v>294</v>
      </c>
      <c r="G654" s="34">
        <v>285.7</v>
      </c>
      <c r="H654" s="34">
        <v>285.7</v>
      </c>
      <c r="I654" s="34">
        <v>0</v>
      </c>
    </row>
    <row r="655" spans="1:9" s="9" customFormat="1" ht="39" x14ac:dyDescent="0.25">
      <c r="A655" s="35" t="s">
        <v>298</v>
      </c>
      <c r="B655" s="33" t="s">
        <v>433</v>
      </c>
      <c r="C655" s="33" t="s">
        <v>68</v>
      </c>
      <c r="D655" s="33" t="s">
        <v>15</v>
      </c>
      <c r="E655" s="33" t="s">
        <v>329</v>
      </c>
      <c r="F655" s="33" t="s">
        <v>13</v>
      </c>
      <c r="G655" s="34">
        <f t="shared" ref="G655:I656" si="90">G656</f>
        <v>7867.3000000000011</v>
      </c>
      <c r="H655" s="34">
        <f t="shared" si="90"/>
        <v>7279.6</v>
      </c>
      <c r="I655" s="34">
        <f t="shared" si="90"/>
        <v>0</v>
      </c>
    </row>
    <row r="656" spans="1:9" s="9" customFormat="1" ht="26.25" x14ac:dyDescent="0.25">
      <c r="A656" s="35" t="s">
        <v>291</v>
      </c>
      <c r="B656" s="33" t="s">
        <v>433</v>
      </c>
      <c r="C656" s="33" t="s">
        <v>68</v>
      </c>
      <c r="D656" s="33" t="s">
        <v>15</v>
      </c>
      <c r="E656" s="33" t="s">
        <v>329</v>
      </c>
      <c r="F656" s="33" t="s">
        <v>292</v>
      </c>
      <c r="G656" s="34">
        <f t="shared" si="90"/>
        <v>7867.3000000000011</v>
      </c>
      <c r="H656" s="34">
        <f t="shared" si="90"/>
        <v>7279.6</v>
      </c>
      <c r="I656" s="34">
        <f t="shared" si="90"/>
        <v>0</v>
      </c>
    </row>
    <row r="657" spans="1:10" s="9" customFormat="1" ht="15" x14ac:dyDescent="0.25">
      <c r="A657" s="35" t="s">
        <v>293</v>
      </c>
      <c r="B657" s="33" t="s">
        <v>433</v>
      </c>
      <c r="C657" s="33" t="s">
        <v>68</v>
      </c>
      <c r="D657" s="33" t="s">
        <v>15</v>
      </c>
      <c r="E657" s="33" t="s">
        <v>329</v>
      </c>
      <c r="F657" s="33" t="s">
        <v>294</v>
      </c>
      <c r="G657" s="34">
        <f>9616.1-299.3-250-17.5-405-1084.7-257-400+964.7</f>
        <v>7867.3000000000011</v>
      </c>
      <c r="H657" s="34">
        <f>7661.6-288-94</f>
        <v>7279.6</v>
      </c>
      <c r="I657" s="34">
        <v>0</v>
      </c>
      <c r="J657" s="23"/>
    </row>
    <row r="658" spans="1:10" s="9" customFormat="1" ht="26.25" x14ac:dyDescent="0.25">
      <c r="A658" s="35" t="s">
        <v>330</v>
      </c>
      <c r="B658" s="33" t="s">
        <v>433</v>
      </c>
      <c r="C658" s="33" t="s">
        <v>68</v>
      </c>
      <c r="D658" s="33" t="s">
        <v>15</v>
      </c>
      <c r="E658" s="33" t="s">
        <v>331</v>
      </c>
      <c r="F658" s="33" t="s">
        <v>13</v>
      </c>
      <c r="G658" s="34">
        <f t="shared" ref="G658:I659" si="91">G659</f>
        <v>14953.6</v>
      </c>
      <c r="H658" s="34">
        <f t="shared" si="91"/>
        <v>15434.9</v>
      </c>
      <c r="I658" s="34">
        <f t="shared" si="91"/>
        <v>0</v>
      </c>
    </row>
    <row r="659" spans="1:10" s="9" customFormat="1" ht="26.25" x14ac:dyDescent="0.25">
      <c r="A659" s="35" t="s">
        <v>291</v>
      </c>
      <c r="B659" s="33" t="s">
        <v>433</v>
      </c>
      <c r="C659" s="33" t="s">
        <v>68</v>
      </c>
      <c r="D659" s="33" t="s">
        <v>15</v>
      </c>
      <c r="E659" s="33" t="s">
        <v>331</v>
      </c>
      <c r="F659" s="33" t="s">
        <v>292</v>
      </c>
      <c r="G659" s="34">
        <f t="shared" si="91"/>
        <v>14953.6</v>
      </c>
      <c r="H659" s="34">
        <f t="shared" si="91"/>
        <v>15434.9</v>
      </c>
      <c r="I659" s="34">
        <f t="shared" si="91"/>
        <v>0</v>
      </c>
    </row>
    <row r="660" spans="1:10" s="9" customFormat="1" ht="15" x14ac:dyDescent="0.25">
      <c r="A660" s="35" t="s">
        <v>293</v>
      </c>
      <c r="B660" s="33" t="s">
        <v>433</v>
      </c>
      <c r="C660" s="33" t="s">
        <v>68</v>
      </c>
      <c r="D660" s="33" t="s">
        <v>15</v>
      </c>
      <c r="E660" s="33" t="s">
        <v>331</v>
      </c>
      <c r="F660" s="33" t="s">
        <v>294</v>
      </c>
      <c r="G660" s="34">
        <f>14953.6</f>
        <v>14953.6</v>
      </c>
      <c r="H660" s="34">
        <v>15434.9</v>
      </c>
      <c r="I660" s="34">
        <v>0</v>
      </c>
    </row>
    <row r="661" spans="1:10" s="9" customFormat="1" ht="26.25" hidden="1" x14ac:dyDescent="0.25">
      <c r="A661" s="35" t="s">
        <v>286</v>
      </c>
      <c r="B661" s="33" t="s">
        <v>433</v>
      </c>
      <c r="C661" s="33" t="s">
        <v>68</v>
      </c>
      <c r="D661" s="33" t="s">
        <v>15</v>
      </c>
      <c r="E661" s="33" t="s">
        <v>287</v>
      </c>
      <c r="F661" s="33" t="s">
        <v>13</v>
      </c>
      <c r="G661" s="34">
        <f>G662</f>
        <v>0</v>
      </c>
      <c r="H661" s="56"/>
      <c r="I661" s="56"/>
    </row>
    <row r="662" spans="1:10" s="9" customFormat="1" ht="51.75" hidden="1" x14ac:dyDescent="0.25">
      <c r="A662" s="35" t="s">
        <v>288</v>
      </c>
      <c r="B662" s="33" t="s">
        <v>433</v>
      </c>
      <c r="C662" s="33" t="s">
        <v>68</v>
      </c>
      <c r="D662" s="33" t="s">
        <v>15</v>
      </c>
      <c r="E662" s="33" t="s">
        <v>289</v>
      </c>
      <c r="F662" s="33" t="s">
        <v>13</v>
      </c>
      <c r="G662" s="34">
        <f>G663</f>
        <v>0</v>
      </c>
      <c r="H662" s="56"/>
      <c r="I662" s="56"/>
    </row>
    <row r="663" spans="1:10" s="9" customFormat="1" ht="15" hidden="1" x14ac:dyDescent="0.25">
      <c r="A663" s="35" t="s">
        <v>89</v>
      </c>
      <c r="B663" s="33" t="s">
        <v>433</v>
      </c>
      <c r="C663" s="33" t="s">
        <v>68</v>
      </c>
      <c r="D663" s="33" t="s">
        <v>15</v>
      </c>
      <c r="E663" s="33" t="s">
        <v>290</v>
      </c>
      <c r="F663" s="33" t="s">
        <v>13</v>
      </c>
      <c r="G663" s="34">
        <f>G664</f>
        <v>0</v>
      </c>
      <c r="H663" s="56"/>
      <c r="I663" s="56"/>
    </row>
    <row r="664" spans="1:10" s="9" customFormat="1" ht="26.25" hidden="1" x14ac:dyDescent="0.25">
      <c r="A664" s="35" t="s">
        <v>291</v>
      </c>
      <c r="B664" s="33" t="s">
        <v>433</v>
      </c>
      <c r="C664" s="33" t="s">
        <v>68</v>
      </c>
      <c r="D664" s="33" t="s">
        <v>15</v>
      </c>
      <c r="E664" s="33" t="s">
        <v>290</v>
      </c>
      <c r="F664" s="33" t="s">
        <v>292</v>
      </c>
      <c r="G664" s="34">
        <f>G665</f>
        <v>0</v>
      </c>
      <c r="H664" s="56"/>
      <c r="I664" s="56"/>
    </row>
    <row r="665" spans="1:10" s="9" customFormat="1" ht="15" hidden="1" x14ac:dyDescent="0.25">
      <c r="A665" s="35" t="s">
        <v>293</v>
      </c>
      <c r="B665" s="33" t="s">
        <v>433</v>
      </c>
      <c r="C665" s="33" t="s">
        <v>68</v>
      </c>
      <c r="D665" s="33" t="s">
        <v>15</v>
      </c>
      <c r="E665" s="33" t="s">
        <v>290</v>
      </c>
      <c r="F665" s="33" t="s">
        <v>294</v>
      </c>
      <c r="G665" s="34">
        <f>64.2-64.2</f>
        <v>0</v>
      </c>
      <c r="H665" s="56"/>
      <c r="I665" s="56"/>
    </row>
    <row r="666" spans="1:10" s="9" customFormat="1" ht="77.25" x14ac:dyDescent="0.25">
      <c r="A666" s="35" t="s">
        <v>550</v>
      </c>
      <c r="B666" s="33" t="s">
        <v>433</v>
      </c>
      <c r="C666" s="33" t="s">
        <v>68</v>
      </c>
      <c r="D666" s="33" t="s">
        <v>15</v>
      </c>
      <c r="E666" s="33" t="s">
        <v>548</v>
      </c>
      <c r="F666" s="33" t="s">
        <v>13</v>
      </c>
      <c r="G666" s="34">
        <v>0</v>
      </c>
      <c r="H666" s="34">
        <v>0</v>
      </c>
      <c r="I666" s="34">
        <f>I667+I670+I673</f>
        <v>19728.900000000001</v>
      </c>
    </row>
    <row r="667" spans="1:10" s="9" customFormat="1" ht="64.5" x14ac:dyDescent="0.25">
      <c r="A667" s="35" t="s">
        <v>327</v>
      </c>
      <c r="B667" s="33" t="s">
        <v>433</v>
      </c>
      <c r="C667" s="33" t="s">
        <v>68</v>
      </c>
      <c r="D667" s="33" t="s">
        <v>15</v>
      </c>
      <c r="E667" s="33" t="s">
        <v>551</v>
      </c>
      <c r="F667" s="33" t="s">
        <v>13</v>
      </c>
      <c r="G667" s="34">
        <v>0</v>
      </c>
      <c r="H667" s="34">
        <v>0</v>
      </c>
      <c r="I667" s="34">
        <f>I668</f>
        <v>285.7</v>
      </c>
    </row>
    <row r="668" spans="1:10" s="9" customFormat="1" ht="26.25" x14ac:dyDescent="0.25">
      <c r="A668" s="35" t="s">
        <v>291</v>
      </c>
      <c r="B668" s="33" t="s">
        <v>433</v>
      </c>
      <c r="C668" s="33" t="s">
        <v>68</v>
      </c>
      <c r="D668" s="33" t="s">
        <v>15</v>
      </c>
      <c r="E668" s="33" t="s">
        <v>551</v>
      </c>
      <c r="F668" s="33" t="s">
        <v>292</v>
      </c>
      <c r="G668" s="34">
        <v>0</v>
      </c>
      <c r="H668" s="34">
        <v>0</v>
      </c>
      <c r="I668" s="34">
        <f>I669</f>
        <v>285.7</v>
      </c>
    </row>
    <row r="669" spans="1:10" s="9" customFormat="1" ht="15" x14ac:dyDescent="0.25">
      <c r="A669" s="35" t="s">
        <v>293</v>
      </c>
      <c r="B669" s="33" t="s">
        <v>433</v>
      </c>
      <c r="C669" s="33" t="s">
        <v>68</v>
      </c>
      <c r="D669" s="33" t="s">
        <v>15</v>
      </c>
      <c r="E669" s="33" t="s">
        <v>551</v>
      </c>
      <c r="F669" s="33" t="s">
        <v>294</v>
      </c>
      <c r="G669" s="34">
        <v>0</v>
      </c>
      <c r="H669" s="34">
        <v>0</v>
      </c>
      <c r="I669" s="34">
        <v>285.7</v>
      </c>
    </row>
    <row r="670" spans="1:10" s="9" customFormat="1" ht="39" x14ac:dyDescent="0.25">
      <c r="A670" s="35" t="s">
        <v>298</v>
      </c>
      <c r="B670" s="33" t="s">
        <v>433</v>
      </c>
      <c r="C670" s="33" t="s">
        <v>68</v>
      </c>
      <c r="D670" s="33" t="s">
        <v>15</v>
      </c>
      <c r="E670" s="33" t="s">
        <v>553</v>
      </c>
      <c r="F670" s="33" t="s">
        <v>13</v>
      </c>
      <c r="G670" s="34">
        <v>0</v>
      </c>
      <c r="H670" s="34">
        <v>0</v>
      </c>
      <c r="I670" s="34">
        <f>I671</f>
        <v>3274.8</v>
      </c>
    </row>
    <row r="671" spans="1:10" s="9" customFormat="1" ht="26.25" x14ac:dyDescent="0.25">
      <c r="A671" s="35" t="s">
        <v>291</v>
      </c>
      <c r="B671" s="33" t="s">
        <v>433</v>
      </c>
      <c r="C671" s="33" t="s">
        <v>68</v>
      </c>
      <c r="D671" s="33" t="s">
        <v>15</v>
      </c>
      <c r="E671" s="33" t="s">
        <v>553</v>
      </c>
      <c r="F671" s="33" t="s">
        <v>292</v>
      </c>
      <c r="G671" s="34">
        <v>0</v>
      </c>
      <c r="H671" s="34">
        <v>0</v>
      </c>
      <c r="I671" s="34">
        <f>I672</f>
        <v>3274.8</v>
      </c>
    </row>
    <row r="672" spans="1:10" s="9" customFormat="1" ht="15" x14ac:dyDescent="0.25">
      <c r="A672" s="35" t="s">
        <v>293</v>
      </c>
      <c r="B672" s="33" t="s">
        <v>433</v>
      </c>
      <c r="C672" s="33" t="s">
        <v>68</v>
      </c>
      <c r="D672" s="33" t="s">
        <v>15</v>
      </c>
      <c r="E672" s="33" t="s">
        <v>553</v>
      </c>
      <c r="F672" s="33" t="s">
        <v>294</v>
      </c>
      <c r="G672" s="34">
        <v>0</v>
      </c>
      <c r="H672" s="34">
        <v>0</v>
      </c>
      <c r="I672" s="34">
        <v>3274.8</v>
      </c>
    </row>
    <row r="673" spans="1:9" s="9" customFormat="1" ht="26.25" x14ac:dyDescent="0.25">
      <c r="A673" s="35" t="s">
        <v>330</v>
      </c>
      <c r="B673" s="33" t="s">
        <v>433</v>
      </c>
      <c r="C673" s="33" t="s">
        <v>68</v>
      </c>
      <c r="D673" s="33" t="s">
        <v>15</v>
      </c>
      <c r="E673" s="33" t="s">
        <v>554</v>
      </c>
      <c r="F673" s="33" t="s">
        <v>13</v>
      </c>
      <c r="G673" s="34">
        <v>0</v>
      </c>
      <c r="H673" s="34">
        <v>0</v>
      </c>
      <c r="I673" s="34">
        <f>I674</f>
        <v>16168.4</v>
      </c>
    </row>
    <row r="674" spans="1:9" s="9" customFormat="1" ht="26.25" x14ac:dyDescent="0.25">
      <c r="A674" s="35" t="s">
        <v>291</v>
      </c>
      <c r="B674" s="33" t="s">
        <v>433</v>
      </c>
      <c r="C674" s="33" t="s">
        <v>68</v>
      </c>
      <c r="D674" s="33" t="s">
        <v>15</v>
      </c>
      <c r="E674" s="33" t="s">
        <v>554</v>
      </c>
      <c r="F674" s="33" t="s">
        <v>292</v>
      </c>
      <c r="G674" s="34">
        <v>0</v>
      </c>
      <c r="H674" s="34">
        <v>0</v>
      </c>
      <c r="I674" s="34">
        <f>I675</f>
        <v>16168.4</v>
      </c>
    </row>
    <row r="675" spans="1:9" s="9" customFormat="1" ht="15" x14ac:dyDescent="0.25">
      <c r="A675" s="35" t="s">
        <v>293</v>
      </c>
      <c r="B675" s="33" t="s">
        <v>433</v>
      </c>
      <c r="C675" s="33" t="s">
        <v>68</v>
      </c>
      <c r="D675" s="33" t="s">
        <v>15</v>
      </c>
      <c r="E675" s="33" t="s">
        <v>554</v>
      </c>
      <c r="F675" s="33" t="s">
        <v>294</v>
      </c>
      <c r="G675" s="34">
        <v>0</v>
      </c>
      <c r="H675" s="34">
        <v>0</v>
      </c>
      <c r="I675" s="34">
        <v>16168.4</v>
      </c>
    </row>
    <row r="676" spans="1:9" s="9" customFormat="1" ht="31.5" customHeight="1" x14ac:dyDescent="0.25">
      <c r="A676" s="35" t="s">
        <v>337</v>
      </c>
      <c r="B676" s="33" t="s">
        <v>433</v>
      </c>
      <c r="C676" s="33" t="s">
        <v>68</v>
      </c>
      <c r="D676" s="33" t="s">
        <v>56</v>
      </c>
      <c r="E676" s="33" t="s">
        <v>12</v>
      </c>
      <c r="F676" s="33" t="s">
        <v>13</v>
      </c>
      <c r="G676" s="34">
        <f>G677</f>
        <v>130.6</v>
      </c>
      <c r="H676" s="34">
        <f t="shared" ref="H676:I679" si="92">H677</f>
        <v>187</v>
      </c>
      <c r="I676" s="34">
        <f>I681</f>
        <v>50</v>
      </c>
    </row>
    <row r="677" spans="1:9" s="9" customFormat="1" ht="45" customHeight="1" x14ac:dyDescent="0.25">
      <c r="A677" s="35" t="s">
        <v>569</v>
      </c>
      <c r="B677" s="33" t="s">
        <v>433</v>
      </c>
      <c r="C677" s="33" t="s">
        <v>68</v>
      </c>
      <c r="D677" s="33" t="s">
        <v>56</v>
      </c>
      <c r="E677" s="33" t="s">
        <v>91</v>
      </c>
      <c r="F677" s="33" t="s">
        <v>13</v>
      </c>
      <c r="G677" s="34">
        <f>G678</f>
        <v>130.6</v>
      </c>
      <c r="H677" s="34">
        <f t="shared" si="92"/>
        <v>187</v>
      </c>
      <c r="I677" s="34">
        <f t="shared" si="92"/>
        <v>0</v>
      </c>
    </row>
    <row r="678" spans="1:9" s="9" customFormat="1" ht="95.25" customHeight="1" x14ac:dyDescent="0.25">
      <c r="A678" s="35" t="s">
        <v>338</v>
      </c>
      <c r="B678" s="33" t="s">
        <v>433</v>
      </c>
      <c r="C678" s="33" t="s">
        <v>68</v>
      </c>
      <c r="D678" s="33" t="s">
        <v>56</v>
      </c>
      <c r="E678" s="33" t="s">
        <v>96</v>
      </c>
      <c r="F678" s="33" t="s">
        <v>13</v>
      </c>
      <c r="G678" s="34">
        <f>G679</f>
        <v>130.6</v>
      </c>
      <c r="H678" s="34">
        <f t="shared" si="92"/>
        <v>187</v>
      </c>
      <c r="I678" s="34">
        <f t="shared" si="92"/>
        <v>0</v>
      </c>
    </row>
    <row r="679" spans="1:9" s="9" customFormat="1" ht="27" customHeight="1" x14ac:dyDescent="0.25">
      <c r="A679" s="35" t="s">
        <v>32</v>
      </c>
      <c r="B679" s="33" t="s">
        <v>433</v>
      </c>
      <c r="C679" s="33" t="s">
        <v>68</v>
      </c>
      <c r="D679" s="33" t="s">
        <v>56</v>
      </c>
      <c r="E679" s="33" t="s">
        <v>97</v>
      </c>
      <c r="F679" s="33" t="s">
        <v>33</v>
      </c>
      <c r="G679" s="34">
        <f>G680</f>
        <v>130.6</v>
      </c>
      <c r="H679" s="34">
        <f t="shared" si="92"/>
        <v>187</v>
      </c>
      <c r="I679" s="34">
        <f t="shared" si="92"/>
        <v>0</v>
      </c>
    </row>
    <row r="680" spans="1:9" s="9" customFormat="1" ht="27.75" customHeight="1" x14ac:dyDescent="0.25">
      <c r="A680" s="35" t="s">
        <v>34</v>
      </c>
      <c r="B680" s="33" t="s">
        <v>433</v>
      </c>
      <c r="C680" s="33" t="s">
        <v>68</v>
      </c>
      <c r="D680" s="33" t="s">
        <v>56</v>
      </c>
      <c r="E680" s="33" t="s">
        <v>97</v>
      </c>
      <c r="F680" s="33" t="s">
        <v>35</v>
      </c>
      <c r="G680" s="34">
        <f>135+52+69-27.2-15.3+21-28.9+9-84</f>
        <v>130.6</v>
      </c>
      <c r="H680" s="34">
        <v>187</v>
      </c>
      <c r="I680" s="34">
        <v>0</v>
      </c>
    </row>
    <row r="681" spans="1:9" s="9" customFormat="1" ht="48" customHeight="1" x14ac:dyDescent="0.25">
      <c r="A681" s="35" t="s">
        <v>526</v>
      </c>
      <c r="B681" s="33" t="s">
        <v>433</v>
      </c>
      <c r="C681" s="33" t="s">
        <v>68</v>
      </c>
      <c r="D681" s="33" t="s">
        <v>56</v>
      </c>
      <c r="E681" s="33" t="s">
        <v>524</v>
      </c>
      <c r="F681" s="33" t="s">
        <v>13</v>
      </c>
      <c r="G681" s="34">
        <v>0</v>
      </c>
      <c r="H681" s="34">
        <v>0</v>
      </c>
      <c r="I681" s="34">
        <f>I682</f>
        <v>50</v>
      </c>
    </row>
    <row r="682" spans="1:9" s="9" customFormat="1" ht="27.75" customHeight="1" x14ac:dyDescent="0.25">
      <c r="A682" s="35" t="s">
        <v>89</v>
      </c>
      <c r="B682" s="33" t="s">
        <v>433</v>
      </c>
      <c r="C682" s="33" t="s">
        <v>68</v>
      </c>
      <c r="D682" s="33" t="s">
        <v>56</v>
      </c>
      <c r="E682" s="33" t="s">
        <v>525</v>
      </c>
      <c r="F682" s="33" t="s">
        <v>13</v>
      </c>
      <c r="G682" s="34">
        <v>0</v>
      </c>
      <c r="H682" s="34">
        <v>0</v>
      </c>
      <c r="I682" s="34">
        <f>I683</f>
        <v>50</v>
      </c>
    </row>
    <row r="683" spans="1:9" s="9" customFormat="1" ht="27.75" customHeight="1" x14ac:dyDescent="0.25">
      <c r="A683" s="35" t="s">
        <v>32</v>
      </c>
      <c r="B683" s="33" t="s">
        <v>433</v>
      </c>
      <c r="C683" s="33" t="s">
        <v>68</v>
      </c>
      <c r="D683" s="33" t="s">
        <v>56</v>
      </c>
      <c r="E683" s="33" t="s">
        <v>525</v>
      </c>
      <c r="F683" s="33" t="s">
        <v>33</v>
      </c>
      <c r="G683" s="34">
        <v>0</v>
      </c>
      <c r="H683" s="34">
        <v>0</v>
      </c>
      <c r="I683" s="34">
        <f>I684</f>
        <v>50</v>
      </c>
    </row>
    <row r="684" spans="1:9" s="9" customFormat="1" ht="27.75" customHeight="1" x14ac:dyDescent="0.25">
      <c r="A684" s="35" t="s">
        <v>34</v>
      </c>
      <c r="B684" s="33" t="s">
        <v>433</v>
      </c>
      <c r="C684" s="33" t="s">
        <v>68</v>
      </c>
      <c r="D684" s="33" t="s">
        <v>56</v>
      </c>
      <c r="E684" s="33" t="s">
        <v>525</v>
      </c>
      <c r="F684" s="33" t="s">
        <v>35</v>
      </c>
      <c r="G684" s="34">
        <v>0</v>
      </c>
      <c r="H684" s="34">
        <v>0</v>
      </c>
      <c r="I684" s="34">
        <v>50</v>
      </c>
    </row>
    <row r="685" spans="1:9" s="9" customFormat="1" ht="18.75" customHeight="1" x14ac:dyDescent="0.25">
      <c r="A685" s="35" t="s">
        <v>441</v>
      </c>
      <c r="B685" s="33" t="s">
        <v>433</v>
      </c>
      <c r="C685" s="33" t="s">
        <v>68</v>
      </c>
      <c r="D685" s="33" t="s">
        <v>68</v>
      </c>
      <c r="E685" s="33" t="s">
        <v>12</v>
      </c>
      <c r="F685" s="33" t="s">
        <v>13</v>
      </c>
      <c r="G685" s="34">
        <f>G686</f>
        <v>316.5</v>
      </c>
      <c r="H685" s="34">
        <f>H697</f>
        <v>316.5</v>
      </c>
      <c r="I685" s="34">
        <f>I697</f>
        <v>316.5</v>
      </c>
    </row>
    <row r="686" spans="1:9" s="9" customFormat="1" ht="45.75" customHeight="1" x14ac:dyDescent="0.25">
      <c r="A686" s="35" t="s">
        <v>572</v>
      </c>
      <c r="B686" s="33" t="s">
        <v>433</v>
      </c>
      <c r="C686" s="33" t="s">
        <v>68</v>
      </c>
      <c r="D686" s="33" t="s">
        <v>68</v>
      </c>
      <c r="E686" s="33" t="s">
        <v>340</v>
      </c>
      <c r="F686" s="33" t="s">
        <v>13</v>
      </c>
      <c r="G686" s="34">
        <f>G687+G693</f>
        <v>316.5</v>
      </c>
      <c r="H686" s="34">
        <f>H687+H693</f>
        <v>0</v>
      </c>
      <c r="I686" s="34">
        <f>I687+I693</f>
        <v>0</v>
      </c>
    </row>
    <row r="687" spans="1:9" s="9" customFormat="1" ht="28.5" customHeight="1" x14ac:dyDescent="0.25">
      <c r="A687" s="35" t="s">
        <v>341</v>
      </c>
      <c r="B687" s="33" t="s">
        <v>433</v>
      </c>
      <c r="C687" s="33" t="s">
        <v>68</v>
      </c>
      <c r="D687" s="33" t="s">
        <v>68</v>
      </c>
      <c r="E687" s="33" t="s">
        <v>342</v>
      </c>
      <c r="F687" s="33" t="s">
        <v>13</v>
      </c>
      <c r="G687" s="34">
        <f>G688</f>
        <v>261.8</v>
      </c>
      <c r="H687" s="34">
        <f t="shared" ref="H687:I689" si="93">H688</f>
        <v>0</v>
      </c>
      <c r="I687" s="34">
        <f t="shared" si="93"/>
        <v>0</v>
      </c>
    </row>
    <row r="688" spans="1:9" s="9" customFormat="1" ht="21" customHeight="1" x14ac:dyDescent="0.25">
      <c r="A688" s="35" t="s">
        <v>89</v>
      </c>
      <c r="B688" s="33" t="s">
        <v>433</v>
      </c>
      <c r="C688" s="33" t="s">
        <v>68</v>
      </c>
      <c r="D688" s="33" t="s">
        <v>68</v>
      </c>
      <c r="E688" s="33" t="s">
        <v>343</v>
      </c>
      <c r="F688" s="33" t="s">
        <v>13</v>
      </c>
      <c r="G688" s="34">
        <f>G689</f>
        <v>261.8</v>
      </c>
      <c r="H688" s="34">
        <f t="shared" si="93"/>
        <v>0</v>
      </c>
      <c r="I688" s="34">
        <f t="shared" si="93"/>
        <v>0</v>
      </c>
    </row>
    <row r="689" spans="1:9" s="9" customFormat="1" ht="30.75" customHeight="1" x14ac:dyDescent="0.25">
      <c r="A689" s="35" t="s">
        <v>291</v>
      </c>
      <c r="B689" s="33" t="s">
        <v>433</v>
      </c>
      <c r="C689" s="33" t="s">
        <v>68</v>
      </c>
      <c r="D689" s="33" t="s">
        <v>68</v>
      </c>
      <c r="E689" s="33" t="s">
        <v>343</v>
      </c>
      <c r="F689" s="33" t="s">
        <v>292</v>
      </c>
      <c r="G689" s="34">
        <f>G690</f>
        <v>261.8</v>
      </c>
      <c r="H689" s="34">
        <f t="shared" si="93"/>
        <v>0</v>
      </c>
      <c r="I689" s="34">
        <f t="shared" si="93"/>
        <v>0</v>
      </c>
    </row>
    <row r="690" spans="1:9" s="9" customFormat="1" ht="21.75" customHeight="1" x14ac:dyDescent="0.25">
      <c r="A690" s="35" t="s">
        <v>293</v>
      </c>
      <c r="B690" s="33" t="s">
        <v>433</v>
      </c>
      <c r="C690" s="33" t="s">
        <v>68</v>
      </c>
      <c r="D690" s="33" t="s">
        <v>68</v>
      </c>
      <c r="E690" s="33" t="s">
        <v>343</v>
      </c>
      <c r="F690" s="33" t="s">
        <v>294</v>
      </c>
      <c r="G690" s="34">
        <v>261.8</v>
      </c>
      <c r="H690" s="34">
        <v>0</v>
      </c>
      <c r="I690" s="34">
        <v>0</v>
      </c>
    </row>
    <row r="691" spans="1:9" s="9" customFormat="1" ht="39" hidden="1" customHeight="1" x14ac:dyDescent="0.25">
      <c r="A691" s="35" t="s">
        <v>344</v>
      </c>
      <c r="B691" s="33" t="s">
        <v>433</v>
      </c>
      <c r="C691" s="33" t="s">
        <v>68</v>
      </c>
      <c r="D691" s="33" t="s">
        <v>154</v>
      </c>
      <c r="E691" s="33" t="s">
        <v>345</v>
      </c>
      <c r="F691" s="33" t="s">
        <v>13</v>
      </c>
      <c r="G691" s="34" t="e">
        <f>#REF!/1000</f>
        <v>#REF!</v>
      </c>
      <c r="H691" s="56"/>
      <c r="I691" s="56"/>
    </row>
    <row r="692" spans="1:9" s="9" customFormat="1" ht="15" hidden="1" customHeight="1" x14ac:dyDescent="0.25">
      <c r="A692" s="35" t="s">
        <v>346</v>
      </c>
      <c r="B692" s="33" t="s">
        <v>433</v>
      </c>
      <c r="C692" s="33" t="s">
        <v>68</v>
      </c>
      <c r="D692" s="33" t="s">
        <v>154</v>
      </c>
      <c r="E692" s="33" t="s">
        <v>345</v>
      </c>
      <c r="F692" s="33" t="s">
        <v>347</v>
      </c>
      <c r="G692" s="34" t="e">
        <f>#REF!/1000</f>
        <v>#REF!</v>
      </c>
      <c r="H692" s="56"/>
      <c r="I692" s="56"/>
    </row>
    <row r="693" spans="1:9" s="9" customFormat="1" ht="30.75" customHeight="1" x14ac:dyDescent="0.25">
      <c r="A693" s="35" t="s">
        <v>348</v>
      </c>
      <c r="B693" s="33" t="s">
        <v>433</v>
      </c>
      <c r="C693" s="33" t="s">
        <v>68</v>
      </c>
      <c r="D693" s="33" t="s">
        <v>68</v>
      </c>
      <c r="E693" s="33" t="s">
        <v>349</v>
      </c>
      <c r="F693" s="33" t="s">
        <v>13</v>
      </c>
      <c r="G693" s="34">
        <f>G694</f>
        <v>54.7</v>
      </c>
      <c r="H693" s="34">
        <f t="shared" ref="H693:I695" si="94">H694</f>
        <v>0</v>
      </c>
      <c r="I693" s="34">
        <f t="shared" si="94"/>
        <v>0</v>
      </c>
    </row>
    <row r="694" spans="1:9" s="9" customFormat="1" ht="21" customHeight="1" x14ac:dyDescent="0.25">
      <c r="A694" s="35" t="s">
        <v>89</v>
      </c>
      <c r="B694" s="33" t="s">
        <v>433</v>
      </c>
      <c r="C694" s="33" t="s">
        <v>68</v>
      </c>
      <c r="D694" s="33" t="s">
        <v>68</v>
      </c>
      <c r="E694" s="33" t="s">
        <v>350</v>
      </c>
      <c r="F694" s="33" t="s">
        <v>13</v>
      </c>
      <c r="G694" s="34">
        <f>G695</f>
        <v>54.7</v>
      </c>
      <c r="H694" s="34">
        <f t="shared" si="94"/>
        <v>0</v>
      </c>
      <c r="I694" s="34">
        <f t="shared" si="94"/>
        <v>0</v>
      </c>
    </row>
    <row r="695" spans="1:9" s="9" customFormat="1" ht="34.5" customHeight="1" x14ac:dyDescent="0.25">
      <c r="A695" s="35" t="s">
        <v>291</v>
      </c>
      <c r="B695" s="33" t="s">
        <v>433</v>
      </c>
      <c r="C695" s="33" t="s">
        <v>68</v>
      </c>
      <c r="D695" s="33" t="s">
        <v>68</v>
      </c>
      <c r="E695" s="33" t="s">
        <v>350</v>
      </c>
      <c r="F695" s="33" t="s">
        <v>292</v>
      </c>
      <c r="G695" s="34">
        <f>G696</f>
        <v>54.7</v>
      </c>
      <c r="H695" s="34">
        <f t="shared" si="94"/>
        <v>0</v>
      </c>
      <c r="I695" s="34">
        <f t="shared" si="94"/>
        <v>0</v>
      </c>
    </row>
    <row r="696" spans="1:9" s="9" customFormat="1" ht="18" customHeight="1" x14ac:dyDescent="0.25">
      <c r="A696" s="35" t="s">
        <v>293</v>
      </c>
      <c r="B696" s="33" t="s">
        <v>433</v>
      </c>
      <c r="C696" s="33" t="s">
        <v>68</v>
      </c>
      <c r="D696" s="33" t="s">
        <v>68</v>
      </c>
      <c r="E696" s="33" t="s">
        <v>350</v>
      </c>
      <c r="F696" s="33" t="s">
        <v>294</v>
      </c>
      <c r="G696" s="34">
        <v>54.7</v>
      </c>
      <c r="H696" s="34">
        <v>0</v>
      </c>
      <c r="I696" s="34">
        <v>0</v>
      </c>
    </row>
    <row r="697" spans="1:9" s="9" customFormat="1" ht="33.75" customHeight="1" x14ac:dyDescent="0.25">
      <c r="A697" s="35" t="s">
        <v>573</v>
      </c>
      <c r="B697" s="33" t="s">
        <v>433</v>
      </c>
      <c r="C697" s="33" t="s">
        <v>68</v>
      </c>
      <c r="D697" s="33" t="s">
        <v>68</v>
      </c>
      <c r="E697" s="33" t="s">
        <v>570</v>
      </c>
      <c r="F697" s="33" t="s">
        <v>13</v>
      </c>
      <c r="G697" s="34">
        <v>0</v>
      </c>
      <c r="H697" s="34">
        <f t="shared" ref="H697:I699" si="95">H698</f>
        <v>316.5</v>
      </c>
      <c r="I697" s="34">
        <f t="shared" si="95"/>
        <v>316.5</v>
      </c>
    </row>
    <row r="698" spans="1:9" s="9" customFormat="1" ht="18" customHeight="1" x14ac:dyDescent="0.25">
      <c r="A698" s="35" t="s">
        <v>89</v>
      </c>
      <c r="B698" s="33" t="s">
        <v>433</v>
      </c>
      <c r="C698" s="33" t="s">
        <v>68</v>
      </c>
      <c r="D698" s="33" t="s">
        <v>68</v>
      </c>
      <c r="E698" s="33" t="s">
        <v>571</v>
      </c>
      <c r="F698" s="33" t="s">
        <v>13</v>
      </c>
      <c r="G698" s="34">
        <v>0</v>
      </c>
      <c r="H698" s="34">
        <f t="shared" si="95"/>
        <v>316.5</v>
      </c>
      <c r="I698" s="34">
        <f t="shared" si="95"/>
        <v>316.5</v>
      </c>
    </row>
    <row r="699" spans="1:9" s="9" customFormat="1" ht="27.75" customHeight="1" x14ac:dyDescent="0.25">
      <c r="A699" s="35" t="s">
        <v>291</v>
      </c>
      <c r="B699" s="33" t="s">
        <v>433</v>
      </c>
      <c r="C699" s="33" t="s">
        <v>68</v>
      </c>
      <c r="D699" s="33" t="s">
        <v>68</v>
      </c>
      <c r="E699" s="33" t="s">
        <v>571</v>
      </c>
      <c r="F699" s="33" t="s">
        <v>292</v>
      </c>
      <c r="G699" s="34">
        <v>0</v>
      </c>
      <c r="H699" s="34">
        <f t="shared" si="95"/>
        <v>316.5</v>
      </c>
      <c r="I699" s="34">
        <f t="shared" si="95"/>
        <v>316.5</v>
      </c>
    </row>
    <row r="700" spans="1:9" s="9" customFormat="1" ht="18" customHeight="1" x14ac:dyDescent="0.25">
      <c r="A700" s="35" t="s">
        <v>293</v>
      </c>
      <c r="B700" s="33" t="s">
        <v>433</v>
      </c>
      <c r="C700" s="33" t="s">
        <v>68</v>
      </c>
      <c r="D700" s="33" t="s">
        <v>68</v>
      </c>
      <c r="E700" s="33" t="s">
        <v>571</v>
      </c>
      <c r="F700" s="33" t="s">
        <v>294</v>
      </c>
      <c r="G700" s="34">
        <v>0</v>
      </c>
      <c r="H700" s="34">
        <f>261.8+54.7</f>
        <v>316.5</v>
      </c>
      <c r="I700" s="34">
        <f>261.8+54.7</f>
        <v>316.5</v>
      </c>
    </row>
    <row r="701" spans="1:9" s="9" customFormat="1" ht="18" hidden="1" customHeight="1" x14ac:dyDescent="0.25">
      <c r="A701" s="35"/>
      <c r="B701" s="33"/>
      <c r="C701" s="33"/>
      <c r="D701" s="33"/>
      <c r="E701" s="33"/>
      <c r="F701" s="33"/>
      <c r="G701" s="34"/>
      <c r="H701" s="34"/>
      <c r="I701" s="34"/>
    </row>
    <row r="702" spans="1:9" s="9" customFormat="1" ht="18" hidden="1" customHeight="1" x14ac:dyDescent="0.25">
      <c r="A702" s="35"/>
      <c r="B702" s="33"/>
      <c r="C702" s="33"/>
      <c r="D702" s="33"/>
      <c r="E702" s="33"/>
      <c r="F702" s="33"/>
      <c r="G702" s="34"/>
      <c r="H702" s="34"/>
      <c r="I702" s="34"/>
    </row>
    <row r="703" spans="1:9" s="9" customFormat="1" ht="18" hidden="1" customHeight="1" x14ac:dyDescent="0.25">
      <c r="A703" s="35"/>
      <c r="B703" s="33"/>
      <c r="C703" s="33"/>
      <c r="D703" s="33"/>
      <c r="E703" s="33"/>
      <c r="F703" s="33"/>
      <c r="G703" s="34"/>
      <c r="H703" s="34"/>
      <c r="I703" s="34"/>
    </row>
    <row r="704" spans="1:9" s="9" customFormat="1" ht="18" hidden="1" customHeight="1" x14ac:dyDescent="0.25">
      <c r="A704" s="35"/>
      <c r="B704" s="33"/>
      <c r="C704" s="33"/>
      <c r="D704" s="33"/>
      <c r="E704" s="33"/>
      <c r="F704" s="33"/>
      <c r="G704" s="34"/>
      <c r="H704" s="34"/>
      <c r="I704" s="34"/>
    </row>
    <row r="705" spans="1:9" s="9" customFormat="1" ht="18" customHeight="1" x14ac:dyDescent="0.25">
      <c r="A705" s="35" t="s">
        <v>351</v>
      </c>
      <c r="B705" s="33" t="s">
        <v>433</v>
      </c>
      <c r="C705" s="33" t="s">
        <v>352</v>
      </c>
      <c r="D705" s="33" t="s">
        <v>11</v>
      </c>
      <c r="E705" s="33" t="s">
        <v>12</v>
      </c>
      <c r="F705" s="33" t="s">
        <v>13</v>
      </c>
      <c r="G705" s="34">
        <f t="shared" ref="G705:G713" si="96">G706</f>
        <v>1831</v>
      </c>
      <c r="H705" s="34">
        <v>0</v>
      </c>
      <c r="I705" s="34">
        <v>0</v>
      </c>
    </row>
    <row r="706" spans="1:9" s="9" customFormat="1" ht="18" customHeight="1" x14ac:dyDescent="0.25">
      <c r="A706" s="35" t="s">
        <v>353</v>
      </c>
      <c r="B706" s="33" t="s">
        <v>433</v>
      </c>
      <c r="C706" s="33" t="s">
        <v>352</v>
      </c>
      <c r="D706" s="33" t="s">
        <v>10</v>
      </c>
      <c r="E706" s="33" t="s">
        <v>12</v>
      </c>
      <c r="F706" s="33" t="s">
        <v>13</v>
      </c>
      <c r="G706" s="34">
        <f t="shared" si="96"/>
        <v>1831</v>
      </c>
      <c r="H706" s="34">
        <v>0</v>
      </c>
      <c r="I706" s="34">
        <v>0</v>
      </c>
    </row>
    <row r="707" spans="1:9" s="9" customFormat="1" ht="29.25" customHeight="1" x14ac:dyDescent="0.25">
      <c r="A707" s="35" t="s">
        <v>575</v>
      </c>
      <c r="B707" s="33" t="s">
        <v>433</v>
      </c>
      <c r="C707" s="33" t="s">
        <v>352</v>
      </c>
      <c r="D707" s="33" t="s">
        <v>10</v>
      </c>
      <c r="E707" s="33" t="s">
        <v>362</v>
      </c>
      <c r="F707" s="33" t="s">
        <v>13</v>
      </c>
      <c r="G707" s="34">
        <f t="shared" si="96"/>
        <v>1831</v>
      </c>
      <c r="H707" s="34">
        <v>0</v>
      </c>
      <c r="I707" s="34">
        <v>0</v>
      </c>
    </row>
    <row r="708" spans="1:9" s="9" customFormat="1" ht="44.25" customHeight="1" x14ac:dyDescent="0.25">
      <c r="A708" s="35" t="s">
        <v>592</v>
      </c>
      <c r="B708" s="33" t="s">
        <v>433</v>
      </c>
      <c r="C708" s="33" t="s">
        <v>352</v>
      </c>
      <c r="D708" s="33" t="s">
        <v>10</v>
      </c>
      <c r="E708" s="33" t="s">
        <v>590</v>
      </c>
      <c r="F708" s="33" t="s">
        <v>13</v>
      </c>
      <c r="G708" s="34">
        <f>G712+G715+G718+G709</f>
        <v>1831</v>
      </c>
      <c r="H708" s="34">
        <v>0</v>
      </c>
      <c r="I708" s="34">
        <v>0</v>
      </c>
    </row>
    <row r="709" spans="1:9" s="9" customFormat="1" ht="33" customHeight="1" x14ac:dyDescent="0.25">
      <c r="A709" s="35" t="s">
        <v>618</v>
      </c>
      <c r="B709" s="33" t="s">
        <v>433</v>
      </c>
      <c r="C709" s="33" t="s">
        <v>352</v>
      </c>
      <c r="D709" s="33" t="s">
        <v>10</v>
      </c>
      <c r="E709" s="33" t="s">
        <v>617</v>
      </c>
      <c r="F709" s="33" t="s">
        <v>13</v>
      </c>
      <c r="G709" s="34">
        <f>G710</f>
        <v>999.7</v>
      </c>
      <c r="H709" s="34">
        <v>0</v>
      </c>
      <c r="I709" s="34">
        <v>0</v>
      </c>
    </row>
    <row r="710" spans="1:9" s="9" customFormat="1" ht="31.5" customHeight="1" x14ac:dyDescent="0.25">
      <c r="A710" s="35" t="s">
        <v>32</v>
      </c>
      <c r="B710" s="33" t="s">
        <v>433</v>
      </c>
      <c r="C710" s="33" t="s">
        <v>352</v>
      </c>
      <c r="D710" s="33" t="s">
        <v>10</v>
      </c>
      <c r="E710" s="33" t="s">
        <v>617</v>
      </c>
      <c r="F710" s="33" t="s">
        <v>33</v>
      </c>
      <c r="G710" s="34">
        <f>G711</f>
        <v>999.7</v>
      </c>
      <c r="H710" s="34">
        <v>0</v>
      </c>
      <c r="I710" s="34">
        <v>0</v>
      </c>
    </row>
    <row r="711" spans="1:9" s="9" customFormat="1" ht="37.5" customHeight="1" x14ac:dyDescent="0.25">
      <c r="A711" s="35" t="s">
        <v>161</v>
      </c>
      <c r="B711" s="33" t="s">
        <v>433</v>
      </c>
      <c r="C711" s="33" t="s">
        <v>352</v>
      </c>
      <c r="D711" s="33" t="s">
        <v>10</v>
      </c>
      <c r="E711" s="33" t="s">
        <v>617</v>
      </c>
      <c r="F711" s="33" t="s">
        <v>35</v>
      </c>
      <c r="G711" s="34">
        <v>999.7</v>
      </c>
      <c r="H711" s="34">
        <v>0</v>
      </c>
      <c r="I711" s="34">
        <v>0</v>
      </c>
    </row>
    <row r="712" spans="1:9" s="9" customFormat="1" ht="71.25" customHeight="1" x14ac:dyDescent="0.25">
      <c r="A712" s="35" t="s">
        <v>593</v>
      </c>
      <c r="B712" s="33" t="s">
        <v>433</v>
      </c>
      <c r="C712" s="33" t="s">
        <v>352</v>
      </c>
      <c r="D712" s="33" t="s">
        <v>10</v>
      </c>
      <c r="E712" s="33" t="s">
        <v>591</v>
      </c>
      <c r="F712" s="33" t="s">
        <v>13</v>
      </c>
      <c r="G712" s="34">
        <f t="shared" si="96"/>
        <v>574.9</v>
      </c>
      <c r="H712" s="34">
        <v>0</v>
      </c>
      <c r="I712" s="34">
        <v>0</v>
      </c>
    </row>
    <row r="713" spans="1:9" s="9" customFormat="1" ht="30" customHeight="1" x14ac:dyDescent="0.25">
      <c r="A713" s="35" t="s">
        <v>32</v>
      </c>
      <c r="B713" s="33" t="s">
        <v>433</v>
      </c>
      <c r="C713" s="33" t="s">
        <v>352</v>
      </c>
      <c r="D713" s="33" t="s">
        <v>10</v>
      </c>
      <c r="E713" s="33" t="s">
        <v>591</v>
      </c>
      <c r="F713" s="33" t="s">
        <v>33</v>
      </c>
      <c r="G713" s="34">
        <f t="shared" si="96"/>
        <v>574.9</v>
      </c>
      <c r="H713" s="34">
        <v>0</v>
      </c>
      <c r="I713" s="34">
        <v>0</v>
      </c>
    </row>
    <row r="714" spans="1:9" s="9" customFormat="1" ht="27.75" customHeight="1" x14ac:dyDescent="0.25">
      <c r="A714" s="35" t="s">
        <v>161</v>
      </c>
      <c r="B714" s="33" t="s">
        <v>433</v>
      </c>
      <c r="C714" s="33" t="s">
        <v>352</v>
      </c>
      <c r="D714" s="33" t="s">
        <v>10</v>
      </c>
      <c r="E714" s="33" t="s">
        <v>591</v>
      </c>
      <c r="F714" s="33" t="s">
        <v>35</v>
      </c>
      <c r="G714" s="34">
        <v>574.9</v>
      </c>
      <c r="H714" s="34">
        <v>0</v>
      </c>
      <c r="I714" s="34">
        <v>0</v>
      </c>
    </row>
    <row r="715" spans="1:9" s="9" customFormat="1" ht="69" customHeight="1" x14ac:dyDescent="0.25">
      <c r="A715" s="35" t="s">
        <v>497</v>
      </c>
      <c r="B715" s="33" t="s">
        <v>433</v>
      </c>
      <c r="C715" s="33" t="s">
        <v>352</v>
      </c>
      <c r="D715" s="33" t="s">
        <v>10</v>
      </c>
      <c r="E715" s="33" t="s">
        <v>614</v>
      </c>
      <c r="F715" s="33" t="s">
        <v>13</v>
      </c>
      <c r="G715" s="34">
        <f>G716</f>
        <v>103.8</v>
      </c>
      <c r="H715" s="34">
        <v>0</v>
      </c>
      <c r="I715" s="34">
        <v>0</v>
      </c>
    </row>
    <row r="716" spans="1:9" s="9" customFormat="1" ht="27.75" customHeight="1" x14ac:dyDescent="0.25">
      <c r="A716" s="35" t="s">
        <v>32</v>
      </c>
      <c r="B716" s="33" t="s">
        <v>433</v>
      </c>
      <c r="C716" s="33" t="s">
        <v>352</v>
      </c>
      <c r="D716" s="33" t="s">
        <v>10</v>
      </c>
      <c r="E716" s="33" t="s">
        <v>614</v>
      </c>
      <c r="F716" s="33" t="s">
        <v>33</v>
      </c>
      <c r="G716" s="34">
        <f>G717</f>
        <v>103.8</v>
      </c>
      <c r="H716" s="34">
        <v>0</v>
      </c>
      <c r="I716" s="34">
        <v>0</v>
      </c>
    </row>
    <row r="717" spans="1:9" s="9" customFormat="1" ht="27.75" customHeight="1" x14ac:dyDescent="0.25">
      <c r="A717" s="35" t="s">
        <v>161</v>
      </c>
      <c r="B717" s="33" t="s">
        <v>433</v>
      </c>
      <c r="C717" s="33" t="s">
        <v>352</v>
      </c>
      <c r="D717" s="33" t="s">
        <v>10</v>
      </c>
      <c r="E717" s="33" t="s">
        <v>614</v>
      </c>
      <c r="F717" s="33" t="s">
        <v>35</v>
      </c>
      <c r="G717" s="34">
        <v>103.8</v>
      </c>
      <c r="H717" s="34">
        <v>0</v>
      </c>
      <c r="I717" s="34">
        <v>0</v>
      </c>
    </row>
    <row r="718" spans="1:9" s="9" customFormat="1" ht="71.25" customHeight="1" x14ac:dyDescent="0.25">
      <c r="A718" s="35" t="s">
        <v>616</v>
      </c>
      <c r="B718" s="33" t="s">
        <v>433</v>
      </c>
      <c r="C718" s="33" t="s">
        <v>352</v>
      </c>
      <c r="D718" s="33" t="s">
        <v>10</v>
      </c>
      <c r="E718" s="33" t="s">
        <v>615</v>
      </c>
      <c r="F718" s="33" t="s">
        <v>13</v>
      </c>
      <c r="G718" s="34">
        <f>G719</f>
        <v>152.6</v>
      </c>
      <c r="H718" s="34">
        <v>0</v>
      </c>
      <c r="I718" s="34">
        <v>0</v>
      </c>
    </row>
    <row r="719" spans="1:9" s="9" customFormat="1" ht="27.75" customHeight="1" x14ac:dyDescent="0.25">
      <c r="A719" s="35" t="s">
        <v>32</v>
      </c>
      <c r="B719" s="33" t="s">
        <v>433</v>
      </c>
      <c r="C719" s="33" t="s">
        <v>352</v>
      </c>
      <c r="D719" s="33" t="s">
        <v>10</v>
      </c>
      <c r="E719" s="33" t="s">
        <v>615</v>
      </c>
      <c r="F719" s="33" t="s">
        <v>33</v>
      </c>
      <c r="G719" s="34">
        <f>G720</f>
        <v>152.6</v>
      </c>
      <c r="H719" s="34">
        <v>0</v>
      </c>
      <c r="I719" s="34">
        <v>0</v>
      </c>
    </row>
    <row r="720" spans="1:9" s="9" customFormat="1" ht="27.75" customHeight="1" x14ac:dyDescent="0.25">
      <c r="A720" s="35" t="s">
        <v>161</v>
      </c>
      <c r="B720" s="33" t="s">
        <v>433</v>
      </c>
      <c r="C720" s="33" t="s">
        <v>352</v>
      </c>
      <c r="D720" s="33" t="s">
        <v>10</v>
      </c>
      <c r="E720" s="33" t="s">
        <v>615</v>
      </c>
      <c r="F720" s="33" t="s">
        <v>35</v>
      </c>
      <c r="G720" s="34">
        <v>152.6</v>
      </c>
      <c r="H720" s="34">
        <v>0</v>
      </c>
      <c r="I720" s="34">
        <v>0</v>
      </c>
    </row>
    <row r="721" spans="1:10" s="9" customFormat="1" ht="19.5" customHeight="1" x14ac:dyDescent="0.25">
      <c r="A721" s="35" t="s">
        <v>370</v>
      </c>
      <c r="B721" s="33" t="s">
        <v>433</v>
      </c>
      <c r="C721" s="33" t="s">
        <v>371</v>
      </c>
      <c r="D721" s="33" t="s">
        <v>11</v>
      </c>
      <c r="E721" s="33" t="s">
        <v>12</v>
      </c>
      <c r="F721" s="33" t="s">
        <v>13</v>
      </c>
      <c r="G721" s="34">
        <f>G722+G727+G735</f>
        <v>561.6</v>
      </c>
      <c r="H721" s="34">
        <f>H722+H727+H735</f>
        <v>526.20000000000005</v>
      </c>
      <c r="I721" s="34">
        <f>I722+I727+I735</f>
        <v>505.1</v>
      </c>
    </row>
    <row r="722" spans="1:10" s="9" customFormat="1" ht="15" hidden="1" x14ac:dyDescent="0.25">
      <c r="A722" s="35" t="s">
        <v>372</v>
      </c>
      <c r="B722" s="33" t="s">
        <v>433</v>
      </c>
      <c r="C722" s="33" t="s">
        <v>371</v>
      </c>
      <c r="D722" s="33" t="s">
        <v>10</v>
      </c>
      <c r="E722" s="33" t="s">
        <v>12</v>
      </c>
      <c r="F722" s="33" t="s">
        <v>13</v>
      </c>
      <c r="G722" s="34">
        <f>G723</f>
        <v>0</v>
      </c>
      <c r="H722" s="34">
        <f t="shared" ref="H722:I725" si="97">H723</f>
        <v>0</v>
      </c>
      <c r="I722" s="34">
        <f t="shared" si="97"/>
        <v>0</v>
      </c>
    </row>
    <row r="723" spans="1:10" s="11" customFormat="1" ht="26.25" hidden="1" x14ac:dyDescent="0.25">
      <c r="A723" s="35" t="s">
        <v>242</v>
      </c>
      <c r="B723" s="33" t="s">
        <v>433</v>
      </c>
      <c r="C723" s="33" t="s">
        <v>371</v>
      </c>
      <c r="D723" s="33" t="s">
        <v>10</v>
      </c>
      <c r="E723" s="33" t="s">
        <v>243</v>
      </c>
      <c r="F723" s="33" t="s">
        <v>13</v>
      </c>
      <c r="G723" s="34">
        <f>G724</f>
        <v>0</v>
      </c>
      <c r="H723" s="34">
        <f t="shared" si="97"/>
        <v>0</v>
      </c>
      <c r="I723" s="34">
        <f t="shared" si="97"/>
        <v>0</v>
      </c>
    </row>
    <row r="724" spans="1:10" s="11" customFormat="1" ht="19.5" hidden="1" customHeight="1" x14ac:dyDescent="0.25">
      <c r="A724" s="35" t="s">
        <v>373</v>
      </c>
      <c r="B724" s="33" t="s">
        <v>433</v>
      </c>
      <c r="C724" s="33" t="s">
        <v>371</v>
      </c>
      <c r="D724" s="33" t="s">
        <v>10</v>
      </c>
      <c r="E724" s="33" t="s">
        <v>374</v>
      </c>
      <c r="F724" s="33" t="s">
        <v>13</v>
      </c>
      <c r="G724" s="34">
        <f>G725</f>
        <v>0</v>
      </c>
      <c r="H724" s="34">
        <f t="shared" si="97"/>
        <v>0</v>
      </c>
      <c r="I724" s="34">
        <f t="shared" si="97"/>
        <v>0</v>
      </c>
    </row>
    <row r="725" spans="1:10" s="10" customFormat="1" ht="18.75" hidden="1" customHeight="1" x14ac:dyDescent="0.25">
      <c r="A725" s="35" t="s">
        <v>375</v>
      </c>
      <c r="B725" s="33" t="s">
        <v>433</v>
      </c>
      <c r="C725" s="33" t="s">
        <v>371</v>
      </c>
      <c r="D725" s="33" t="s">
        <v>10</v>
      </c>
      <c r="E725" s="33" t="s">
        <v>374</v>
      </c>
      <c r="F725" s="33" t="s">
        <v>376</v>
      </c>
      <c r="G725" s="34">
        <f>G726</f>
        <v>0</v>
      </c>
      <c r="H725" s="34">
        <f t="shared" si="97"/>
        <v>0</v>
      </c>
      <c r="I725" s="34">
        <f t="shared" si="97"/>
        <v>0</v>
      </c>
    </row>
    <row r="726" spans="1:10" s="10" customFormat="1" ht="18.75" hidden="1" customHeight="1" x14ac:dyDescent="0.25">
      <c r="A726" s="35" t="s">
        <v>377</v>
      </c>
      <c r="B726" s="33" t="s">
        <v>433</v>
      </c>
      <c r="C726" s="33" t="s">
        <v>371</v>
      </c>
      <c r="D726" s="33" t="s">
        <v>10</v>
      </c>
      <c r="E726" s="33" t="s">
        <v>374</v>
      </c>
      <c r="F726" s="33" t="s">
        <v>378</v>
      </c>
      <c r="G726" s="34"/>
      <c r="H726" s="34"/>
      <c r="I726" s="34"/>
    </row>
    <row r="727" spans="1:10" s="10" customFormat="1" ht="18" customHeight="1" x14ac:dyDescent="0.25">
      <c r="A727" s="35" t="s">
        <v>379</v>
      </c>
      <c r="B727" s="33" t="s">
        <v>433</v>
      </c>
      <c r="C727" s="33" t="s">
        <v>371</v>
      </c>
      <c r="D727" s="33" t="s">
        <v>150</v>
      </c>
      <c r="E727" s="33" t="s">
        <v>12</v>
      </c>
      <c r="F727" s="33" t="s">
        <v>13</v>
      </c>
      <c r="G727" s="34">
        <f t="shared" ref="G727:I728" si="98">G728</f>
        <v>174.79999999999998</v>
      </c>
      <c r="H727" s="34">
        <f t="shared" si="98"/>
        <v>181.3</v>
      </c>
      <c r="I727" s="34">
        <f t="shared" si="98"/>
        <v>188</v>
      </c>
    </row>
    <row r="728" spans="1:10" s="9" customFormat="1" ht="28.5" customHeight="1" x14ac:dyDescent="0.25">
      <c r="A728" s="35" t="s">
        <v>242</v>
      </c>
      <c r="B728" s="33" t="s">
        <v>433</v>
      </c>
      <c r="C728" s="33" t="s">
        <v>371</v>
      </c>
      <c r="D728" s="33" t="s">
        <v>150</v>
      </c>
      <c r="E728" s="33" t="s">
        <v>243</v>
      </c>
      <c r="F728" s="33" t="s">
        <v>13</v>
      </c>
      <c r="G728" s="34">
        <f t="shared" si="98"/>
        <v>174.79999999999998</v>
      </c>
      <c r="H728" s="34">
        <f t="shared" si="98"/>
        <v>181.3</v>
      </c>
      <c r="I728" s="34">
        <f t="shared" si="98"/>
        <v>188</v>
      </c>
    </row>
    <row r="729" spans="1:10" s="11" customFormat="1" ht="54.75" customHeight="1" x14ac:dyDescent="0.25">
      <c r="A729" s="35" t="s">
        <v>589</v>
      </c>
      <c r="B729" s="33" t="s">
        <v>433</v>
      </c>
      <c r="C729" s="33" t="s">
        <v>371</v>
      </c>
      <c r="D729" s="33" t="s">
        <v>150</v>
      </c>
      <c r="E729" s="33" t="s">
        <v>380</v>
      </c>
      <c r="F729" s="33" t="s">
        <v>13</v>
      </c>
      <c r="G729" s="34">
        <f>G730+G732</f>
        <v>174.79999999999998</v>
      </c>
      <c r="H729" s="34">
        <f>H730+H732</f>
        <v>181.3</v>
      </c>
      <c r="I729" s="34">
        <f>I730+I732</f>
        <v>188</v>
      </c>
    </row>
    <row r="730" spans="1:10" s="11" customFormat="1" ht="32.25" customHeight="1" x14ac:dyDescent="0.25">
      <c r="A730" s="35" t="s">
        <v>32</v>
      </c>
      <c r="B730" s="33" t="s">
        <v>433</v>
      </c>
      <c r="C730" s="33" t="s">
        <v>371</v>
      </c>
      <c r="D730" s="33" t="s">
        <v>150</v>
      </c>
      <c r="E730" s="33" t="s">
        <v>380</v>
      </c>
      <c r="F730" s="33" t="s">
        <v>33</v>
      </c>
      <c r="G730" s="34">
        <f>G731</f>
        <v>3.1</v>
      </c>
      <c r="H730" s="34">
        <f>H731</f>
        <v>3.3</v>
      </c>
      <c r="I730" s="34">
        <f>I731</f>
        <v>3.4</v>
      </c>
      <c r="J730" s="24"/>
    </row>
    <row r="731" spans="1:10" s="11" customFormat="1" ht="34.5" customHeight="1" x14ac:dyDescent="0.25">
      <c r="A731" s="35" t="s">
        <v>161</v>
      </c>
      <c r="B731" s="33" t="s">
        <v>433</v>
      </c>
      <c r="C731" s="33" t="s">
        <v>371</v>
      </c>
      <c r="D731" s="33" t="s">
        <v>150</v>
      </c>
      <c r="E731" s="33" t="s">
        <v>380</v>
      </c>
      <c r="F731" s="33" t="s">
        <v>35</v>
      </c>
      <c r="G731" s="34">
        <v>3.1</v>
      </c>
      <c r="H731" s="34">
        <v>3.3</v>
      </c>
      <c r="I731" s="34">
        <v>3.4</v>
      </c>
      <c r="J731" s="24"/>
    </row>
    <row r="732" spans="1:10" s="10" customFormat="1" ht="19.5" customHeight="1" x14ac:dyDescent="0.25">
      <c r="A732" s="35" t="s">
        <v>375</v>
      </c>
      <c r="B732" s="33" t="s">
        <v>433</v>
      </c>
      <c r="C732" s="33" t="s">
        <v>371</v>
      </c>
      <c r="D732" s="33" t="s">
        <v>150</v>
      </c>
      <c r="E732" s="33" t="s">
        <v>380</v>
      </c>
      <c r="F732" s="33" t="s">
        <v>376</v>
      </c>
      <c r="G732" s="34">
        <f>G733</f>
        <v>171.7</v>
      </c>
      <c r="H732" s="34">
        <f>H733</f>
        <v>178</v>
      </c>
      <c r="I732" s="34">
        <f>I733</f>
        <v>184.6</v>
      </c>
    </row>
    <row r="733" spans="1:10" s="10" customFormat="1" ht="21" customHeight="1" x14ac:dyDescent="0.25">
      <c r="A733" s="35" t="s">
        <v>377</v>
      </c>
      <c r="B733" s="33" t="s">
        <v>433</v>
      </c>
      <c r="C733" s="33" t="s">
        <v>371</v>
      </c>
      <c r="D733" s="33" t="s">
        <v>150</v>
      </c>
      <c r="E733" s="33" t="s">
        <v>380</v>
      </c>
      <c r="F733" s="33" t="s">
        <v>378</v>
      </c>
      <c r="G733" s="34">
        <v>171.7</v>
      </c>
      <c r="H733" s="34">
        <v>178</v>
      </c>
      <c r="I733" s="34">
        <v>184.6</v>
      </c>
    </row>
    <row r="734" spans="1:10" s="10" customFormat="1" ht="2.25" hidden="1" customHeight="1" x14ac:dyDescent="0.25">
      <c r="A734" s="35"/>
      <c r="B734" s="33"/>
      <c r="C734" s="33"/>
      <c r="D734" s="33"/>
      <c r="E734" s="33"/>
      <c r="F734" s="33"/>
      <c r="G734" s="34" t="e">
        <f>#REF!/1000</f>
        <v>#REF!</v>
      </c>
      <c r="H734" s="56"/>
      <c r="I734" s="56"/>
    </row>
    <row r="735" spans="1:10" s="9" customFormat="1" ht="18.75" customHeight="1" x14ac:dyDescent="0.25">
      <c r="A735" s="35" t="s">
        <v>381</v>
      </c>
      <c r="B735" s="33" t="s">
        <v>433</v>
      </c>
      <c r="C735" s="33" t="s">
        <v>371</v>
      </c>
      <c r="D735" s="33" t="s">
        <v>27</v>
      </c>
      <c r="E735" s="33" t="s">
        <v>12</v>
      </c>
      <c r="F735" s="33" t="s">
        <v>13</v>
      </c>
      <c r="G735" s="34">
        <f>G736</f>
        <v>386.8</v>
      </c>
      <c r="H735" s="34">
        <f>H736</f>
        <v>344.9</v>
      </c>
      <c r="I735" s="34">
        <f>I736</f>
        <v>317.10000000000002</v>
      </c>
    </row>
    <row r="736" spans="1:10" s="9" customFormat="1" ht="29.25" customHeight="1" x14ac:dyDescent="0.25">
      <c r="A736" s="35" t="s">
        <v>242</v>
      </c>
      <c r="B736" s="33" t="s">
        <v>433</v>
      </c>
      <c r="C736" s="33" t="s">
        <v>371</v>
      </c>
      <c r="D736" s="33" t="s">
        <v>27</v>
      </c>
      <c r="E736" s="33" t="s">
        <v>243</v>
      </c>
      <c r="F736" s="33" t="s">
        <v>13</v>
      </c>
      <c r="G736" s="34">
        <f>G740+G737</f>
        <v>386.8</v>
      </c>
      <c r="H736" s="34">
        <f>H740+H737</f>
        <v>344.9</v>
      </c>
      <c r="I736" s="34">
        <f>I740+I737</f>
        <v>317.10000000000002</v>
      </c>
    </row>
    <row r="737" spans="1:9" s="9" customFormat="1" ht="77.25" hidden="1" x14ac:dyDescent="0.25">
      <c r="A737" s="35" t="s">
        <v>51</v>
      </c>
      <c r="B737" s="33" t="s">
        <v>433</v>
      </c>
      <c r="C737" s="33" t="s">
        <v>371</v>
      </c>
      <c r="D737" s="33" t="s">
        <v>27</v>
      </c>
      <c r="E737" s="33" t="s">
        <v>52</v>
      </c>
      <c r="F737" s="33" t="s">
        <v>13</v>
      </c>
      <c r="G737" s="34">
        <f t="shared" ref="G737:I738" si="99">G738</f>
        <v>0</v>
      </c>
      <c r="H737" s="34">
        <f t="shared" si="99"/>
        <v>0</v>
      </c>
      <c r="I737" s="34">
        <f t="shared" si="99"/>
        <v>0</v>
      </c>
    </row>
    <row r="738" spans="1:9" s="9" customFormat="1" ht="26.25" hidden="1" x14ac:dyDescent="0.25">
      <c r="A738" s="35" t="s">
        <v>32</v>
      </c>
      <c r="B738" s="33" t="s">
        <v>433</v>
      </c>
      <c r="C738" s="33" t="s">
        <v>371</v>
      </c>
      <c r="D738" s="33" t="s">
        <v>27</v>
      </c>
      <c r="E738" s="33" t="s">
        <v>52</v>
      </c>
      <c r="F738" s="33" t="s">
        <v>33</v>
      </c>
      <c r="G738" s="34">
        <f t="shared" si="99"/>
        <v>0</v>
      </c>
      <c r="H738" s="34">
        <f t="shared" si="99"/>
        <v>0</v>
      </c>
      <c r="I738" s="34">
        <f t="shared" si="99"/>
        <v>0</v>
      </c>
    </row>
    <row r="739" spans="1:9" s="9" customFormat="1" ht="26.25" hidden="1" x14ac:dyDescent="0.25">
      <c r="A739" s="35" t="s">
        <v>34</v>
      </c>
      <c r="B739" s="33" t="s">
        <v>433</v>
      </c>
      <c r="C739" s="33" t="s">
        <v>371</v>
      </c>
      <c r="D739" s="33" t="s">
        <v>27</v>
      </c>
      <c r="E739" s="33" t="s">
        <v>52</v>
      </c>
      <c r="F739" s="33" t="s">
        <v>35</v>
      </c>
      <c r="G739" s="34">
        <f>4.9-4.9</f>
        <v>0</v>
      </c>
      <c r="H739" s="34">
        <f>4.9-4.9</f>
        <v>0</v>
      </c>
      <c r="I739" s="34">
        <f>4.9-4.9</f>
        <v>0</v>
      </c>
    </row>
    <row r="740" spans="1:9" s="9" customFormat="1" ht="61.5" customHeight="1" x14ac:dyDescent="0.25">
      <c r="A740" s="35" t="s">
        <v>382</v>
      </c>
      <c r="B740" s="33" t="s">
        <v>433</v>
      </c>
      <c r="C740" s="33" t="s">
        <v>371</v>
      </c>
      <c r="D740" s="33" t="s">
        <v>27</v>
      </c>
      <c r="E740" s="33" t="s">
        <v>383</v>
      </c>
      <c r="F740" s="33" t="s">
        <v>13</v>
      </c>
      <c r="G740" s="34">
        <f t="shared" ref="G740:I741" si="100">G741</f>
        <v>386.8</v>
      </c>
      <c r="H740" s="34">
        <f t="shared" si="100"/>
        <v>344.9</v>
      </c>
      <c r="I740" s="34">
        <f t="shared" si="100"/>
        <v>317.10000000000002</v>
      </c>
    </row>
    <row r="741" spans="1:9" s="9" customFormat="1" ht="18" customHeight="1" x14ac:dyDescent="0.25">
      <c r="A741" s="35" t="s">
        <v>384</v>
      </c>
      <c r="B741" s="33" t="s">
        <v>433</v>
      </c>
      <c r="C741" s="33" t="s">
        <v>371</v>
      </c>
      <c r="D741" s="33" t="s">
        <v>27</v>
      </c>
      <c r="E741" s="33" t="s">
        <v>383</v>
      </c>
      <c r="F741" s="33" t="s">
        <v>376</v>
      </c>
      <c r="G741" s="34">
        <f t="shared" si="100"/>
        <v>386.8</v>
      </c>
      <c r="H741" s="34">
        <f t="shared" si="100"/>
        <v>344.9</v>
      </c>
      <c r="I741" s="34">
        <f t="shared" si="100"/>
        <v>317.10000000000002</v>
      </c>
    </row>
    <row r="742" spans="1:9" s="9" customFormat="1" ht="18" customHeight="1" x14ac:dyDescent="0.25">
      <c r="A742" s="35" t="s">
        <v>377</v>
      </c>
      <c r="B742" s="33" t="s">
        <v>433</v>
      </c>
      <c r="C742" s="33" t="s">
        <v>371</v>
      </c>
      <c r="D742" s="33" t="s">
        <v>27</v>
      </c>
      <c r="E742" s="33" t="s">
        <v>383</v>
      </c>
      <c r="F742" s="33" t="s">
        <v>378</v>
      </c>
      <c r="G742" s="34">
        <v>386.8</v>
      </c>
      <c r="H742" s="34">
        <v>344.9</v>
      </c>
      <c r="I742" s="34">
        <v>317.10000000000002</v>
      </c>
    </row>
    <row r="743" spans="1:9" s="9" customFormat="1" ht="15" hidden="1" x14ac:dyDescent="0.25">
      <c r="A743" s="35" t="s">
        <v>385</v>
      </c>
      <c r="B743" s="33" t="s">
        <v>433</v>
      </c>
      <c r="C743" s="33" t="s">
        <v>371</v>
      </c>
      <c r="D743" s="33" t="s">
        <v>64</v>
      </c>
      <c r="E743" s="33" t="s">
        <v>12</v>
      </c>
      <c r="F743" s="33" t="s">
        <v>13</v>
      </c>
      <c r="G743" s="34">
        <f>G744</f>
        <v>0</v>
      </c>
      <c r="H743" s="56"/>
      <c r="I743" s="56"/>
    </row>
    <row r="744" spans="1:9" s="9" customFormat="1" ht="26.25" hidden="1" x14ac:dyDescent="0.25">
      <c r="A744" s="35" t="s">
        <v>242</v>
      </c>
      <c r="B744" s="33" t="s">
        <v>433</v>
      </c>
      <c r="C744" s="33" t="s">
        <v>371</v>
      </c>
      <c r="D744" s="33" t="s">
        <v>64</v>
      </c>
      <c r="E744" s="33" t="s">
        <v>243</v>
      </c>
      <c r="F744" s="33" t="s">
        <v>13</v>
      </c>
      <c r="G744" s="34">
        <f>G745</f>
        <v>0</v>
      </c>
      <c r="H744" s="56"/>
      <c r="I744" s="56"/>
    </row>
    <row r="745" spans="1:9" s="9" customFormat="1" ht="26.25" hidden="1" x14ac:dyDescent="0.25">
      <c r="A745" s="35" t="s">
        <v>386</v>
      </c>
      <c r="B745" s="33" t="s">
        <v>433</v>
      </c>
      <c r="C745" s="33" t="s">
        <v>371</v>
      </c>
      <c r="D745" s="33" t="s">
        <v>64</v>
      </c>
      <c r="E745" s="33" t="s">
        <v>387</v>
      </c>
      <c r="F745" s="33" t="s">
        <v>13</v>
      </c>
      <c r="G745" s="34">
        <f>G746</f>
        <v>0</v>
      </c>
      <c r="H745" s="56"/>
      <c r="I745" s="56"/>
    </row>
    <row r="746" spans="1:9" s="9" customFormat="1" ht="15" hidden="1" x14ac:dyDescent="0.25">
      <c r="A746" s="35" t="s">
        <v>384</v>
      </c>
      <c r="B746" s="33" t="s">
        <v>433</v>
      </c>
      <c r="C746" s="33" t="s">
        <v>371</v>
      </c>
      <c r="D746" s="33" t="s">
        <v>64</v>
      </c>
      <c r="E746" s="33" t="s">
        <v>387</v>
      </c>
      <c r="F746" s="33" t="s">
        <v>376</v>
      </c>
      <c r="G746" s="34">
        <f>G751</f>
        <v>0</v>
      </c>
      <c r="H746" s="56"/>
      <c r="I746" s="56"/>
    </row>
    <row r="747" spans="1:9" s="9" customFormat="1" ht="15" hidden="1" x14ac:dyDescent="0.25">
      <c r="A747" s="35" t="s">
        <v>388</v>
      </c>
      <c r="B747" s="33" t="s">
        <v>433</v>
      </c>
      <c r="C747" s="33" t="s">
        <v>74</v>
      </c>
      <c r="D747" s="33" t="s">
        <v>11</v>
      </c>
      <c r="E747" s="33" t="s">
        <v>12</v>
      </c>
      <c r="F747" s="33" t="s">
        <v>13</v>
      </c>
      <c r="G747" s="34">
        <f>G748</f>
        <v>0</v>
      </c>
      <c r="H747" s="54">
        <v>0</v>
      </c>
      <c r="I747" s="54">
        <v>0</v>
      </c>
    </row>
    <row r="748" spans="1:9" s="9" customFormat="1" ht="15" hidden="1" x14ac:dyDescent="0.25">
      <c r="A748" s="35" t="s">
        <v>389</v>
      </c>
      <c r="B748" s="33" t="s">
        <v>433</v>
      </c>
      <c r="C748" s="33" t="s">
        <v>74</v>
      </c>
      <c r="D748" s="33" t="s">
        <v>15</v>
      </c>
      <c r="E748" s="33" t="s">
        <v>12</v>
      </c>
      <c r="F748" s="33" t="s">
        <v>13</v>
      </c>
      <c r="G748" s="34">
        <f>G749</f>
        <v>0</v>
      </c>
      <c r="H748" s="54">
        <v>0</v>
      </c>
      <c r="I748" s="54">
        <v>0</v>
      </c>
    </row>
    <row r="749" spans="1:9" s="9" customFormat="1" ht="39" hidden="1" x14ac:dyDescent="0.25">
      <c r="A749" s="35" t="s">
        <v>335</v>
      </c>
      <c r="B749" s="33" t="s">
        <v>433</v>
      </c>
      <c r="C749" s="33" t="s">
        <v>74</v>
      </c>
      <c r="D749" s="33" t="s">
        <v>15</v>
      </c>
      <c r="E749" s="33" t="s">
        <v>308</v>
      </c>
      <c r="F749" s="33" t="s">
        <v>13</v>
      </c>
      <c r="G749" s="34">
        <f>G750</f>
        <v>0</v>
      </c>
      <c r="H749" s="54">
        <v>0</v>
      </c>
      <c r="I749" s="54">
        <v>0</v>
      </c>
    </row>
    <row r="750" spans="1:9" s="9" customFormat="1" ht="26.25" hidden="1" x14ac:dyDescent="0.25">
      <c r="A750" s="35" t="s">
        <v>491</v>
      </c>
      <c r="B750" s="33" t="s">
        <v>433</v>
      </c>
      <c r="C750" s="33" t="s">
        <v>74</v>
      </c>
      <c r="D750" s="33" t="s">
        <v>15</v>
      </c>
      <c r="E750" s="33" t="s">
        <v>492</v>
      </c>
      <c r="F750" s="33" t="s">
        <v>13</v>
      </c>
      <c r="G750" s="34">
        <f>G755+G758+G752</f>
        <v>0</v>
      </c>
      <c r="H750" s="54">
        <v>0</v>
      </c>
      <c r="I750" s="54">
        <v>0</v>
      </c>
    </row>
    <row r="751" spans="1:9" s="9" customFormat="1" ht="15.75" hidden="1" customHeight="1" x14ac:dyDescent="0.25">
      <c r="A751" s="35" t="s">
        <v>377</v>
      </c>
      <c r="B751" s="33" t="s">
        <v>433</v>
      </c>
      <c r="C751" s="33" t="s">
        <v>371</v>
      </c>
      <c r="D751" s="33" t="s">
        <v>64</v>
      </c>
      <c r="E751" s="33" t="s">
        <v>387</v>
      </c>
      <c r="F751" s="33" t="s">
        <v>378</v>
      </c>
      <c r="G751" s="34">
        <v>0</v>
      </c>
      <c r="H751" s="54"/>
      <c r="I751" s="54"/>
    </row>
    <row r="752" spans="1:9" s="9" customFormat="1" ht="41.25" hidden="1" customHeight="1" x14ac:dyDescent="0.25">
      <c r="A752" s="35" t="s">
        <v>493</v>
      </c>
      <c r="B752" s="33" t="s">
        <v>433</v>
      </c>
      <c r="C752" s="33" t="s">
        <v>74</v>
      </c>
      <c r="D752" s="33" t="s">
        <v>15</v>
      </c>
      <c r="E752" s="33" t="s">
        <v>494</v>
      </c>
      <c r="F752" s="33" t="s">
        <v>13</v>
      </c>
      <c r="G752" s="34">
        <f>G753</f>
        <v>0</v>
      </c>
      <c r="H752" s="54">
        <v>0</v>
      </c>
      <c r="I752" s="54">
        <v>0</v>
      </c>
    </row>
    <row r="753" spans="1:9" s="9" customFormat="1" ht="30" hidden="1" customHeight="1" x14ac:dyDescent="0.25">
      <c r="A753" s="35" t="s">
        <v>32</v>
      </c>
      <c r="B753" s="33" t="s">
        <v>433</v>
      </c>
      <c r="C753" s="33" t="s">
        <v>74</v>
      </c>
      <c r="D753" s="33" t="s">
        <v>15</v>
      </c>
      <c r="E753" s="33" t="s">
        <v>494</v>
      </c>
      <c r="F753" s="33" t="s">
        <v>33</v>
      </c>
      <c r="G753" s="34">
        <f>G754</f>
        <v>0</v>
      </c>
      <c r="H753" s="54">
        <v>0</v>
      </c>
      <c r="I753" s="54">
        <v>0</v>
      </c>
    </row>
    <row r="754" spans="1:9" s="9" customFormat="1" ht="30.75" hidden="1" customHeight="1" x14ac:dyDescent="0.25">
      <c r="A754" s="35" t="s">
        <v>34</v>
      </c>
      <c r="B754" s="33" t="s">
        <v>433</v>
      </c>
      <c r="C754" s="33" t="s">
        <v>74</v>
      </c>
      <c r="D754" s="33" t="s">
        <v>15</v>
      </c>
      <c r="E754" s="33" t="s">
        <v>494</v>
      </c>
      <c r="F754" s="33" t="s">
        <v>35</v>
      </c>
      <c r="G754" s="34"/>
      <c r="H754" s="54"/>
      <c r="I754" s="54"/>
    </row>
    <row r="755" spans="1:9" s="9" customFormat="1" ht="42" hidden="1" customHeight="1" x14ac:dyDescent="0.25">
      <c r="A755" s="35" t="s">
        <v>495</v>
      </c>
      <c r="B755" s="33" t="s">
        <v>433</v>
      </c>
      <c r="C755" s="33" t="s">
        <v>74</v>
      </c>
      <c r="D755" s="33" t="s">
        <v>15</v>
      </c>
      <c r="E755" s="33" t="s">
        <v>496</v>
      </c>
      <c r="F755" s="33" t="s">
        <v>13</v>
      </c>
      <c r="G755" s="34">
        <f>G756</f>
        <v>0</v>
      </c>
      <c r="H755" s="54">
        <v>0</v>
      </c>
      <c r="I755" s="54">
        <v>0</v>
      </c>
    </row>
    <row r="756" spans="1:9" s="9" customFormat="1" ht="30" hidden="1" customHeight="1" x14ac:dyDescent="0.25">
      <c r="A756" s="35" t="s">
        <v>32</v>
      </c>
      <c r="B756" s="33" t="s">
        <v>433</v>
      </c>
      <c r="C756" s="33" t="s">
        <v>74</v>
      </c>
      <c r="D756" s="33" t="s">
        <v>15</v>
      </c>
      <c r="E756" s="33" t="s">
        <v>496</v>
      </c>
      <c r="F756" s="33" t="s">
        <v>33</v>
      </c>
      <c r="G756" s="34">
        <f>G757</f>
        <v>0</v>
      </c>
      <c r="H756" s="54">
        <v>0</v>
      </c>
      <c r="I756" s="54">
        <v>0</v>
      </c>
    </row>
    <row r="757" spans="1:9" s="9" customFormat="1" ht="30" hidden="1" customHeight="1" x14ac:dyDescent="0.25">
      <c r="A757" s="35" t="s">
        <v>34</v>
      </c>
      <c r="B757" s="33" t="s">
        <v>433</v>
      </c>
      <c r="C757" s="33" t="s">
        <v>74</v>
      </c>
      <c r="D757" s="33" t="s">
        <v>15</v>
      </c>
      <c r="E757" s="33" t="s">
        <v>496</v>
      </c>
      <c r="F757" s="33" t="s">
        <v>35</v>
      </c>
      <c r="G757" s="34"/>
      <c r="H757" s="54"/>
      <c r="I757" s="54"/>
    </row>
    <row r="758" spans="1:9" s="9" customFormat="1" ht="69.75" hidden="1" customHeight="1" x14ac:dyDescent="0.25">
      <c r="A758" s="35" t="s">
        <v>497</v>
      </c>
      <c r="B758" s="33" t="s">
        <v>433</v>
      </c>
      <c r="C758" s="33" t="s">
        <v>74</v>
      </c>
      <c r="D758" s="33" t="s">
        <v>15</v>
      </c>
      <c r="E758" s="33" t="s">
        <v>498</v>
      </c>
      <c r="F758" s="33" t="s">
        <v>13</v>
      </c>
      <c r="G758" s="34">
        <f>G759</f>
        <v>0</v>
      </c>
      <c r="H758" s="54">
        <v>0</v>
      </c>
      <c r="I758" s="54">
        <v>0</v>
      </c>
    </row>
    <row r="759" spans="1:9" s="9" customFormat="1" ht="30" hidden="1" customHeight="1" x14ac:dyDescent="0.25">
      <c r="A759" s="35" t="s">
        <v>32</v>
      </c>
      <c r="B759" s="33" t="s">
        <v>433</v>
      </c>
      <c r="C759" s="33" t="s">
        <v>74</v>
      </c>
      <c r="D759" s="33" t="s">
        <v>15</v>
      </c>
      <c r="E759" s="33" t="s">
        <v>498</v>
      </c>
      <c r="F759" s="33" t="s">
        <v>33</v>
      </c>
      <c r="G759" s="34">
        <f>G760</f>
        <v>0</v>
      </c>
      <c r="H759" s="54">
        <v>0</v>
      </c>
      <c r="I759" s="54">
        <v>0</v>
      </c>
    </row>
    <row r="760" spans="1:9" s="9" customFormat="1" ht="30" hidden="1" customHeight="1" x14ac:dyDescent="0.25">
      <c r="A760" s="35" t="s">
        <v>34</v>
      </c>
      <c r="B760" s="33" t="s">
        <v>433</v>
      </c>
      <c r="C760" s="33" t="s">
        <v>74</v>
      </c>
      <c r="D760" s="33" t="s">
        <v>15</v>
      </c>
      <c r="E760" s="33" t="s">
        <v>498</v>
      </c>
      <c r="F760" s="33" t="s">
        <v>35</v>
      </c>
      <c r="G760" s="34"/>
      <c r="H760" s="54"/>
      <c r="I760" s="54"/>
    </row>
    <row r="761" spans="1:9" s="9" customFormat="1" ht="21" customHeight="1" x14ac:dyDescent="0.25">
      <c r="A761" s="35" t="s">
        <v>399</v>
      </c>
      <c r="B761" s="33" t="s">
        <v>433</v>
      </c>
      <c r="C761" s="33" t="s">
        <v>206</v>
      </c>
      <c r="D761" s="33" t="s">
        <v>11</v>
      </c>
      <c r="E761" s="33" t="s">
        <v>12</v>
      </c>
      <c r="F761" s="33" t="s">
        <v>13</v>
      </c>
      <c r="G761" s="34">
        <f>G762</f>
        <v>1554.8</v>
      </c>
      <c r="H761" s="34">
        <f>H762</f>
        <v>1380.9</v>
      </c>
      <c r="I761" s="34">
        <f>I762</f>
        <v>1260.7</v>
      </c>
    </row>
    <row r="762" spans="1:9" s="9" customFormat="1" ht="21" customHeight="1" x14ac:dyDescent="0.25">
      <c r="A762" s="35" t="s">
        <v>400</v>
      </c>
      <c r="B762" s="33" t="s">
        <v>433</v>
      </c>
      <c r="C762" s="33" t="s">
        <v>206</v>
      </c>
      <c r="D762" s="33" t="s">
        <v>15</v>
      </c>
      <c r="E762" s="33" t="s">
        <v>12</v>
      </c>
      <c r="F762" s="33" t="s">
        <v>13</v>
      </c>
      <c r="G762" s="34">
        <f>G763+G771</f>
        <v>1554.8</v>
      </c>
      <c r="H762" s="34">
        <f>H763+H771</f>
        <v>1380.9</v>
      </c>
      <c r="I762" s="34">
        <f>I822</f>
        <v>1260.7</v>
      </c>
    </row>
    <row r="763" spans="1:9" s="9" customFormat="1" ht="88.5" customHeight="1" x14ac:dyDescent="0.25">
      <c r="A763" s="35" t="s">
        <v>578</v>
      </c>
      <c r="B763" s="33" t="s">
        <v>433</v>
      </c>
      <c r="C763" s="33" t="s">
        <v>206</v>
      </c>
      <c r="D763" s="33" t="s">
        <v>15</v>
      </c>
      <c r="E763" s="33" t="s">
        <v>404</v>
      </c>
      <c r="F763" s="33" t="s">
        <v>13</v>
      </c>
      <c r="G763" s="34">
        <f>G764</f>
        <v>1554.8</v>
      </c>
      <c r="H763" s="34">
        <f t="shared" ref="H763:I769" si="101">H764</f>
        <v>1380.9</v>
      </c>
      <c r="I763" s="34">
        <f t="shared" si="101"/>
        <v>0</v>
      </c>
    </row>
    <row r="764" spans="1:9" s="9" customFormat="1" ht="54" customHeight="1" x14ac:dyDescent="0.25">
      <c r="A764" s="35" t="s">
        <v>405</v>
      </c>
      <c r="B764" s="33" t="s">
        <v>433</v>
      </c>
      <c r="C764" s="33" t="s">
        <v>206</v>
      </c>
      <c r="D764" s="33" t="s">
        <v>15</v>
      </c>
      <c r="E764" s="33" t="s">
        <v>406</v>
      </c>
      <c r="F764" s="33" t="s">
        <v>13</v>
      </c>
      <c r="G764" s="34">
        <f>G768+G813+G810+G816+G765+G819</f>
        <v>1554.8</v>
      </c>
      <c r="H764" s="34">
        <f t="shared" ref="H764:I764" si="102">H768+H813</f>
        <v>1380.9</v>
      </c>
      <c r="I764" s="34">
        <f t="shared" si="102"/>
        <v>0</v>
      </c>
    </row>
    <row r="765" spans="1:9" s="9" customFormat="1" ht="45" hidden="1" customHeight="1" x14ac:dyDescent="0.25">
      <c r="A765" s="35" t="s">
        <v>468</v>
      </c>
      <c r="B765" s="33" t="s">
        <v>433</v>
      </c>
      <c r="C765" s="33" t="s">
        <v>206</v>
      </c>
      <c r="D765" s="33" t="s">
        <v>15</v>
      </c>
      <c r="E765" s="33" t="s">
        <v>499</v>
      </c>
      <c r="F765" s="33" t="s">
        <v>13</v>
      </c>
      <c r="G765" s="34">
        <f>G766</f>
        <v>0</v>
      </c>
      <c r="H765" s="34">
        <v>0</v>
      </c>
      <c r="I765" s="34">
        <v>0</v>
      </c>
    </row>
    <row r="766" spans="1:9" s="9" customFormat="1" ht="35.25" hidden="1" customHeight="1" x14ac:dyDescent="0.25">
      <c r="A766" s="35" t="s">
        <v>291</v>
      </c>
      <c r="B766" s="33" t="s">
        <v>433</v>
      </c>
      <c r="C766" s="33" t="s">
        <v>206</v>
      </c>
      <c r="D766" s="33" t="s">
        <v>15</v>
      </c>
      <c r="E766" s="33" t="s">
        <v>499</v>
      </c>
      <c r="F766" s="33" t="s">
        <v>292</v>
      </c>
      <c r="G766" s="34">
        <f>G767</f>
        <v>0</v>
      </c>
      <c r="H766" s="34">
        <v>0</v>
      </c>
      <c r="I766" s="34">
        <v>0</v>
      </c>
    </row>
    <row r="767" spans="1:9" s="9" customFormat="1" ht="21" hidden="1" customHeight="1" x14ac:dyDescent="0.25">
      <c r="A767" s="35" t="s">
        <v>293</v>
      </c>
      <c r="B767" s="33" t="s">
        <v>433</v>
      </c>
      <c r="C767" s="33" t="s">
        <v>206</v>
      </c>
      <c r="D767" s="33" t="s">
        <v>15</v>
      </c>
      <c r="E767" s="33" t="s">
        <v>499</v>
      </c>
      <c r="F767" s="33" t="s">
        <v>294</v>
      </c>
      <c r="G767" s="34"/>
      <c r="H767" s="34"/>
      <c r="I767" s="34"/>
    </row>
    <row r="768" spans="1:9" s="9" customFormat="1" ht="47.25" customHeight="1" x14ac:dyDescent="0.25">
      <c r="A768" s="35" t="s">
        <v>298</v>
      </c>
      <c r="B768" s="33" t="s">
        <v>433</v>
      </c>
      <c r="C768" s="33" t="s">
        <v>206</v>
      </c>
      <c r="D768" s="33" t="s">
        <v>15</v>
      </c>
      <c r="E768" s="33" t="s">
        <v>407</v>
      </c>
      <c r="F768" s="33" t="s">
        <v>13</v>
      </c>
      <c r="G768" s="34">
        <f>G769</f>
        <v>1354.8</v>
      </c>
      <c r="H768" s="34">
        <f t="shared" si="101"/>
        <v>1380.9</v>
      </c>
      <c r="I768" s="34">
        <f t="shared" si="101"/>
        <v>0</v>
      </c>
    </row>
    <row r="769" spans="1:9" s="9" customFormat="1" ht="28.5" customHeight="1" x14ac:dyDescent="0.25">
      <c r="A769" s="35" t="s">
        <v>291</v>
      </c>
      <c r="B769" s="33" t="s">
        <v>433</v>
      </c>
      <c r="C769" s="33" t="s">
        <v>206</v>
      </c>
      <c r="D769" s="33" t="s">
        <v>15</v>
      </c>
      <c r="E769" s="33" t="s">
        <v>407</v>
      </c>
      <c r="F769" s="33" t="s">
        <v>292</v>
      </c>
      <c r="G769" s="34">
        <f>G770</f>
        <v>1354.8</v>
      </c>
      <c r="H769" s="34">
        <f t="shared" si="101"/>
        <v>1380.9</v>
      </c>
      <c r="I769" s="34">
        <f t="shared" si="101"/>
        <v>0</v>
      </c>
    </row>
    <row r="770" spans="1:9" s="9" customFormat="1" ht="19.5" customHeight="1" x14ac:dyDescent="0.25">
      <c r="A770" s="35" t="s">
        <v>293</v>
      </c>
      <c r="B770" s="33" t="s">
        <v>433</v>
      </c>
      <c r="C770" s="33" t="s">
        <v>206</v>
      </c>
      <c r="D770" s="33" t="s">
        <v>15</v>
      </c>
      <c r="E770" s="33" t="s">
        <v>407</v>
      </c>
      <c r="F770" s="33" t="s">
        <v>294</v>
      </c>
      <c r="G770" s="34">
        <f>1509.1-23.7+1.2+10-141.8-30.5+30.5</f>
        <v>1354.8</v>
      </c>
      <c r="H770" s="34">
        <v>1380.9</v>
      </c>
      <c r="I770" s="34">
        <v>0</v>
      </c>
    </row>
    <row r="771" spans="1:9" s="9" customFormat="1" ht="31.5" hidden="1" customHeight="1" x14ac:dyDescent="0.25">
      <c r="A771" s="35" t="s">
        <v>286</v>
      </c>
      <c r="B771" s="33" t="s">
        <v>433</v>
      </c>
      <c r="C771" s="33" t="s">
        <v>206</v>
      </c>
      <c r="D771" s="33" t="s">
        <v>15</v>
      </c>
      <c r="E771" s="33" t="s">
        <v>287</v>
      </c>
      <c r="F771" s="33" t="s">
        <v>13</v>
      </c>
      <c r="G771" s="34">
        <f>G772</f>
        <v>0</v>
      </c>
      <c r="H771" s="56"/>
      <c r="I771" s="56"/>
    </row>
    <row r="772" spans="1:9" s="9" customFormat="1" ht="30.75" hidden="1" customHeight="1" x14ac:dyDescent="0.25">
      <c r="A772" s="35" t="s">
        <v>401</v>
      </c>
      <c r="B772" s="33" t="s">
        <v>433</v>
      </c>
      <c r="C772" s="33" t="s">
        <v>206</v>
      </c>
      <c r="D772" s="33" t="s">
        <v>15</v>
      </c>
      <c r="E772" s="33" t="s">
        <v>402</v>
      </c>
      <c r="F772" s="33" t="s">
        <v>13</v>
      </c>
      <c r="G772" s="34">
        <f>G773</f>
        <v>0</v>
      </c>
      <c r="H772" s="56"/>
      <c r="I772" s="56"/>
    </row>
    <row r="773" spans="1:9" s="9" customFormat="1" ht="15" hidden="1" x14ac:dyDescent="0.25">
      <c r="A773" s="35" t="s">
        <v>89</v>
      </c>
      <c r="B773" s="33" t="s">
        <v>433</v>
      </c>
      <c r="C773" s="33" t="s">
        <v>206</v>
      </c>
      <c r="D773" s="33" t="s">
        <v>15</v>
      </c>
      <c r="E773" s="33" t="s">
        <v>403</v>
      </c>
      <c r="F773" s="33" t="s">
        <v>13</v>
      </c>
      <c r="G773" s="34">
        <f>G775</f>
        <v>0</v>
      </c>
      <c r="H773" s="56"/>
      <c r="I773" s="56"/>
    </row>
    <row r="774" spans="1:9" s="9" customFormat="1" ht="24.75" hidden="1" customHeight="1" x14ac:dyDescent="0.25">
      <c r="A774" s="35" t="s">
        <v>291</v>
      </c>
      <c r="B774" s="33" t="s">
        <v>433</v>
      </c>
      <c r="C774" s="33" t="s">
        <v>206</v>
      </c>
      <c r="D774" s="33" t="s">
        <v>15</v>
      </c>
      <c r="E774" s="33" t="s">
        <v>442</v>
      </c>
      <c r="F774" s="33" t="s">
        <v>292</v>
      </c>
      <c r="G774" s="34">
        <f>G775</f>
        <v>0</v>
      </c>
      <c r="H774" s="56"/>
      <c r="I774" s="56"/>
    </row>
    <row r="775" spans="1:9" s="9" customFormat="1" ht="21.75" hidden="1" customHeight="1" x14ac:dyDescent="0.25">
      <c r="A775" s="35" t="s">
        <v>293</v>
      </c>
      <c r="B775" s="33" t="s">
        <v>433</v>
      </c>
      <c r="C775" s="33" t="s">
        <v>206</v>
      </c>
      <c r="D775" s="33" t="s">
        <v>15</v>
      </c>
      <c r="E775" s="33" t="s">
        <v>403</v>
      </c>
      <c r="F775" s="33" t="s">
        <v>294</v>
      </c>
      <c r="G775" s="34">
        <f>6-6</f>
        <v>0</v>
      </c>
      <c r="H775" s="56"/>
      <c r="I775" s="56"/>
    </row>
    <row r="776" spans="1:9" s="9" customFormat="1" ht="30.75" hidden="1" customHeight="1" x14ac:dyDescent="0.25">
      <c r="A776" s="44" t="s">
        <v>408</v>
      </c>
      <c r="B776" s="33" t="s">
        <v>433</v>
      </c>
      <c r="C776" s="33" t="s">
        <v>206</v>
      </c>
      <c r="D776" s="33" t="s">
        <v>15</v>
      </c>
      <c r="E776" s="33" t="s">
        <v>409</v>
      </c>
      <c r="F776" s="33" t="s">
        <v>13</v>
      </c>
      <c r="G776" s="34">
        <f>G777</f>
        <v>0</v>
      </c>
      <c r="H776" s="56"/>
      <c r="I776" s="56"/>
    </row>
    <row r="777" spans="1:9" s="9" customFormat="1" ht="26.25" hidden="1" x14ac:dyDescent="0.25">
      <c r="A777" s="35" t="s">
        <v>410</v>
      </c>
      <c r="B777" s="33" t="s">
        <v>433</v>
      </c>
      <c r="C777" s="33" t="s">
        <v>206</v>
      </c>
      <c r="D777" s="33" t="s">
        <v>15</v>
      </c>
      <c r="E777" s="33" t="s">
        <v>409</v>
      </c>
      <c r="F777" s="33" t="s">
        <v>33</v>
      </c>
      <c r="G777" s="34">
        <f>G778</f>
        <v>0</v>
      </c>
      <c r="H777" s="56"/>
      <c r="I777" s="56"/>
    </row>
    <row r="778" spans="1:9" s="9" customFormat="1" ht="26.25" hidden="1" x14ac:dyDescent="0.25">
      <c r="A778" s="35" t="s">
        <v>161</v>
      </c>
      <c r="B778" s="33" t="s">
        <v>433</v>
      </c>
      <c r="C778" s="33" t="s">
        <v>206</v>
      </c>
      <c r="D778" s="33" t="s">
        <v>15</v>
      </c>
      <c r="E778" s="33" t="s">
        <v>409</v>
      </c>
      <c r="F778" s="33" t="s">
        <v>35</v>
      </c>
      <c r="G778" s="34">
        <v>0</v>
      </c>
      <c r="H778" s="56"/>
      <c r="I778" s="56"/>
    </row>
    <row r="779" spans="1:9" s="11" customFormat="1" ht="12" hidden="1" customHeight="1" x14ac:dyDescent="0.25">
      <c r="A779" s="35" t="s">
        <v>443</v>
      </c>
      <c r="B779" s="33" t="s">
        <v>433</v>
      </c>
      <c r="C779" s="33" t="s">
        <v>11</v>
      </c>
      <c r="D779" s="33" t="s">
        <v>11</v>
      </c>
      <c r="E779" s="33" t="s">
        <v>12</v>
      </c>
      <c r="F779" s="33" t="s">
        <v>13</v>
      </c>
      <c r="G779" s="34">
        <f>G780</f>
        <v>6649</v>
      </c>
      <c r="H779" s="56"/>
      <c r="I779" s="56"/>
    </row>
    <row r="780" spans="1:9" s="9" customFormat="1" ht="15" hidden="1" x14ac:dyDescent="0.25">
      <c r="A780" s="35" t="s">
        <v>9</v>
      </c>
      <c r="B780" s="33" t="s">
        <v>433</v>
      </c>
      <c r="C780" s="33" t="s">
        <v>10</v>
      </c>
      <c r="D780" s="33" t="s">
        <v>11</v>
      </c>
      <c r="E780" s="33" t="s">
        <v>12</v>
      </c>
      <c r="F780" s="33" t="s">
        <v>13</v>
      </c>
      <c r="G780" s="34">
        <f>G781</f>
        <v>6649</v>
      </c>
      <c r="H780" s="56"/>
      <c r="I780" s="56"/>
    </row>
    <row r="781" spans="1:9" s="9" customFormat="1" ht="15" hidden="1" x14ac:dyDescent="0.25">
      <c r="A781" s="35" t="s">
        <v>83</v>
      </c>
      <c r="B781" s="33" t="s">
        <v>433</v>
      </c>
      <c r="C781" s="33" t="s">
        <v>10</v>
      </c>
      <c r="D781" s="33" t="s">
        <v>84</v>
      </c>
      <c r="E781" s="33" t="s">
        <v>12</v>
      </c>
      <c r="F781" s="33" t="s">
        <v>13</v>
      </c>
      <c r="G781" s="34">
        <f>G782+G791+G804</f>
        <v>6649</v>
      </c>
      <c r="H781" s="56"/>
      <c r="I781" s="56"/>
    </row>
    <row r="782" spans="1:9" s="9" customFormat="1" ht="26.25" hidden="1" x14ac:dyDescent="0.25">
      <c r="A782" s="35" t="s">
        <v>444</v>
      </c>
      <c r="B782" s="33" t="s">
        <v>433</v>
      </c>
      <c r="C782" s="33" t="s">
        <v>10</v>
      </c>
      <c r="D782" s="33" t="s">
        <v>84</v>
      </c>
      <c r="E782" s="33" t="s">
        <v>141</v>
      </c>
      <c r="F782" s="33" t="s">
        <v>13</v>
      </c>
      <c r="G782" s="34">
        <f>G783+G786</f>
        <v>5936.4</v>
      </c>
      <c r="H782" s="56"/>
      <c r="I782" s="56"/>
    </row>
    <row r="783" spans="1:9" s="9" customFormat="1" ht="43.5" hidden="1" customHeight="1" x14ac:dyDescent="0.25">
      <c r="A783" s="35" t="s">
        <v>142</v>
      </c>
      <c r="B783" s="33" t="s">
        <v>433</v>
      </c>
      <c r="C783" s="33" t="s">
        <v>10</v>
      </c>
      <c r="D783" s="33" t="s">
        <v>84</v>
      </c>
      <c r="E783" s="33" t="s">
        <v>143</v>
      </c>
      <c r="F783" s="33" t="s">
        <v>13</v>
      </c>
      <c r="G783" s="34">
        <f>G784</f>
        <v>548.4</v>
      </c>
      <c r="H783" s="56"/>
      <c r="I783" s="56"/>
    </row>
    <row r="784" spans="1:9" s="9" customFormat="1" ht="17.25" hidden="1" customHeight="1" x14ac:dyDescent="0.25">
      <c r="A784" s="35" t="s">
        <v>36</v>
      </c>
      <c r="B784" s="33" t="s">
        <v>433</v>
      </c>
      <c r="C784" s="33" t="s">
        <v>10</v>
      </c>
      <c r="D784" s="33" t="s">
        <v>84</v>
      </c>
      <c r="E784" s="33" t="s">
        <v>143</v>
      </c>
      <c r="F784" s="33" t="s">
        <v>37</v>
      </c>
      <c r="G784" s="34">
        <f>G785</f>
        <v>548.4</v>
      </c>
      <c r="H784" s="56"/>
      <c r="I784" s="56"/>
    </row>
    <row r="785" spans="1:9" s="9" customFormat="1" ht="15" hidden="1" x14ac:dyDescent="0.25">
      <c r="A785" s="35" t="s">
        <v>38</v>
      </c>
      <c r="B785" s="33" t="s">
        <v>433</v>
      </c>
      <c r="C785" s="33" t="s">
        <v>10</v>
      </c>
      <c r="D785" s="33" t="s">
        <v>84</v>
      </c>
      <c r="E785" s="33" t="s">
        <v>143</v>
      </c>
      <c r="F785" s="33" t="s">
        <v>39</v>
      </c>
      <c r="G785" s="34">
        <v>548.4</v>
      </c>
      <c r="H785" s="56"/>
      <c r="I785" s="56"/>
    </row>
    <row r="786" spans="1:9" s="9" customFormat="1" ht="26.25" hidden="1" customHeight="1" x14ac:dyDescent="0.25">
      <c r="A786" s="35" t="s">
        <v>144</v>
      </c>
      <c r="B786" s="33" t="s">
        <v>433</v>
      </c>
      <c r="C786" s="33" t="s">
        <v>10</v>
      </c>
      <c r="D786" s="33" t="s">
        <v>84</v>
      </c>
      <c r="E786" s="33" t="s">
        <v>145</v>
      </c>
      <c r="F786" s="33" t="s">
        <v>13</v>
      </c>
      <c r="G786" s="34">
        <f>G787+G789</f>
        <v>5388</v>
      </c>
      <c r="H786" s="56"/>
      <c r="I786" s="56"/>
    </row>
    <row r="787" spans="1:9" s="9" customFormat="1" ht="64.5" hidden="1" x14ac:dyDescent="0.25">
      <c r="A787" s="35" t="s">
        <v>22</v>
      </c>
      <c r="B787" s="33" t="s">
        <v>433</v>
      </c>
      <c r="C787" s="33" t="s">
        <v>10</v>
      </c>
      <c r="D787" s="33" t="s">
        <v>84</v>
      </c>
      <c r="E787" s="33" t="s">
        <v>145</v>
      </c>
      <c r="F787" s="33" t="s">
        <v>23</v>
      </c>
      <c r="G787" s="34">
        <f>G788</f>
        <v>2959.1</v>
      </c>
      <c r="H787" s="56"/>
      <c r="I787" s="56"/>
    </row>
    <row r="788" spans="1:9" s="9" customFormat="1" ht="15" hidden="1" x14ac:dyDescent="0.25">
      <c r="A788" s="35" t="s">
        <v>146</v>
      </c>
      <c r="B788" s="33" t="s">
        <v>433</v>
      </c>
      <c r="C788" s="33" t="s">
        <v>10</v>
      </c>
      <c r="D788" s="33" t="s">
        <v>84</v>
      </c>
      <c r="E788" s="33" t="s">
        <v>145</v>
      </c>
      <c r="F788" s="33" t="s">
        <v>147</v>
      </c>
      <c r="G788" s="34">
        <v>2959.1</v>
      </c>
      <c r="H788" s="56"/>
      <c r="I788" s="56"/>
    </row>
    <row r="789" spans="1:9" s="9" customFormat="1" ht="26.25" hidden="1" x14ac:dyDescent="0.25">
      <c r="A789" s="35" t="s">
        <v>32</v>
      </c>
      <c r="B789" s="33" t="s">
        <v>433</v>
      </c>
      <c r="C789" s="33" t="s">
        <v>10</v>
      </c>
      <c r="D789" s="33" t="s">
        <v>84</v>
      </c>
      <c r="E789" s="33" t="s">
        <v>145</v>
      </c>
      <c r="F789" s="33" t="s">
        <v>33</v>
      </c>
      <c r="G789" s="34">
        <f>G790</f>
        <v>2428.9</v>
      </c>
      <c r="H789" s="56"/>
      <c r="I789" s="56"/>
    </row>
    <row r="790" spans="1:9" s="9" customFormat="1" ht="26.25" hidden="1" x14ac:dyDescent="0.25">
      <c r="A790" s="35" t="s">
        <v>34</v>
      </c>
      <c r="B790" s="33" t="s">
        <v>433</v>
      </c>
      <c r="C790" s="33" t="s">
        <v>10</v>
      </c>
      <c r="D790" s="33" t="s">
        <v>84</v>
      </c>
      <c r="E790" s="33" t="s">
        <v>145</v>
      </c>
      <c r="F790" s="33" t="s">
        <v>35</v>
      </c>
      <c r="G790" s="34">
        <v>2428.9</v>
      </c>
      <c r="H790" s="56"/>
      <c r="I790" s="56"/>
    </row>
    <row r="791" spans="1:9" s="9" customFormat="1" ht="26.25" hidden="1" customHeight="1" x14ac:dyDescent="0.25">
      <c r="A791" s="44" t="s">
        <v>430</v>
      </c>
      <c r="B791" s="33" t="s">
        <v>433</v>
      </c>
      <c r="C791" s="33" t="s">
        <v>10</v>
      </c>
      <c r="D791" s="33" t="s">
        <v>84</v>
      </c>
      <c r="E791" s="33" t="s">
        <v>91</v>
      </c>
      <c r="F791" s="33" t="s">
        <v>13</v>
      </c>
      <c r="G791" s="34">
        <f>G792+G796+G800</f>
        <v>625</v>
      </c>
      <c r="H791" s="56"/>
      <c r="I791" s="56"/>
    </row>
    <row r="792" spans="1:9" s="9" customFormat="1" ht="69" hidden="1" customHeight="1" x14ac:dyDescent="0.25">
      <c r="A792" s="44" t="s">
        <v>98</v>
      </c>
      <c r="B792" s="33" t="s">
        <v>433</v>
      </c>
      <c r="C792" s="33" t="s">
        <v>10</v>
      </c>
      <c r="D792" s="33" t="s">
        <v>84</v>
      </c>
      <c r="E792" s="33" t="s">
        <v>99</v>
      </c>
      <c r="F792" s="33" t="s">
        <v>13</v>
      </c>
      <c r="G792" s="34">
        <f>G793</f>
        <v>7</v>
      </c>
      <c r="H792" s="56"/>
      <c r="I792" s="56"/>
    </row>
    <row r="793" spans="1:9" s="9" customFormat="1" ht="18.75" hidden="1" customHeight="1" x14ac:dyDescent="0.25">
      <c r="A793" s="44" t="s">
        <v>89</v>
      </c>
      <c r="B793" s="33" t="s">
        <v>433</v>
      </c>
      <c r="C793" s="33" t="s">
        <v>10</v>
      </c>
      <c r="D793" s="33" t="s">
        <v>84</v>
      </c>
      <c r="E793" s="33" t="s">
        <v>100</v>
      </c>
      <c r="F793" s="33" t="s">
        <v>13</v>
      </c>
      <c r="G793" s="34">
        <f>G794</f>
        <v>7</v>
      </c>
      <c r="H793" s="56"/>
      <c r="I793" s="56"/>
    </row>
    <row r="794" spans="1:9" s="9" customFormat="1" ht="26.25" hidden="1" customHeight="1" x14ac:dyDescent="0.25">
      <c r="A794" s="35" t="s">
        <v>32</v>
      </c>
      <c r="B794" s="33" t="s">
        <v>433</v>
      </c>
      <c r="C794" s="33" t="s">
        <v>10</v>
      </c>
      <c r="D794" s="33" t="s">
        <v>84</v>
      </c>
      <c r="E794" s="33" t="s">
        <v>100</v>
      </c>
      <c r="F794" s="33" t="s">
        <v>33</v>
      </c>
      <c r="G794" s="34">
        <f>G795</f>
        <v>7</v>
      </c>
      <c r="H794" s="56"/>
      <c r="I794" s="56"/>
    </row>
    <row r="795" spans="1:9" s="9" customFormat="1" ht="26.25" hidden="1" customHeight="1" x14ac:dyDescent="0.25">
      <c r="A795" s="35" t="s">
        <v>34</v>
      </c>
      <c r="B795" s="33" t="s">
        <v>433</v>
      </c>
      <c r="C795" s="33" t="s">
        <v>10</v>
      </c>
      <c r="D795" s="33" t="s">
        <v>84</v>
      </c>
      <c r="E795" s="33" t="s">
        <v>100</v>
      </c>
      <c r="F795" s="33" t="s">
        <v>35</v>
      </c>
      <c r="G795" s="34">
        <f>5+2</f>
        <v>7</v>
      </c>
      <c r="H795" s="56"/>
      <c r="I795" s="56"/>
    </row>
    <row r="796" spans="1:9" s="9" customFormat="1" ht="26.25" hidden="1" customHeight="1" x14ac:dyDescent="0.25">
      <c r="A796" s="35" t="s">
        <v>101</v>
      </c>
      <c r="B796" s="33" t="s">
        <v>433</v>
      </c>
      <c r="C796" s="33" t="s">
        <v>10</v>
      </c>
      <c r="D796" s="33" t="s">
        <v>84</v>
      </c>
      <c r="E796" s="33" t="s">
        <v>102</v>
      </c>
      <c r="F796" s="33" t="s">
        <v>13</v>
      </c>
      <c r="G796" s="34">
        <f>G797</f>
        <v>28</v>
      </c>
      <c r="H796" s="56"/>
      <c r="I796" s="56"/>
    </row>
    <row r="797" spans="1:9" s="9" customFormat="1" ht="20.25" hidden="1" customHeight="1" x14ac:dyDescent="0.25">
      <c r="A797" s="44" t="s">
        <v>89</v>
      </c>
      <c r="B797" s="33" t="s">
        <v>433</v>
      </c>
      <c r="C797" s="33" t="s">
        <v>10</v>
      </c>
      <c r="D797" s="33" t="s">
        <v>84</v>
      </c>
      <c r="E797" s="33" t="s">
        <v>103</v>
      </c>
      <c r="F797" s="33" t="s">
        <v>13</v>
      </c>
      <c r="G797" s="34">
        <f>G798</f>
        <v>28</v>
      </c>
      <c r="H797" s="56"/>
      <c r="I797" s="56"/>
    </row>
    <row r="798" spans="1:9" s="9" customFormat="1" ht="26.25" hidden="1" customHeight="1" x14ac:dyDescent="0.25">
      <c r="A798" s="35" t="s">
        <v>32</v>
      </c>
      <c r="B798" s="33" t="s">
        <v>433</v>
      </c>
      <c r="C798" s="33" t="s">
        <v>10</v>
      </c>
      <c r="D798" s="33" t="s">
        <v>84</v>
      </c>
      <c r="E798" s="33" t="s">
        <v>103</v>
      </c>
      <c r="F798" s="33" t="s">
        <v>33</v>
      </c>
      <c r="G798" s="34">
        <f>G799</f>
        <v>28</v>
      </c>
      <c r="H798" s="56"/>
      <c r="I798" s="56"/>
    </row>
    <row r="799" spans="1:9" s="9" customFormat="1" ht="26.25" hidden="1" x14ac:dyDescent="0.25">
      <c r="A799" s="35" t="s">
        <v>34</v>
      </c>
      <c r="B799" s="33" t="s">
        <v>433</v>
      </c>
      <c r="C799" s="33" t="s">
        <v>10</v>
      </c>
      <c r="D799" s="33" t="s">
        <v>84</v>
      </c>
      <c r="E799" s="33" t="s">
        <v>103</v>
      </c>
      <c r="F799" s="33" t="s">
        <v>35</v>
      </c>
      <c r="G799" s="34">
        <v>28</v>
      </c>
      <c r="H799" s="56"/>
      <c r="I799" s="56"/>
    </row>
    <row r="800" spans="1:9" s="9" customFormat="1" ht="42.75" hidden="1" customHeight="1" x14ac:dyDescent="0.25">
      <c r="A800" s="35" t="s">
        <v>104</v>
      </c>
      <c r="B800" s="33" t="s">
        <v>433</v>
      </c>
      <c r="C800" s="33" t="s">
        <v>10</v>
      </c>
      <c r="D800" s="33" t="s">
        <v>84</v>
      </c>
      <c r="E800" s="33" t="s">
        <v>105</v>
      </c>
      <c r="F800" s="33" t="s">
        <v>13</v>
      </c>
      <c r="G800" s="34">
        <f>G801</f>
        <v>590</v>
      </c>
      <c r="H800" s="56"/>
      <c r="I800" s="56"/>
    </row>
    <row r="801" spans="1:9" s="9" customFormat="1" ht="20.25" hidden="1" customHeight="1" x14ac:dyDescent="0.25">
      <c r="A801" s="44" t="s">
        <v>89</v>
      </c>
      <c r="B801" s="33" t="s">
        <v>433</v>
      </c>
      <c r="C801" s="33" t="s">
        <v>10</v>
      </c>
      <c r="D801" s="33" t="s">
        <v>84</v>
      </c>
      <c r="E801" s="33" t="s">
        <v>106</v>
      </c>
      <c r="F801" s="33" t="s">
        <v>13</v>
      </c>
      <c r="G801" s="34">
        <f>G802</f>
        <v>590</v>
      </c>
      <c r="H801" s="56"/>
      <c r="I801" s="56"/>
    </row>
    <row r="802" spans="1:9" s="9" customFormat="1" ht="25.5" hidden="1" customHeight="1" x14ac:dyDescent="0.25">
      <c r="A802" s="35" t="s">
        <v>32</v>
      </c>
      <c r="B802" s="33" t="s">
        <v>433</v>
      </c>
      <c r="C802" s="33" t="s">
        <v>10</v>
      </c>
      <c r="D802" s="33" t="s">
        <v>84</v>
      </c>
      <c r="E802" s="33" t="s">
        <v>106</v>
      </c>
      <c r="F802" s="33" t="s">
        <v>33</v>
      </c>
      <c r="G802" s="34">
        <f>G803</f>
        <v>590</v>
      </c>
      <c r="H802" s="56"/>
      <c r="I802" s="56"/>
    </row>
    <row r="803" spans="1:9" s="9" customFormat="1" ht="32.25" hidden="1" customHeight="1" x14ac:dyDescent="0.25">
      <c r="A803" s="35" t="s">
        <v>34</v>
      </c>
      <c r="B803" s="33" t="s">
        <v>433</v>
      </c>
      <c r="C803" s="33" t="s">
        <v>10</v>
      </c>
      <c r="D803" s="33" t="s">
        <v>84</v>
      </c>
      <c r="E803" s="33" t="s">
        <v>106</v>
      </c>
      <c r="F803" s="33" t="s">
        <v>35</v>
      </c>
      <c r="G803" s="34">
        <v>590</v>
      </c>
      <c r="H803" s="56"/>
      <c r="I803" s="56"/>
    </row>
    <row r="804" spans="1:9" s="9" customFormat="1" ht="45" hidden="1" customHeight="1" x14ac:dyDescent="0.25">
      <c r="A804" s="35" t="s">
        <v>112</v>
      </c>
      <c r="B804" s="33" t="s">
        <v>433</v>
      </c>
      <c r="C804" s="33" t="s">
        <v>10</v>
      </c>
      <c r="D804" s="33" t="s">
        <v>84</v>
      </c>
      <c r="E804" s="33" t="s">
        <v>113</v>
      </c>
      <c r="F804" s="33" t="s">
        <v>13</v>
      </c>
      <c r="G804" s="34">
        <f>G805</f>
        <v>87.6</v>
      </c>
      <c r="H804" s="56"/>
      <c r="I804" s="56"/>
    </row>
    <row r="805" spans="1:9" s="9" customFormat="1" ht="42" hidden="1" customHeight="1" x14ac:dyDescent="0.25">
      <c r="A805" s="35" t="s">
        <v>114</v>
      </c>
      <c r="B805" s="33" t="s">
        <v>433</v>
      </c>
      <c r="C805" s="33" t="s">
        <v>10</v>
      </c>
      <c r="D805" s="33" t="s">
        <v>84</v>
      </c>
      <c r="E805" s="33" t="s">
        <v>115</v>
      </c>
      <c r="F805" s="33" t="s">
        <v>13</v>
      </c>
      <c r="G805" s="34">
        <f>G806</f>
        <v>87.6</v>
      </c>
      <c r="H805" s="56"/>
      <c r="I805" s="56"/>
    </row>
    <row r="806" spans="1:9" s="9" customFormat="1" ht="43.5" hidden="1" customHeight="1" x14ac:dyDescent="0.25">
      <c r="A806" s="35" t="s">
        <v>116</v>
      </c>
      <c r="B806" s="33" t="s">
        <v>433</v>
      </c>
      <c r="C806" s="33" t="s">
        <v>10</v>
      </c>
      <c r="D806" s="33" t="s">
        <v>84</v>
      </c>
      <c r="E806" s="33" t="s">
        <v>117</v>
      </c>
      <c r="F806" s="33" t="s">
        <v>13</v>
      </c>
      <c r="G806" s="34">
        <f>G807</f>
        <v>87.6</v>
      </c>
      <c r="H806" s="56"/>
      <c r="I806" s="56"/>
    </row>
    <row r="807" spans="1:9" s="9" customFormat="1" ht="18.75" hidden="1" customHeight="1" x14ac:dyDescent="0.25">
      <c r="A807" s="35" t="s">
        <v>89</v>
      </c>
      <c r="B807" s="33" t="s">
        <v>433</v>
      </c>
      <c r="C807" s="33" t="s">
        <v>10</v>
      </c>
      <c r="D807" s="33" t="s">
        <v>84</v>
      </c>
      <c r="E807" s="33" t="s">
        <v>118</v>
      </c>
      <c r="F807" s="33" t="s">
        <v>13</v>
      </c>
      <c r="G807" s="34">
        <f>G808</f>
        <v>87.6</v>
      </c>
      <c r="H807" s="56"/>
      <c r="I807" s="56"/>
    </row>
    <row r="808" spans="1:9" s="9" customFormat="1" ht="32.25" hidden="1" customHeight="1" x14ac:dyDescent="0.25">
      <c r="A808" s="35" t="s">
        <v>32</v>
      </c>
      <c r="B808" s="33" t="s">
        <v>433</v>
      </c>
      <c r="C808" s="33" t="s">
        <v>10</v>
      </c>
      <c r="D808" s="33" t="s">
        <v>84</v>
      </c>
      <c r="E808" s="33" t="s">
        <v>118</v>
      </c>
      <c r="F808" s="33" t="s">
        <v>33</v>
      </c>
      <c r="G808" s="34">
        <f>G809</f>
        <v>87.6</v>
      </c>
      <c r="H808" s="56"/>
      <c r="I808" s="56"/>
    </row>
    <row r="809" spans="1:9" s="9" customFormat="1" ht="32.25" hidden="1" customHeight="1" x14ac:dyDescent="0.25">
      <c r="A809" s="35" t="s">
        <v>34</v>
      </c>
      <c r="B809" s="33" t="s">
        <v>433</v>
      </c>
      <c r="C809" s="33" t="s">
        <v>10</v>
      </c>
      <c r="D809" s="33" t="s">
        <v>84</v>
      </c>
      <c r="E809" s="33" t="s">
        <v>118</v>
      </c>
      <c r="F809" s="33" t="s">
        <v>35</v>
      </c>
      <c r="G809" s="34">
        <v>87.6</v>
      </c>
      <c r="H809" s="56"/>
      <c r="I809" s="56"/>
    </row>
    <row r="810" spans="1:9" s="9" customFormat="1" ht="44.25" hidden="1" customHeight="1" x14ac:dyDescent="0.25">
      <c r="A810" s="35" t="s">
        <v>473</v>
      </c>
      <c r="B810" s="33" t="s">
        <v>433</v>
      </c>
      <c r="C810" s="33" t="s">
        <v>206</v>
      </c>
      <c r="D810" s="33" t="s">
        <v>15</v>
      </c>
      <c r="E810" s="33" t="s">
        <v>500</v>
      </c>
      <c r="F810" s="33" t="s">
        <v>13</v>
      </c>
      <c r="G810" s="34">
        <f>G811</f>
        <v>0</v>
      </c>
      <c r="H810" s="34">
        <f t="shared" ref="H810:I811" si="103">H811</f>
        <v>0</v>
      </c>
      <c r="I810" s="34">
        <f t="shared" si="103"/>
        <v>0</v>
      </c>
    </row>
    <row r="811" spans="1:9" s="9" customFormat="1" ht="32.25" hidden="1" customHeight="1" x14ac:dyDescent="0.25">
      <c r="A811" s="35" t="s">
        <v>291</v>
      </c>
      <c r="B811" s="33" t="s">
        <v>433</v>
      </c>
      <c r="C811" s="33" t="s">
        <v>206</v>
      </c>
      <c r="D811" s="33" t="s">
        <v>15</v>
      </c>
      <c r="E811" s="33" t="s">
        <v>500</v>
      </c>
      <c r="F811" s="33" t="s">
        <v>292</v>
      </c>
      <c r="G811" s="34">
        <f>G812</f>
        <v>0</v>
      </c>
      <c r="H811" s="34">
        <f t="shared" si="103"/>
        <v>0</v>
      </c>
      <c r="I811" s="34">
        <f t="shared" si="103"/>
        <v>0</v>
      </c>
    </row>
    <row r="812" spans="1:9" s="9" customFormat="1" ht="32.25" hidden="1" customHeight="1" x14ac:dyDescent="0.25">
      <c r="A812" s="35" t="s">
        <v>293</v>
      </c>
      <c r="B812" s="33" t="s">
        <v>433</v>
      </c>
      <c r="C812" s="33" t="s">
        <v>206</v>
      </c>
      <c r="D812" s="33" t="s">
        <v>15</v>
      </c>
      <c r="E812" s="33" t="s">
        <v>500</v>
      </c>
      <c r="F812" s="33" t="s">
        <v>294</v>
      </c>
      <c r="G812" s="34">
        <f>1.2-1.2</f>
        <v>0</v>
      </c>
      <c r="H812" s="34">
        <v>0</v>
      </c>
      <c r="I812" s="34">
        <v>0</v>
      </c>
    </row>
    <row r="813" spans="1:9" s="9" customFormat="1" ht="32.25" hidden="1" customHeight="1" x14ac:dyDescent="0.25">
      <c r="A813" s="35" t="s">
        <v>470</v>
      </c>
      <c r="B813" s="33" t="s">
        <v>433</v>
      </c>
      <c r="C813" s="33" t="s">
        <v>206</v>
      </c>
      <c r="D813" s="33" t="s">
        <v>15</v>
      </c>
      <c r="E813" s="33" t="s">
        <v>501</v>
      </c>
      <c r="F813" s="33" t="s">
        <v>13</v>
      </c>
      <c r="G813" s="34">
        <f>G814</f>
        <v>0</v>
      </c>
      <c r="H813" s="34">
        <f t="shared" ref="H813:I814" si="104">H814</f>
        <v>0</v>
      </c>
      <c r="I813" s="34">
        <f t="shared" si="104"/>
        <v>0</v>
      </c>
    </row>
    <row r="814" spans="1:9" s="9" customFormat="1" ht="32.25" hidden="1" customHeight="1" x14ac:dyDescent="0.25">
      <c r="A814" s="35" t="s">
        <v>291</v>
      </c>
      <c r="B814" s="33" t="s">
        <v>433</v>
      </c>
      <c r="C814" s="33" t="s">
        <v>206</v>
      </c>
      <c r="D814" s="33" t="s">
        <v>15</v>
      </c>
      <c r="E814" s="33" t="s">
        <v>501</v>
      </c>
      <c r="F814" s="33" t="s">
        <v>292</v>
      </c>
      <c r="G814" s="34">
        <f>G815</f>
        <v>0</v>
      </c>
      <c r="H814" s="34">
        <f t="shared" si="104"/>
        <v>0</v>
      </c>
      <c r="I814" s="34">
        <f t="shared" si="104"/>
        <v>0</v>
      </c>
    </row>
    <row r="815" spans="1:9" s="9" customFormat="1" ht="32.25" hidden="1" customHeight="1" x14ac:dyDescent="0.25">
      <c r="A815" s="35" t="s">
        <v>293</v>
      </c>
      <c r="B815" s="33" t="s">
        <v>433</v>
      </c>
      <c r="C815" s="33" t="s">
        <v>206</v>
      </c>
      <c r="D815" s="33" t="s">
        <v>15</v>
      </c>
      <c r="E815" s="33" t="s">
        <v>501</v>
      </c>
      <c r="F815" s="33" t="s">
        <v>294</v>
      </c>
      <c r="G815" s="34">
        <f>23.7-23.7</f>
        <v>0</v>
      </c>
      <c r="H815" s="54">
        <v>0</v>
      </c>
      <c r="I815" s="54">
        <v>0</v>
      </c>
    </row>
    <row r="816" spans="1:9" s="9" customFormat="1" ht="32.25" hidden="1" customHeight="1" x14ac:dyDescent="0.25">
      <c r="A816" s="35" t="s">
        <v>502</v>
      </c>
      <c r="B816" s="33" t="s">
        <v>433</v>
      </c>
      <c r="C816" s="33" t="s">
        <v>206</v>
      </c>
      <c r="D816" s="33" t="s">
        <v>15</v>
      </c>
      <c r="E816" s="33" t="s">
        <v>503</v>
      </c>
      <c r="F816" s="33" t="s">
        <v>13</v>
      </c>
      <c r="G816" s="34">
        <f>G817</f>
        <v>0</v>
      </c>
      <c r="H816" s="54">
        <v>0</v>
      </c>
      <c r="I816" s="54">
        <v>0</v>
      </c>
    </row>
    <row r="817" spans="1:9" s="9" customFormat="1" ht="32.25" hidden="1" customHeight="1" x14ac:dyDescent="0.25">
      <c r="A817" s="35" t="s">
        <v>291</v>
      </c>
      <c r="B817" s="33" t="s">
        <v>433</v>
      </c>
      <c r="C817" s="33" t="s">
        <v>206</v>
      </c>
      <c r="D817" s="33" t="s">
        <v>15</v>
      </c>
      <c r="E817" s="33" t="s">
        <v>503</v>
      </c>
      <c r="F817" s="33" t="s">
        <v>292</v>
      </c>
      <c r="G817" s="34">
        <f>G818</f>
        <v>0</v>
      </c>
      <c r="H817" s="54">
        <v>0</v>
      </c>
      <c r="I817" s="54">
        <v>0</v>
      </c>
    </row>
    <row r="818" spans="1:9" s="9" customFormat="1" ht="25.5" hidden="1" customHeight="1" x14ac:dyDescent="0.25">
      <c r="A818" s="35" t="s">
        <v>293</v>
      </c>
      <c r="B818" s="33" t="s">
        <v>433</v>
      </c>
      <c r="C818" s="33" t="s">
        <v>206</v>
      </c>
      <c r="D818" s="33" t="s">
        <v>15</v>
      </c>
      <c r="E818" s="33" t="s">
        <v>503</v>
      </c>
      <c r="F818" s="33" t="s">
        <v>294</v>
      </c>
      <c r="G818" s="34"/>
      <c r="H818" s="54"/>
      <c r="I818" s="54"/>
    </row>
    <row r="819" spans="1:9" s="9" customFormat="1" ht="30" customHeight="1" x14ac:dyDescent="0.25">
      <c r="A819" s="35" t="s">
        <v>502</v>
      </c>
      <c r="B819" s="33" t="s">
        <v>433</v>
      </c>
      <c r="C819" s="33" t="s">
        <v>206</v>
      </c>
      <c r="D819" s="33" t="s">
        <v>15</v>
      </c>
      <c r="E819" s="33" t="s">
        <v>503</v>
      </c>
      <c r="F819" s="33" t="s">
        <v>13</v>
      </c>
      <c r="G819" s="34">
        <f>G820</f>
        <v>200</v>
      </c>
      <c r="H819" s="54">
        <v>0</v>
      </c>
      <c r="I819" s="54">
        <v>0</v>
      </c>
    </row>
    <row r="820" spans="1:9" s="9" customFormat="1" ht="25.5" customHeight="1" x14ac:dyDescent="0.25">
      <c r="A820" s="35" t="s">
        <v>291</v>
      </c>
      <c r="B820" s="33" t="s">
        <v>433</v>
      </c>
      <c r="C820" s="33" t="s">
        <v>206</v>
      </c>
      <c r="D820" s="33" t="s">
        <v>15</v>
      </c>
      <c r="E820" s="33" t="s">
        <v>503</v>
      </c>
      <c r="F820" s="33" t="s">
        <v>292</v>
      </c>
      <c r="G820" s="34">
        <f>G821</f>
        <v>200</v>
      </c>
      <c r="H820" s="54">
        <v>0</v>
      </c>
      <c r="I820" s="54">
        <v>0</v>
      </c>
    </row>
    <row r="821" spans="1:9" s="9" customFormat="1" ht="25.5" customHeight="1" x14ac:dyDescent="0.25">
      <c r="A821" s="35" t="s">
        <v>293</v>
      </c>
      <c r="B821" s="33" t="s">
        <v>433</v>
      </c>
      <c r="C821" s="33" t="s">
        <v>206</v>
      </c>
      <c r="D821" s="33" t="s">
        <v>15</v>
      </c>
      <c r="E821" s="33" t="s">
        <v>503</v>
      </c>
      <c r="F821" s="33" t="s">
        <v>294</v>
      </c>
      <c r="G821" s="34">
        <v>200</v>
      </c>
      <c r="H821" s="54">
        <v>0</v>
      </c>
      <c r="I821" s="54">
        <v>0</v>
      </c>
    </row>
    <row r="822" spans="1:9" s="9" customFormat="1" ht="84" customHeight="1" x14ac:dyDescent="0.25">
      <c r="A822" s="35" t="s">
        <v>579</v>
      </c>
      <c r="B822" s="33" t="s">
        <v>433</v>
      </c>
      <c r="C822" s="33" t="s">
        <v>206</v>
      </c>
      <c r="D822" s="33" t="s">
        <v>15</v>
      </c>
      <c r="E822" s="33" t="s">
        <v>580</v>
      </c>
      <c r="F822" s="33" t="s">
        <v>13</v>
      </c>
      <c r="G822" s="34">
        <v>0</v>
      </c>
      <c r="H822" s="34">
        <v>0</v>
      </c>
      <c r="I822" s="34">
        <f>I823</f>
        <v>1260.7</v>
      </c>
    </row>
    <row r="823" spans="1:9" s="9" customFormat="1" ht="25.5" customHeight="1" x14ac:dyDescent="0.25">
      <c r="A823" s="35" t="s">
        <v>298</v>
      </c>
      <c r="B823" s="33" t="s">
        <v>433</v>
      </c>
      <c r="C823" s="33" t="s">
        <v>206</v>
      </c>
      <c r="D823" s="33" t="s">
        <v>15</v>
      </c>
      <c r="E823" s="33" t="s">
        <v>581</v>
      </c>
      <c r="F823" s="33" t="s">
        <v>13</v>
      </c>
      <c r="G823" s="34">
        <v>0</v>
      </c>
      <c r="H823" s="34">
        <v>0</v>
      </c>
      <c r="I823" s="34">
        <f>I824</f>
        <v>1260.7</v>
      </c>
    </row>
    <row r="824" spans="1:9" s="9" customFormat="1" ht="25.5" customHeight="1" x14ac:dyDescent="0.25">
      <c r="A824" s="35" t="s">
        <v>291</v>
      </c>
      <c r="B824" s="33" t="s">
        <v>433</v>
      </c>
      <c r="C824" s="33" t="s">
        <v>206</v>
      </c>
      <c r="D824" s="33" t="s">
        <v>15</v>
      </c>
      <c r="E824" s="33" t="s">
        <v>581</v>
      </c>
      <c r="F824" s="33" t="s">
        <v>292</v>
      </c>
      <c r="G824" s="34">
        <v>0</v>
      </c>
      <c r="H824" s="34">
        <v>0</v>
      </c>
      <c r="I824" s="34">
        <f>I825</f>
        <v>1260.7</v>
      </c>
    </row>
    <row r="825" spans="1:9" s="9" customFormat="1" ht="25.5" customHeight="1" x14ac:dyDescent="0.25">
      <c r="A825" s="35" t="s">
        <v>293</v>
      </c>
      <c r="B825" s="33" t="s">
        <v>433</v>
      </c>
      <c r="C825" s="33" t="s">
        <v>206</v>
      </c>
      <c r="D825" s="33" t="s">
        <v>15</v>
      </c>
      <c r="E825" s="33" t="s">
        <v>581</v>
      </c>
      <c r="F825" s="33" t="s">
        <v>294</v>
      </c>
      <c r="G825" s="34">
        <v>0</v>
      </c>
      <c r="H825" s="34">
        <v>0</v>
      </c>
      <c r="I825" s="34">
        <v>1260.7</v>
      </c>
    </row>
    <row r="826" spans="1:9" s="9" customFormat="1" ht="25.5" hidden="1" customHeight="1" x14ac:dyDescent="0.25">
      <c r="A826" s="35"/>
      <c r="B826" s="33"/>
      <c r="C826" s="33"/>
      <c r="D826" s="33"/>
      <c r="E826" s="33"/>
      <c r="F826" s="33"/>
      <c r="G826" s="34"/>
      <c r="H826" s="54"/>
      <c r="I826" s="54"/>
    </row>
    <row r="827" spans="1:9" s="9" customFormat="1" ht="25.5" hidden="1" customHeight="1" x14ac:dyDescent="0.25">
      <c r="A827" s="35"/>
      <c r="B827" s="33"/>
      <c r="C827" s="33"/>
      <c r="D827" s="33"/>
      <c r="E827" s="33"/>
      <c r="F827" s="33"/>
      <c r="G827" s="34"/>
      <c r="H827" s="54"/>
      <c r="I827" s="54"/>
    </row>
    <row r="828" spans="1:9" s="11" customFormat="1" ht="41.25" customHeight="1" x14ac:dyDescent="0.25">
      <c r="A828" s="35" t="s">
        <v>629</v>
      </c>
      <c r="B828" s="33" t="s">
        <v>445</v>
      </c>
      <c r="C828" s="33" t="s">
        <v>11</v>
      </c>
      <c r="D828" s="33" t="s">
        <v>11</v>
      </c>
      <c r="E828" s="33" t="s">
        <v>12</v>
      </c>
      <c r="F828" s="33" t="s">
        <v>13</v>
      </c>
      <c r="G828" s="34">
        <f t="shared" ref="G828:I829" si="105">G829</f>
        <v>5352.0999999999995</v>
      </c>
      <c r="H828" s="34">
        <f t="shared" si="105"/>
        <v>5041.9899999999989</v>
      </c>
      <c r="I828" s="34">
        <f t="shared" si="105"/>
        <v>4933.0999999999985</v>
      </c>
    </row>
    <row r="829" spans="1:9" s="11" customFormat="1" ht="15" x14ac:dyDescent="0.25">
      <c r="A829" s="35" t="s">
        <v>351</v>
      </c>
      <c r="B829" s="33" t="s">
        <v>445</v>
      </c>
      <c r="C829" s="33" t="s">
        <v>352</v>
      </c>
      <c r="D829" s="33" t="s">
        <v>11</v>
      </c>
      <c r="E829" s="33" t="s">
        <v>12</v>
      </c>
      <c r="F829" s="33" t="s">
        <v>13</v>
      </c>
      <c r="G829" s="34">
        <f t="shared" si="105"/>
        <v>5352.0999999999995</v>
      </c>
      <c r="H829" s="34">
        <f t="shared" si="105"/>
        <v>5041.9899999999989</v>
      </c>
      <c r="I829" s="34">
        <f t="shared" si="105"/>
        <v>4933.0999999999985</v>
      </c>
    </row>
    <row r="830" spans="1:9" s="11" customFormat="1" ht="15" x14ac:dyDescent="0.25">
      <c r="A830" s="35" t="s">
        <v>353</v>
      </c>
      <c r="B830" s="33" t="s">
        <v>445</v>
      </c>
      <c r="C830" s="33" t="s">
        <v>352</v>
      </c>
      <c r="D830" s="33" t="s">
        <v>10</v>
      </c>
      <c r="E830" s="33" t="s">
        <v>12</v>
      </c>
      <c r="F830" s="33" t="s">
        <v>13</v>
      </c>
      <c r="G830" s="34">
        <f>G831+G865+G875+G880</f>
        <v>5352.0999999999995</v>
      </c>
      <c r="H830" s="34">
        <f>H831+H865+H875+H880+H871</f>
        <v>5041.9899999999989</v>
      </c>
      <c r="I830" s="34">
        <f>I831+I865+I875+I880</f>
        <v>4933.0999999999985</v>
      </c>
    </row>
    <row r="831" spans="1:9" s="11" customFormat="1" ht="32.25" customHeight="1" x14ac:dyDescent="0.25">
      <c r="A831" s="35" t="s">
        <v>575</v>
      </c>
      <c r="B831" s="33" t="s">
        <v>445</v>
      </c>
      <c r="C831" s="33" t="s">
        <v>352</v>
      </c>
      <c r="D831" s="33" t="s">
        <v>10</v>
      </c>
      <c r="E831" s="33" t="s">
        <v>362</v>
      </c>
      <c r="F831" s="33" t="s">
        <v>13</v>
      </c>
      <c r="G831" s="34">
        <f>G832+G855</f>
        <v>5262.5999999999995</v>
      </c>
      <c r="H831" s="34">
        <f>H832+H855</f>
        <v>4958.8899999999994</v>
      </c>
      <c r="I831" s="34">
        <f>I832+I855</f>
        <v>4927.1999999999989</v>
      </c>
    </row>
    <row r="832" spans="1:9" s="11" customFormat="1" ht="30.75" customHeight="1" x14ac:dyDescent="0.25">
      <c r="A832" s="35" t="s">
        <v>363</v>
      </c>
      <c r="B832" s="33" t="s">
        <v>445</v>
      </c>
      <c r="C832" s="33" t="s">
        <v>352</v>
      </c>
      <c r="D832" s="33" t="s">
        <v>10</v>
      </c>
      <c r="E832" s="33" t="s">
        <v>364</v>
      </c>
      <c r="F832" s="33" t="s">
        <v>13</v>
      </c>
      <c r="G832" s="34">
        <f>G833+G844+G841+G836+G847+G850</f>
        <v>4651.5999999999995</v>
      </c>
      <c r="H832" s="34">
        <f>H833+H836+H841+H844</f>
        <v>4660.49</v>
      </c>
      <c r="I832" s="34">
        <f>I833+I844+I841+I836</f>
        <v>4628.7999999999993</v>
      </c>
    </row>
    <row r="833" spans="1:9" s="11" customFormat="1" ht="31.5" customHeight="1" x14ac:dyDescent="0.25">
      <c r="A833" s="35" t="s">
        <v>144</v>
      </c>
      <c r="B833" s="33" t="s">
        <v>445</v>
      </c>
      <c r="C833" s="33" t="s">
        <v>352</v>
      </c>
      <c r="D833" s="33" t="s">
        <v>10</v>
      </c>
      <c r="E833" s="33" t="s">
        <v>365</v>
      </c>
      <c r="F833" s="33" t="s">
        <v>13</v>
      </c>
      <c r="G833" s="34">
        <f>G834+G839</f>
        <v>3548.3</v>
      </c>
      <c r="H833" s="34">
        <f>H834+H839</f>
        <v>3477.99</v>
      </c>
      <c r="I833" s="34">
        <f>I834+I839</f>
        <v>3591.6</v>
      </c>
    </row>
    <row r="834" spans="1:9" s="11" customFormat="1" ht="74.25" customHeight="1" x14ac:dyDescent="0.25">
      <c r="A834" s="35" t="s">
        <v>22</v>
      </c>
      <c r="B834" s="33" t="s">
        <v>445</v>
      </c>
      <c r="C834" s="33" t="s">
        <v>352</v>
      </c>
      <c r="D834" s="33" t="s">
        <v>10</v>
      </c>
      <c r="E834" s="33" t="s">
        <v>365</v>
      </c>
      <c r="F834" s="33" t="s">
        <v>23</v>
      </c>
      <c r="G834" s="34">
        <f>G835</f>
        <v>2919</v>
      </c>
      <c r="H834" s="34">
        <f>H835</f>
        <v>3477.99</v>
      </c>
      <c r="I834" s="34">
        <f>I835</f>
        <v>3591.6</v>
      </c>
    </row>
    <row r="835" spans="1:9" s="11" customFormat="1" ht="22.5" customHeight="1" x14ac:dyDescent="0.25">
      <c r="A835" s="35" t="s">
        <v>146</v>
      </c>
      <c r="B835" s="33" t="s">
        <v>445</v>
      </c>
      <c r="C835" s="33" t="s">
        <v>352</v>
      </c>
      <c r="D835" s="33" t="s">
        <v>10</v>
      </c>
      <c r="E835" s="33" t="s">
        <v>365</v>
      </c>
      <c r="F835" s="33" t="s">
        <v>147</v>
      </c>
      <c r="G835" s="34">
        <f>3185.9+104.6+31.6-196.2-59.3-113.3-34.2-0.1</f>
        <v>2919</v>
      </c>
      <c r="H835" s="34">
        <v>3477.99</v>
      </c>
      <c r="I835" s="34">
        <v>3591.6</v>
      </c>
    </row>
    <row r="836" spans="1:9" s="11" customFormat="1" ht="60.75" customHeight="1" x14ac:dyDescent="0.25">
      <c r="A836" s="35" t="s">
        <v>511</v>
      </c>
      <c r="B836" s="33" t="s">
        <v>445</v>
      </c>
      <c r="C836" s="33" t="s">
        <v>352</v>
      </c>
      <c r="D836" s="33" t="s">
        <v>10</v>
      </c>
      <c r="E836" s="33" t="s">
        <v>522</v>
      </c>
      <c r="F836" s="33" t="s">
        <v>13</v>
      </c>
      <c r="G836" s="34">
        <f>G837</f>
        <v>32.9</v>
      </c>
      <c r="H836" s="34">
        <f t="shared" ref="H836:I837" si="106">H837</f>
        <v>184.3</v>
      </c>
      <c r="I836" s="34">
        <f t="shared" si="106"/>
        <v>198</v>
      </c>
    </row>
    <row r="837" spans="1:9" s="11" customFormat="1" ht="69.75" customHeight="1" x14ac:dyDescent="0.25">
      <c r="A837" s="35" t="s">
        <v>22</v>
      </c>
      <c r="B837" s="33" t="s">
        <v>445</v>
      </c>
      <c r="C837" s="33" t="s">
        <v>352</v>
      </c>
      <c r="D837" s="33" t="s">
        <v>10</v>
      </c>
      <c r="E837" s="33" t="s">
        <v>522</v>
      </c>
      <c r="F837" s="33" t="s">
        <v>23</v>
      </c>
      <c r="G837" s="34">
        <f>G838</f>
        <v>32.9</v>
      </c>
      <c r="H837" s="34">
        <f t="shared" si="106"/>
        <v>184.3</v>
      </c>
      <c r="I837" s="34">
        <f t="shared" si="106"/>
        <v>198</v>
      </c>
    </row>
    <row r="838" spans="1:9" s="11" customFormat="1" ht="22.5" customHeight="1" x14ac:dyDescent="0.25">
      <c r="A838" s="35" t="s">
        <v>146</v>
      </c>
      <c r="B838" s="33" t="s">
        <v>445</v>
      </c>
      <c r="C838" s="33" t="s">
        <v>352</v>
      </c>
      <c r="D838" s="33" t="s">
        <v>10</v>
      </c>
      <c r="E838" s="33" t="s">
        <v>522</v>
      </c>
      <c r="F838" s="33" t="s">
        <v>147</v>
      </c>
      <c r="G838" s="34">
        <f>161.7-104.6-31.6+5.6+1.7+0.1</f>
        <v>32.9</v>
      </c>
      <c r="H838" s="34">
        <v>184.3</v>
      </c>
      <c r="I838" s="34">
        <v>198</v>
      </c>
    </row>
    <row r="839" spans="1:9" s="11" customFormat="1" ht="30" customHeight="1" x14ac:dyDescent="0.25">
      <c r="A839" s="35" t="s">
        <v>32</v>
      </c>
      <c r="B839" s="33" t="s">
        <v>445</v>
      </c>
      <c r="C839" s="33" t="s">
        <v>352</v>
      </c>
      <c r="D839" s="33" t="s">
        <v>10</v>
      </c>
      <c r="E839" s="33" t="s">
        <v>365</v>
      </c>
      <c r="F839" s="33" t="s">
        <v>33</v>
      </c>
      <c r="G839" s="34">
        <f>G840</f>
        <v>629.29999999999995</v>
      </c>
      <c r="H839" s="34">
        <f>H840</f>
        <v>0</v>
      </c>
      <c r="I839" s="34">
        <f>I840</f>
        <v>0</v>
      </c>
    </row>
    <row r="840" spans="1:9" s="11" customFormat="1" ht="26.25" x14ac:dyDescent="0.25">
      <c r="A840" s="35" t="s">
        <v>161</v>
      </c>
      <c r="B840" s="33" t="s">
        <v>445</v>
      </c>
      <c r="C840" s="33" t="s">
        <v>352</v>
      </c>
      <c r="D840" s="33" t="s">
        <v>10</v>
      </c>
      <c r="E840" s="33" t="s">
        <v>365</v>
      </c>
      <c r="F840" s="33" t="s">
        <v>35</v>
      </c>
      <c r="G840" s="34">
        <f>664.8-24.5-182.4-0.1+0.1+171.4</f>
        <v>629.29999999999995</v>
      </c>
      <c r="H840" s="34">
        <v>0</v>
      </c>
      <c r="I840" s="34">
        <v>0</v>
      </c>
    </row>
    <row r="841" spans="1:9" s="11" customFormat="1" ht="39" x14ac:dyDescent="0.25">
      <c r="A841" s="35" t="s">
        <v>518</v>
      </c>
      <c r="B841" s="33" t="s">
        <v>445</v>
      </c>
      <c r="C841" s="33" t="s">
        <v>352</v>
      </c>
      <c r="D841" s="33" t="s">
        <v>10</v>
      </c>
      <c r="E841" s="33" t="s">
        <v>521</v>
      </c>
      <c r="F841" s="33" t="s">
        <v>13</v>
      </c>
      <c r="G841" s="34">
        <f t="shared" ref="G841:I842" si="107">G842</f>
        <v>625.20000000000005</v>
      </c>
      <c r="H841" s="34">
        <f t="shared" si="107"/>
        <v>553</v>
      </c>
      <c r="I841" s="34">
        <f t="shared" si="107"/>
        <v>594</v>
      </c>
    </row>
    <row r="842" spans="1:9" s="11" customFormat="1" ht="69" customHeight="1" x14ac:dyDescent="0.25">
      <c r="A842" s="35" t="s">
        <v>22</v>
      </c>
      <c r="B842" s="33" t="s">
        <v>445</v>
      </c>
      <c r="C842" s="33" t="s">
        <v>352</v>
      </c>
      <c r="D842" s="33" t="s">
        <v>10</v>
      </c>
      <c r="E842" s="33" t="s">
        <v>521</v>
      </c>
      <c r="F842" s="33" t="s">
        <v>23</v>
      </c>
      <c r="G842" s="34">
        <f t="shared" si="107"/>
        <v>625.20000000000005</v>
      </c>
      <c r="H842" s="34">
        <f t="shared" si="107"/>
        <v>553</v>
      </c>
      <c r="I842" s="34">
        <f t="shared" si="107"/>
        <v>594</v>
      </c>
    </row>
    <row r="843" spans="1:9" s="11" customFormat="1" ht="15" x14ac:dyDescent="0.25">
      <c r="A843" s="35" t="s">
        <v>146</v>
      </c>
      <c r="B843" s="33" t="s">
        <v>445</v>
      </c>
      <c r="C843" s="33" t="s">
        <v>352</v>
      </c>
      <c r="D843" s="33" t="s">
        <v>10</v>
      </c>
      <c r="E843" s="33" t="s">
        <v>521</v>
      </c>
      <c r="F843" s="33" t="s">
        <v>147</v>
      </c>
      <c r="G843" s="34">
        <f>485+107.6+32.5+0.1</f>
        <v>625.20000000000005</v>
      </c>
      <c r="H843" s="34">
        <v>553</v>
      </c>
      <c r="I843" s="34">
        <v>594</v>
      </c>
    </row>
    <row r="844" spans="1:9" s="11" customFormat="1" ht="55.5" customHeight="1" x14ac:dyDescent="0.25">
      <c r="A844" s="35" t="s">
        <v>142</v>
      </c>
      <c r="B844" s="33" t="s">
        <v>445</v>
      </c>
      <c r="C844" s="33" t="s">
        <v>352</v>
      </c>
      <c r="D844" s="33" t="s">
        <v>10</v>
      </c>
      <c r="E844" s="33" t="s">
        <v>366</v>
      </c>
      <c r="F844" s="33" t="s">
        <v>13</v>
      </c>
      <c r="G844" s="34">
        <f t="shared" ref="G844:I845" si="108">G845</f>
        <v>445.2</v>
      </c>
      <c r="H844" s="34">
        <f t="shared" si="108"/>
        <v>445.2</v>
      </c>
      <c r="I844" s="34">
        <f t="shared" si="108"/>
        <v>245.2</v>
      </c>
    </row>
    <row r="845" spans="1:9" s="11" customFormat="1" ht="15" x14ac:dyDescent="0.25">
      <c r="A845" s="35" t="s">
        <v>36</v>
      </c>
      <c r="B845" s="33" t="s">
        <v>445</v>
      </c>
      <c r="C845" s="33" t="s">
        <v>352</v>
      </c>
      <c r="D845" s="33" t="s">
        <v>10</v>
      </c>
      <c r="E845" s="33" t="s">
        <v>366</v>
      </c>
      <c r="F845" s="33" t="s">
        <v>37</v>
      </c>
      <c r="G845" s="34">
        <f t="shared" si="108"/>
        <v>445.2</v>
      </c>
      <c r="H845" s="34">
        <f t="shared" si="108"/>
        <v>445.2</v>
      </c>
      <c r="I845" s="34">
        <f t="shared" si="108"/>
        <v>245.2</v>
      </c>
    </row>
    <row r="846" spans="1:9" s="11" customFormat="1" ht="15" x14ac:dyDescent="0.25">
      <c r="A846" s="35" t="s">
        <v>38</v>
      </c>
      <c r="B846" s="33" t="s">
        <v>445</v>
      </c>
      <c r="C846" s="33" t="s">
        <v>352</v>
      </c>
      <c r="D846" s="33" t="s">
        <v>10</v>
      </c>
      <c r="E846" s="33" t="s">
        <v>366</v>
      </c>
      <c r="F846" s="33" t="s">
        <v>39</v>
      </c>
      <c r="G846" s="34">
        <v>445.2</v>
      </c>
      <c r="H846" s="34">
        <v>445.2</v>
      </c>
      <c r="I846" s="34">
        <v>245.2</v>
      </c>
    </row>
    <row r="847" spans="1:9" s="11" customFormat="1" ht="26.25" hidden="1" x14ac:dyDescent="0.25">
      <c r="A847" s="35" t="s">
        <v>504</v>
      </c>
      <c r="B847" s="33" t="s">
        <v>445</v>
      </c>
      <c r="C847" s="33" t="s">
        <v>352</v>
      </c>
      <c r="D847" s="33" t="s">
        <v>10</v>
      </c>
      <c r="E847" s="33" t="s">
        <v>505</v>
      </c>
      <c r="F847" s="33" t="s">
        <v>13</v>
      </c>
      <c r="G847" s="34">
        <f>G848</f>
        <v>0</v>
      </c>
      <c r="H847" s="34">
        <v>0</v>
      </c>
      <c r="I847" s="34">
        <v>0</v>
      </c>
    </row>
    <row r="848" spans="1:9" s="11" customFormat="1" ht="26.25" hidden="1" x14ac:dyDescent="0.25">
      <c r="A848" s="35" t="s">
        <v>32</v>
      </c>
      <c r="B848" s="33" t="s">
        <v>445</v>
      </c>
      <c r="C848" s="33" t="s">
        <v>352</v>
      </c>
      <c r="D848" s="33" t="s">
        <v>10</v>
      </c>
      <c r="E848" s="33" t="s">
        <v>505</v>
      </c>
      <c r="F848" s="33" t="s">
        <v>33</v>
      </c>
      <c r="G848" s="34">
        <f>G849</f>
        <v>0</v>
      </c>
      <c r="H848" s="34">
        <v>0</v>
      </c>
      <c r="I848" s="34">
        <v>0</v>
      </c>
    </row>
    <row r="849" spans="1:9" s="11" customFormat="1" ht="26.25" hidden="1" x14ac:dyDescent="0.25">
      <c r="A849" s="35" t="s">
        <v>161</v>
      </c>
      <c r="B849" s="33" t="s">
        <v>445</v>
      </c>
      <c r="C849" s="33" t="s">
        <v>352</v>
      </c>
      <c r="D849" s="33" t="s">
        <v>10</v>
      </c>
      <c r="E849" s="33" t="s">
        <v>505</v>
      </c>
      <c r="F849" s="33" t="s">
        <v>35</v>
      </c>
      <c r="G849" s="34"/>
      <c r="H849" s="34"/>
      <c r="I849" s="34"/>
    </row>
    <row r="850" spans="1:9" s="11" customFormat="1" ht="39" hidden="1" x14ac:dyDescent="0.25">
      <c r="A850" s="35" t="s">
        <v>468</v>
      </c>
      <c r="B850" s="33" t="s">
        <v>445</v>
      </c>
      <c r="C850" s="33" t="s">
        <v>352</v>
      </c>
      <c r="D850" s="33" t="s">
        <v>10</v>
      </c>
      <c r="E850" s="33" t="s">
        <v>506</v>
      </c>
      <c r="F850" s="33" t="s">
        <v>13</v>
      </c>
      <c r="G850" s="34">
        <f>G851+G853</f>
        <v>0</v>
      </c>
      <c r="H850" s="34">
        <v>0</v>
      </c>
      <c r="I850" s="34">
        <v>0</v>
      </c>
    </row>
    <row r="851" spans="1:9" s="11" customFormat="1" ht="26.25" hidden="1" x14ac:dyDescent="0.25">
      <c r="A851" s="35" t="s">
        <v>32</v>
      </c>
      <c r="B851" s="33" t="s">
        <v>445</v>
      </c>
      <c r="C851" s="33" t="s">
        <v>352</v>
      </c>
      <c r="D851" s="33" t="s">
        <v>10</v>
      </c>
      <c r="E851" s="33" t="s">
        <v>506</v>
      </c>
      <c r="F851" s="33" t="s">
        <v>33</v>
      </c>
      <c r="G851" s="34">
        <f>G852</f>
        <v>0</v>
      </c>
      <c r="H851" s="34">
        <v>0</v>
      </c>
      <c r="I851" s="34">
        <v>0</v>
      </c>
    </row>
    <row r="852" spans="1:9" s="11" customFormat="1" ht="26.25" hidden="1" x14ac:dyDescent="0.25">
      <c r="A852" s="35" t="s">
        <v>161</v>
      </c>
      <c r="B852" s="33" t="s">
        <v>445</v>
      </c>
      <c r="C852" s="33" t="s">
        <v>352</v>
      </c>
      <c r="D852" s="33" t="s">
        <v>10</v>
      </c>
      <c r="E852" s="33" t="s">
        <v>506</v>
      </c>
      <c r="F852" s="33" t="s">
        <v>35</v>
      </c>
      <c r="G852" s="34"/>
      <c r="H852" s="34"/>
      <c r="I852" s="34"/>
    </row>
    <row r="853" spans="1:9" s="11" customFormat="1" ht="15" hidden="1" x14ac:dyDescent="0.25">
      <c r="A853" s="35" t="s">
        <v>36</v>
      </c>
      <c r="B853" s="33" t="s">
        <v>445</v>
      </c>
      <c r="C853" s="33" t="s">
        <v>352</v>
      </c>
      <c r="D853" s="33" t="s">
        <v>10</v>
      </c>
      <c r="E853" s="33" t="s">
        <v>506</v>
      </c>
      <c r="F853" s="33" t="s">
        <v>37</v>
      </c>
      <c r="G853" s="34">
        <f>G854</f>
        <v>0</v>
      </c>
      <c r="H853" s="34">
        <v>0</v>
      </c>
      <c r="I853" s="34">
        <v>0</v>
      </c>
    </row>
    <row r="854" spans="1:9" s="11" customFormat="1" ht="15" hidden="1" x14ac:dyDescent="0.25">
      <c r="A854" s="35" t="s">
        <v>38</v>
      </c>
      <c r="B854" s="33" t="s">
        <v>445</v>
      </c>
      <c r="C854" s="33" t="s">
        <v>352</v>
      </c>
      <c r="D854" s="33" t="s">
        <v>10</v>
      </c>
      <c r="E854" s="33" t="s">
        <v>506</v>
      </c>
      <c r="F854" s="33" t="s">
        <v>39</v>
      </c>
      <c r="G854" s="34"/>
      <c r="H854" s="34"/>
      <c r="I854" s="34"/>
    </row>
    <row r="855" spans="1:9" s="11" customFormat="1" ht="39" customHeight="1" x14ac:dyDescent="0.25">
      <c r="A855" s="35" t="s">
        <v>367</v>
      </c>
      <c r="B855" s="33" t="s">
        <v>445</v>
      </c>
      <c r="C855" s="33" t="s">
        <v>352</v>
      </c>
      <c r="D855" s="33" t="s">
        <v>10</v>
      </c>
      <c r="E855" s="33" t="s">
        <v>368</v>
      </c>
      <c r="F855" s="33" t="s">
        <v>13</v>
      </c>
      <c r="G855" s="34">
        <f>G856</f>
        <v>611</v>
      </c>
      <c r="H855" s="34">
        <f t="shared" ref="H855:I857" si="109">H856</f>
        <v>298.39999999999998</v>
      </c>
      <c r="I855" s="34">
        <f t="shared" si="109"/>
        <v>298.39999999999998</v>
      </c>
    </row>
    <row r="856" spans="1:9" s="11" customFormat="1" ht="26.25" x14ac:dyDescent="0.25">
      <c r="A856" s="35" t="s">
        <v>144</v>
      </c>
      <c r="B856" s="33" t="s">
        <v>445</v>
      </c>
      <c r="C856" s="33" t="s">
        <v>352</v>
      </c>
      <c r="D856" s="33" t="s">
        <v>10</v>
      </c>
      <c r="E856" s="33" t="s">
        <v>369</v>
      </c>
      <c r="F856" s="33" t="s">
        <v>13</v>
      </c>
      <c r="G856" s="34">
        <f>G857</f>
        <v>611</v>
      </c>
      <c r="H856" s="34">
        <f t="shared" si="109"/>
        <v>298.39999999999998</v>
      </c>
      <c r="I856" s="34">
        <f t="shared" si="109"/>
        <v>298.39999999999998</v>
      </c>
    </row>
    <row r="857" spans="1:9" s="9" customFormat="1" ht="26.25" x14ac:dyDescent="0.25">
      <c r="A857" s="35" t="s">
        <v>32</v>
      </c>
      <c r="B857" s="33" t="s">
        <v>445</v>
      </c>
      <c r="C857" s="33" t="s">
        <v>352</v>
      </c>
      <c r="D857" s="33" t="s">
        <v>10</v>
      </c>
      <c r="E857" s="33" t="s">
        <v>369</v>
      </c>
      <c r="F857" s="33" t="s">
        <v>33</v>
      </c>
      <c r="G857" s="34">
        <f>G858</f>
        <v>611</v>
      </c>
      <c r="H857" s="34">
        <f t="shared" si="109"/>
        <v>298.39999999999998</v>
      </c>
      <c r="I857" s="34">
        <f t="shared" si="109"/>
        <v>298.39999999999998</v>
      </c>
    </row>
    <row r="858" spans="1:9" s="9" customFormat="1" ht="26.25" x14ac:dyDescent="0.25">
      <c r="A858" s="35" t="s">
        <v>161</v>
      </c>
      <c r="B858" s="33" t="s">
        <v>445</v>
      </c>
      <c r="C858" s="33" t="s">
        <v>352</v>
      </c>
      <c r="D858" s="33" t="s">
        <v>10</v>
      </c>
      <c r="E858" s="33" t="s">
        <v>369</v>
      </c>
      <c r="F858" s="33" t="s">
        <v>35</v>
      </c>
      <c r="G858" s="34">
        <v>611</v>
      </c>
      <c r="H858" s="34">
        <f>398.4-100</f>
        <v>298.39999999999998</v>
      </c>
      <c r="I858" s="34">
        <v>298.39999999999998</v>
      </c>
    </row>
    <row r="859" spans="1:9" s="9" customFormat="1" ht="15" hidden="1" x14ac:dyDescent="0.25">
      <c r="A859" s="35"/>
      <c r="B859" s="33"/>
      <c r="C859" s="33"/>
      <c r="D859" s="33"/>
      <c r="E859" s="33"/>
      <c r="F859" s="33"/>
      <c r="G859" s="34"/>
      <c r="H859" s="34"/>
      <c r="I859" s="34"/>
    </row>
    <row r="860" spans="1:9" s="9" customFormat="1" ht="15" hidden="1" x14ac:dyDescent="0.25">
      <c r="A860" s="35"/>
      <c r="B860" s="33"/>
      <c r="C860" s="33"/>
      <c r="D860" s="33"/>
      <c r="E860" s="33"/>
      <c r="F860" s="33"/>
      <c r="G860" s="34"/>
      <c r="H860" s="34"/>
      <c r="I860" s="34"/>
    </row>
    <row r="861" spans="1:9" s="9" customFormat="1" ht="15" hidden="1" x14ac:dyDescent="0.25">
      <c r="A861" s="35"/>
      <c r="B861" s="33"/>
      <c r="C861" s="33"/>
      <c r="D861" s="33"/>
      <c r="E861" s="33"/>
      <c r="F861" s="33"/>
      <c r="G861" s="34"/>
      <c r="H861" s="34"/>
      <c r="I861" s="34"/>
    </row>
    <row r="862" spans="1:9" s="9" customFormat="1" ht="15" hidden="1" x14ac:dyDescent="0.25">
      <c r="A862" s="35"/>
      <c r="B862" s="33"/>
      <c r="C862" s="33"/>
      <c r="D862" s="33"/>
      <c r="E862" s="33"/>
      <c r="F862" s="33"/>
      <c r="G862" s="34"/>
      <c r="H862" s="34"/>
      <c r="I862" s="34"/>
    </row>
    <row r="863" spans="1:9" s="9" customFormat="1" ht="15" hidden="1" x14ac:dyDescent="0.25">
      <c r="A863" s="35"/>
      <c r="B863" s="33"/>
      <c r="C863" s="33"/>
      <c r="D863" s="33"/>
      <c r="E863" s="33"/>
      <c r="F863" s="33"/>
      <c r="G863" s="34"/>
      <c r="H863" s="34"/>
      <c r="I863" s="34"/>
    </row>
    <row r="864" spans="1:9" s="9" customFormat="1" ht="15" hidden="1" x14ac:dyDescent="0.25">
      <c r="A864" s="35"/>
      <c r="B864" s="33"/>
      <c r="C864" s="33"/>
      <c r="D864" s="33"/>
      <c r="E864" s="33"/>
      <c r="F864" s="33"/>
      <c r="G864" s="34"/>
      <c r="H864" s="34"/>
      <c r="I864" s="34"/>
    </row>
    <row r="865" spans="1:250" s="9" customFormat="1" ht="57" customHeight="1" x14ac:dyDescent="0.25">
      <c r="A865" s="35" t="s">
        <v>112</v>
      </c>
      <c r="B865" s="33" t="s">
        <v>445</v>
      </c>
      <c r="C865" s="33" t="s">
        <v>352</v>
      </c>
      <c r="D865" s="33" t="s">
        <v>10</v>
      </c>
      <c r="E865" s="33" t="s">
        <v>113</v>
      </c>
      <c r="F865" s="33" t="s">
        <v>13</v>
      </c>
      <c r="G865" s="34">
        <f>G866</f>
        <v>83.6</v>
      </c>
      <c r="H865" s="34">
        <f t="shared" ref="H865:I869" si="110">H866</f>
        <v>0</v>
      </c>
      <c r="I865" s="34">
        <f t="shared" si="110"/>
        <v>0</v>
      </c>
    </row>
    <row r="866" spans="1:250" s="9" customFormat="1" ht="43.5" customHeight="1" x14ac:dyDescent="0.25">
      <c r="A866" s="35" t="s">
        <v>114</v>
      </c>
      <c r="B866" s="33" t="s">
        <v>445</v>
      </c>
      <c r="C866" s="33" t="s">
        <v>352</v>
      </c>
      <c r="D866" s="33" t="s">
        <v>10</v>
      </c>
      <c r="E866" s="33" t="s">
        <v>115</v>
      </c>
      <c r="F866" s="33" t="s">
        <v>13</v>
      </c>
      <c r="G866" s="34">
        <f>G867</f>
        <v>83.6</v>
      </c>
      <c r="H866" s="34">
        <f t="shared" si="110"/>
        <v>0</v>
      </c>
      <c r="I866" s="34">
        <f t="shared" si="110"/>
        <v>0</v>
      </c>
    </row>
    <row r="867" spans="1:250" s="9" customFormat="1" ht="42.75" customHeight="1" x14ac:dyDescent="0.25">
      <c r="A867" s="35" t="s">
        <v>116</v>
      </c>
      <c r="B867" s="33" t="s">
        <v>445</v>
      </c>
      <c r="C867" s="33" t="s">
        <v>352</v>
      </c>
      <c r="D867" s="33" t="s">
        <v>10</v>
      </c>
      <c r="E867" s="33" t="s">
        <v>117</v>
      </c>
      <c r="F867" s="33" t="s">
        <v>13</v>
      </c>
      <c r="G867" s="34">
        <f>G868</f>
        <v>83.6</v>
      </c>
      <c r="H867" s="34">
        <f t="shared" si="110"/>
        <v>0</v>
      </c>
      <c r="I867" s="34">
        <f t="shared" si="110"/>
        <v>0</v>
      </c>
    </row>
    <row r="868" spans="1:250" s="9" customFormat="1" ht="21.75" customHeight="1" x14ac:dyDescent="0.25">
      <c r="A868" s="35" t="s">
        <v>89</v>
      </c>
      <c r="B868" s="33" t="s">
        <v>445</v>
      </c>
      <c r="C868" s="33" t="s">
        <v>352</v>
      </c>
      <c r="D868" s="33" t="s">
        <v>10</v>
      </c>
      <c r="E868" s="33" t="s">
        <v>118</v>
      </c>
      <c r="F868" s="33" t="s">
        <v>13</v>
      </c>
      <c r="G868" s="34">
        <f>G869</f>
        <v>83.6</v>
      </c>
      <c r="H868" s="34">
        <f t="shared" si="110"/>
        <v>0</v>
      </c>
      <c r="I868" s="34">
        <f t="shared" si="110"/>
        <v>0</v>
      </c>
    </row>
    <row r="869" spans="1:250" s="9" customFormat="1" ht="30.75" customHeight="1" x14ac:dyDescent="0.25">
      <c r="A869" s="35" t="s">
        <v>32</v>
      </c>
      <c r="B869" s="33" t="s">
        <v>445</v>
      </c>
      <c r="C869" s="33" t="s">
        <v>352</v>
      </c>
      <c r="D869" s="33" t="s">
        <v>10</v>
      </c>
      <c r="E869" s="33" t="s">
        <v>118</v>
      </c>
      <c r="F869" s="33" t="s">
        <v>33</v>
      </c>
      <c r="G869" s="34">
        <f>G870</f>
        <v>83.6</v>
      </c>
      <c r="H869" s="34">
        <f t="shared" si="110"/>
        <v>0</v>
      </c>
      <c r="I869" s="34">
        <f t="shared" si="110"/>
        <v>0</v>
      </c>
    </row>
    <row r="870" spans="1:250" s="9" customFormat="1" ht="32.25" customHeight="1" x14ac:dyDescent="0.25">
      <c r="A870" s="35" t="s">
        <v>34</v>
      </c>
      <c r="B870" s="33" t="s">
        <v>445</v>
      </c>
      <c r="C870" s="33" t="s">
        <v>352</v>
      </c>
      <c r="D870" s="33" t="s">
        <v>10</v>
      </c>
      <c r="E870" s="33" t="s">
        <v>118</v>
      </c>
      <c r="F870" s="33" t="s">
        <v>35</v>
      </c>
      <c r="G870" s="34">
        <v>83.6</v>
      </c>
      <c r="H870" s="34">
        <v>0</v>
      </c>
      <c r="I870" s="34">
        <v>0</v>
      </c>
    </row>
    <row r="871" spans="1:250" s="9" customFormat="1" ht="62.25" customHeight="1" x14ac:dyDescent="0.25">
      <c r="A871" s="35" t="s">
        <v>531</v>
      </c>
      <c r="B871" s="33" t="s">
        <v>445</v>
      </c>
      <c r="C871" s="33" t="s">
        <v>352</v>
      </c>
      <c r="D871" s="33" t="s">
        <v>10</v>
      </c>
      <c r="E871" s="33" t="s">
        <v>528</v>
      </c>
      <c r="F871" s="33" t="s">
        <v>13</v>
      </c>
      <c r="G871" s="34">
        <v>0</v>
      </c>
      <c r="H871" s="34">
        <f>H872</f>
        <v>77.2</v>
      </c>
      <c r="I871" s="34">
        <v>0</v>
      </c>
    </row>
    <row r="872" spans="1:250" s="9" customFormat="1" ht="32.25" customHeight="1" x14ac:dyDescent="0.25">
      <c r="A872" s="35" t="s">
        <v>89</v>
      </c>
      <c r="B872" s="33" t="s">
        <v>445</v>
      </c>
      <c r="C872" s="33" t="s">
        <v>352</v>
      </c>
      <c r="D872" s="33" t="s">
        <v>10</v>
      </c>
      <c r="E872" s="33" t="s">
        <v>529</v>
      </c>
      <c r="F872" s="33" t="s">
        <v>13</v>
      </c>
      <c r="G872" s="34">
        <v>0</v>
      </c>
      <c r="H872" s="34">
        <f>H873</f>
        <v>77.2</v>
      </c>
      <c r="I872" s="34">
        <v>0</v>
      </c>
    </row>
    <row r="873" spans="1:250" s="9" customFormat="1" ht="32.25" customHeight="1" x14ac:dyDescent="0.25">
      <c r="A873" s="35" t="s">
        <v>32</v>
      </c>
      <c r="B873" s="33" t="s">
        <v>445</v>
      </c>
      <c r="C873" s="33" t="s">
        <v>352</v>
      </c>
      <c r="D873" s="33" t="s">
        <v>10</v>
      </c>
      <c r="E873" s="33" t="s">
        <v>529</v>
      </c>
      <c r="F873" s="33" t="s">
        <v>33</v>
      </c>
      <c r="G873" s="34">
        <v>0</v>
      </c>
      <c r="H873" s="34">
        <f>H874</f>
        <v>77.2</v>
      </c>
      <c r="I873" s="34">
        <v>0</v>
      </c>
    </row>
    <row r="874" spans="1:250" s="9" customFormat="1" ht="32.25" customHeight="1" x14ac:dyDescent="0.25">
      <c r="A874" s="35" t="s">
        <v>34</v>
      </c>
      <c r="B874" s="33" t="s">
        <v>445</v>
      </c>
      <c r="C874" s="33" t="s">
        <v>352</v>
      </c>
      <c r="D874" s="33" t="s">
        <v>10</v>
      </c>
      <c r="E874" s="33" t="s">
        <v>529</v>
      </c>
      <c r="F874" s="33" t="s">
        <v>35</v>
      </c>
      <c r="G874" s="34">
        <v>0</v>
      </c>
      <c r="H874" s="34">
        <v>77.2</v>
      </c>
      <c r="I874" s="34">
        <v>0</v>
      </c>
    </row>
    <row r="875" spans="1:250" s="25" customFormat="1" ht="30" customHeight="1" x14ac:dyDescent="0.25">
      <c r="A875" s="35" t="s">
        <v>574</v>
      </c>
      <c r="B875" s="33" t="s">
        <v>445</v>
      </c>
      <c r="C875" s="33" t="s">
        <v>352</v>
      </c>
      <c r="D875" s="33" t="s">
        <v>10</v>
      </c>
      <c r="E875" s="33" t="s">
        <v>86</v>
      </c>
      <c r="F875" s="33" t="s">
        <v>13</v>
      </c>
      <c r="G875" s="34">
        <f>G876</f>
        <v>5.9</v>
      </c>
      <c r="H875" s="34">
        <f t="shared" ref="H875:I878" si="111">H876</f>
        <v>5.9</v>
      </c>
      <c r="I875" s="34">
        <f t="shared" si="111"/>
        <v>5.9</v>
      </c>
    </row>
    <row r="876" spans="1:250" s="25" customFormat="1" ht="50.25" customHeight="1" x14ac:dyDescent="0.25">
      <c r="A876" s="35" t="s">
        <v>354</v>
      </c>
      <c r="B876" s="33" t="s">
        <v>445</v>
      </c>
      <c r="C876" s="33" t="s">
        <v>352</v>
      </c>
      <c r="D876" s="33" t="s">
        <v>10</v>
      </c>
      <c r="E876" s="33" t="s">
        <v>355</v>
      </c>
      <c r="F876" s="33" t="s">
        <v>13</v>
      </c>
      <c r="G876" s="34">
        <f>G877</f>
        <v>5.9</v>
      </c>
      <c r="H876" s="34">
        <f t="shared" si="111"/>
        <v>5.9</v>
      </c>
      <c r="I876" s="34">
        <f t="shared" si="111"/>
        <v>5.9</v>
      </c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  <c r="AD876" s="26"/>
      <c r="AE876" s="26"/>
      <c r="AF876" s="26"/>
      <c r="AG876" s="26"/>
      <c r="AH876" s="26"/>
      <c r="AI876" s="26"/>
      <c r="AJ876" s="26"/>
      <c r="AK876" s="26"/>
      <c r="AL876" s="26"/>
      <c r="AM876" s="26"/>
      <c r="AN876" s="26"/>
      <c r="AO876" s="26"/>
      <c r="AP876" s="26"/>
      <c r="AQ876" s="26"/>
      <c r="AR876" s="26"/>
      <c r="AS876" s="26"/>
      <c r="AT876" s="26"/>
      <c r="AU876" s="26"/>
      <c r="AV876" s="26"/>
      <c r="AW876" s="26"/>
      <c r="AX876" s="26"/>
      <c r="AY876" s="26"/>
      <c r="AZ876" s="26"/>
      <c r="BA876" s="26"/>
      <c r="BB876" s="26"/>
      <c r="BC876" s="26"/>
      <c r="BD876" s="26"/>
      <c r="BE876" s="26"/>
      <c r="BF876" s="26"/>
      <c r="BG876" s="26"/>
      <c r="BH876" s="26"/>
      <c r="BI876" s="26"/>
      <c r="BJ876" s="26"/>
      <c r="BK876" s="26"/>
      <c r="BL876" s="26"/>
      <c r="BM876" s="26"/>
      <c r="BN876" s="26"/>
      <c r="BO876" s="26"/>
      <c r="BP876" s="26"/>
      <c r="BQ876" s="26"/>
      <c r="BR876" s="26"/>
      <c r="BS876" s="26"/>
      <c r="BT876" s="26"/>
      <c r="BU876" s="26"/>
      <c r="BV876" s="26"/>
      <c r="BW876" s="26"/>
      <c r="BX876" s="26"/>
      <c r="BY876" s="26"/>
      <c r="BZ876" s="26"/>
      <c r="CA876" s="26"/>
      <c r="CB876" s="26"/>
      <c r="CC876" s="26"/>
      <c r="CD876" s="26"/>
      <c r="CE876" s="26"/>
      <c r="CF876" s="26"/>
      <c r="CG876" s="26"/>
      <c r="CH876" s="26"/>
      <c r="CI876" s="26"/>
      <c r="CJ876" s="26"/>
      <c r="CK876" s="26"/>
      <c r="CL876" s="26"/>
      <c r="CM876" s="26"/>
      <c r="CN876" s="26"/>
      <c r="CO876" s="26"/>
      <c r="CP876" s="26"/>
      <c r="CQ876" s="26"/>
      <c r="CR876" s="26"/>
      <c r="CS876" s="26"/>
      <c r="CT876" s="26"/>
      <c r="CU876" s="26"/>
      <c r="CV876" s="26"/>
      <c r="CW876" s="26"/>
      <c r="CX876" s="26"/>
      <c r="CY876" s="26"/>
      <c r="CZ876" s="26"/>
      <c r="DA876" s="26"/>
      <c r="DB876" s="26"/>
      <c r="DC876" s="26"/>
      <c r="DD876" s="26"/>
      <c r="DE876" s="26"/>
      <c r="DF876" s="26"/>
      <c r="DG876" s="26"/>
      <c r="DH876" s="26"/>
      <c r="DI876" s="26"/>
      <c r="DJ876" s="26"/>
      <c r="DK876" s="26"/>
      <c r="DL876" s="26"/>
      <c r="DM876" s="26"/>
      <c r="DN876" s="26"/>
      <c r="DO876" s="26"/>
      <c r="DP876" s="26"/>
      <c r="DQ876" s="26"/>
      <c r="DR876" s="26"/>
      <c r="DS876" s="26"/>
      <c r="DT876" s="26"/>
      <c r="DU876" s="26"/>
      <c r="DV876" s="26"/>
      <c r="DW876" s="26"/>
      <c r="DX876" s="26"/>
      <c r="DY876" s="26"/>
      <c r="DZ876" s="26"/>
      <c r="EA876" s="26"/>
      <c r="EB876" s="26"/>
      <c r="EC876" s="26"/>
      <c r="ED876" s="26"/>
      <c r="EE876" s="26"/>
      <c r="EF876" s="26"/>
      <c r="EG876" s="26"/>
      <c r="EH876" s="26"/>
      <c r="EI876" s="26"/>
      <c r="EJ876" s="26"/>
      <c r="EK876" s="26"/>
      <c r="EL876" s="26"/>
      <c r="EM876" s="26"/>
      <c r="EN876" s="26"/>
      <c r="EO876" s="26"/>
      <c r="EP876" s="26"/>
      <c r="EQ876" s="26"/>
      <c r="ER876" s="26"/>
      <c r="ES876" s="26"/>
      <c r="ET876" s="26"/>
      <c r="EU876" s="26"/>
      <c r="EV876" s="26"/>
      <c r="EW876" s="26"/>
      <c r="EX876" s="26"/>
      <c r="EY876" s="26"/>
      <c r="EZ876" s="26"/>
      <c r="FA876" s="26"/>
      <c r="FB876" s="26"/>
      <c r="FC876" s="26"/>
      <c r="FD876" s="26"/>
      <c r="FE876" s="26"/>
      <c r="FF876" s="26"/>
      <c r="FG876" s="26"/>
      <c r="FH876" s="26"/>
      <c r="FI876" s="26"/>
      <c r="FJ876" s="26"/>
      <c r="FK876" s="26"/>
      <c r="FL876" s="26"/>
      <c r="FM876" s="26"/>
      <c r="FN876" s="26"/>
      <c r="FO876" s="26"/>
      <c r="FP876" s="26"/>
      <c r="FQ876" s="26"/>
      <c r="FR876" s="26"/>
      <c r="FS876" s="26"/>
      <c r="FT876" s="26"/>
      <c r="FU876" s="26"/>
      <c r="FV876" s="26"/>
      <c r="FW876" s="26"/>
      <c r="FX876" s="26"/>
      <c r="FY876" s="26"/>
      <c r="FZ876" s="26"/>
      <c r="GA876" s="26"/>
      <c r="GB876" s="26"/>
      <c r="GC876" s="26"/>
      <c r="GD876" s="26"/>
      <c r="GE876" s="26"/>
      <c r="GF876" s="26"/>
      <c r="GG876" s="26"/>
      <c r="GH876" s="26"/>
      <c r="GI876" s="26"/>
      <c r="GJ876" s="26"/>
      <c r="GK876" s="26"/>
      <c r="GL876" s="26"/>
      <c r="GM876" s="26"/>
      <c r="GN876" s="26"/>
      <c r="GO876" s="26"/>
      <c r="GP876" s="26"/>
      <c r="GQ876" s="26"/>
      <c r="GR876" s="26"/>
      <c r="GS876" s="26"/>
      <c r="GT876" s="26"/>
      <c r="GU876" s="26"/>
      <c r="GV876" s="26"/>
      <c r="GW876" s="26"/>
      <c r="GX876" s="26"/>
      <c r="GY876" s="26"/>
      <c r="GZ876" s="26"/>
      <c r="HA876" s="26"/>
      <c r="HB876" s="26"/>
      <c r="HC876" s="26"/>
      <c r="HD876" s="26"/>
      <c r="HE876" s="26"/>
      <c r="HF876" s="26"/>
      <c r="HG876" s="26"/>
      <c r="HH876" s="26"/>
      <c r="HI876" s="26"/>
      <c r="HJ876" s="26"/>
      <c r="HK876" s="26"/>
      <c r="HL876" s="26"/>
      <c r="HM876" s="26"/>
      <c r="HN876" s="26"/>
      <c r="HO876" s="26"/>
      <c r="HP876" s="26"/>
      <c r="HQ876" s="26"/>
      <c r="HR876" s="26"/>
      <c r="HS876" s="26"/>
      <c r="HT876" s="26"/>
      <c r="HU876" s="26"/>
      <c r="HV876" s="26"/>
      <c r="HW876" s="26"/>
      <c r="HX876" s="26"/>
      <c r="HY876" s="26"/>
      <c r="HZ876" s="26"/>
      <c r="IA876" s="26"/>
      <c r="IB876" s="26"/>
      <c r="IC876" s="26"/>
      <c r="ID876" s="26"/>
      <c r="IE876" s="26"/>
      <c r="IF876" s="26"/>
      <c r="IG876" s="26"/>
      <c r="IH876" s="26"/>
      <c r="II876" s="26"/>
      <c r="IJ876" s="26"/>
      <c r="IK876" s="26"/>
      <c r="IL876" s="26"/>
      <c r="IM876" s="26"/>
      <c r="IN876" s="26"/>
      <c r="IO876" s="26"/>
      <c r="IP876" s="26"/>
    </row>
    <row r="877" spans="1:250" s="25" customFormat="1" ht="28.5" customHeight="1" x14ac:dyDescent="0.25">
      <c r="A877" s="35" t="s">
        <v>89</v>
      </c>
      <c r="B877" s="33" t="s">
        <v>445</v>
      </c>
      <c r="C877" s="33" t="s">
        <v>352</v>
      </c>
      <c r="D877" s="33" t="s">
        <v>10</v>
      </c>
      <c r="E877" s="33" t="s">
        <v>356</v>
      </c>
      <c r="F877" s="33" t="s">
        <v>13</v>
      </c>
      <c r="G877" s="34">
        <f>G878</f>
        <v>5.9</v>
      </c>
      <c r="H877" s="34">
        <f t="shared" si="111"/>
        <v>5.9</v>
      </c>
      <c r="I877" s="34">
        <f t="shared" si="111"/>
        <v>5.9</v>
      </c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  <c r="AD877" s="26"/>
      <c r="AE877" s="26"/>
      <c r="AF877" s="26"/>
      <c r="AG877" s="26"/>
      <c r="AH877" s="26"/>
      <c r="AI877" s="26"/>
      <c r="AJ877" s="26"/>
      <c r="AK877" s="26"/>
      <c r="AL877" s="26"/>
      <c r="AM877" s="26"/>
      <c r="AN877" s="26"/>
      <c r="AO877" s="26"/>
      <c r="AP877" s="26"/>
      <c r="AQ877" s="26"/>
      <c r="AR877" s="26"/>
      <c r="AS877" s="26"/>
      <c r="AT877" s="26"/>
      <c r="AU877" s="26"/>
      <c r="AV877" s="26"/>
      <c r="AW877" s="26"/>
      <c r="AX877" s="26"/>
      <c r="AY877" s="26"/>
      <c r="AZ877" s="26"/>
      <c r="BA877" s="26"/>
      <c r="BB877" s="26"/>
      <c r="BC877" s="26"/>
      <c r="BD877" s="26"/>
      <c r="BE877" s="26"/>
      <c r="BF877" s="26"/>
      <c r="BG877" s="26"/>
      <c r="BH877" s="26"/>
      <c r="BI877" s="26"/>
      <c r="BJ877" s="26"/>
      <c r="BK877" s="26"/>
      <c r="BL877" s="26"/>
      <c r="BM877" s="26"/>
      <c r="BN877" s="26"/>
      <c r="BO877" s="26"/>
      <c r="BP877" s="26"/>
      <c r="BQ877" s="26"/>
      <c r="BR877" s="26"/>
      <c r="BS877" s="26"/>
      <c r="BT877" s="26"/>
      <c r="BU877" s="26"/>
      <c r="BV877" s="26"/>
      <c r="BW877" s="26"/>
      <c r="BX877" s="26"/>
      <c r="BY877" s="26"/>
      <c r="BZ877" s="26"/>
      <c r="CA877" s="26"/>
      <c r="CB877" s="26"/>
      <c r="CC877" s="26"/>
      <c r="CD877" s="26"/>
      <c r="CE877" s="26"/>
      <c r="CF877" s="26"/>
      <c r="CG877" s="26"/>
      <c r="CH877" s="26"/>
      <c r="CI877" s="26"/>
      <c r="CJ877" s="26"/>
      <c r="CK877" s="26"/>
      <c r="CL877" s="26"/>
      <c r="CM877" s="26"/>
      <c r="CN877" s="26"/>
      <c r="CO877" s="26"/>
      <c r="CP877" s="26"/>
      <c r="CQ877" s="26"/>
      <c r="CR877" s="26"/>
      <c r="CS877" s="26"/>
      <c r="CT877" s="26"/>
      <c r="CU877" s="26"/>
      <c r="CV877" s="26"/>
      <c r="CW877" s="26"/>
      <c r="CX877" s="26"/>
      <c r="CY877" s="26"/>
      <c r="CZ877" s="26"/>
      <c r="DA877" s="26"/>
      <c r="DB877" s="26"/>
      <c r="DC877" s="26"/>
      <c r="DD877" s="26"/>
      <c r="DE877" s="26"/>
      <c r="DF877" s="26"/>
      <c r="DG877" s="26"/>
      <c r="DH877" s="26"/>
      <c r="DI877" s="26"/>
      <c r="DJ877" s="26"/>
      <c r="DK877" s="26"/>
      <c r="DL877" s="26"/>
      <c r="DM877" s="26"/>
      <c r="DN877" s="26"/>
      <c r="DO877" s="26"/>
      <c r="DP877" s="26"/>
      <c r="DQ877" s="26"/>
      <c r="DR877" s="26"/>
      <c r="DS877" s="26"/>
      <c r="DT877" s="26"/>
      <c r="DU877" s="26"/>
      <c r="DV877" s="26"/>
      <c r="DW877" s="26"/>
      <c r="DX877" s="26"/>
      <c r="DY877" s="26"/>
      <c r="DZ877" s="26"/>
      <c r="EA877" s="26"/>
      <c r="EB877" s="26"/>
      <c r="EC877" s="26"/>
      <c r="ED877" s="26"/>
      <c r="EE877" s="26"/>
      <c r="EF877" s="26"/>
      <c r="EG877" s="26"/>
      <c r="EH877" s="26"/>
      <c r="EI877" s="26"/>
      <c r="EJ877" s="26"/>
      <c r="EK877" s="26"/>
      <c r="EL877" s="26"/>
      <c r="EM877" s="26"/>
      <c r="EN877" s="26"/>
      <c r="EO877" s="26"/>
      <c r="EP877" s="26"/>
      <c r="EQ877" s="26"/>
      <c r="ER877" s="26"/>
      <c r="ES877" s="26"/>
      <c r="ET877" s="26"/>
      <c r="EU877" s="26"/>
      <c r="EV877" s="26"/>
      <c r="EW877" s="26"/>
      <c r="EX877" s="26"/>
      <c r="EY877" s="26"/>
      <c r="EZ877" s="26"/>
      <c r="FA877" s="26"/>
      <c r="FB877" s="26"/>
      <c r="FC877" s="26"/>
      <c r="FD877" s="26"/>
      <c r="FE877" s="26"/>
      <c r="FF877" s="26"/>
      <c r="FG877" s="26"/>
      <c r="FH877" s="26"/>
      <c r="FI877" s="26"/>
      <c r="FJ877" s="26"/>
      <c r="FK877" s="26"/>
      <c r="FL877" s="26"/>
      <c r="FM877" s="26"/>
      <c r="FN877" s="26"/>
      <c r="FO877" s="26"/>
      <c r="FP877" s="26"/>
      <c r="FQ877" s="26"/>
      <c r="FR877" s="26"/>
      <c r="FS877" s="26"/>
      <c r="FT877" s="26"/>
      <c r="FU877" s="26"/>
      <c r="FV877" s="26"/>
      <c r="FW877" s="26"/>
      <c r="FX877" s="26"/>
      <c r="FY877" s="26"/>
      <c r="FZ877" s="26"/>
      <c r="GA877" s="26"/>
      <c r="GB877" s="26"/>
      <c r="GC877" s="26"/>
      <c r="GD877" s="26"/>
      <c r="GE877" s="26"/>
      <c r="GF877" s="26"/>
      <c r="GG877" s="26"/>
      <c r="GH877" s="26"/>
      <c r="GI877" s="26"/>
      <c r="GJ877" s="26"/>
      <c r="GK877" s="26"/>
      <c r="GL877" s="26"/>
      <c r="GM877" s="26"/>
      <c r="GN877" s="26"/>
      <c r="GO877" s="26"/>
      <c r="GP877" s="26"/>
      <c r="GQ877" s="26"/>
      <c r="GR877" s="26"/>
      <c r="GS877" s="26"/>
      <c r="GT877" s="26"/>
      <c r="GU877" s="26"/>
      <c r="GV877" s="26"/>
      <c r="GW877" s="26"/>
      <c r="GX877" s="26"/>
      <c r="GY877" s="26"/>
      <c r="GZ877" s="26"/>
      <c r="HA877" s="26"/>
      <c r="HB877" s="26"/>
      <c r="HC877" s="26"/>
      <c r="HD877" s="26"/>
      <c r="HE877" s="26"/>
      <c r="HF877" s="26"/>
      <c r="HG877" s="26"/>
      <c r="HH877" s="26"/>
      <c r="HI877" s="26"/>
      <c r="HJ877" s="26"/>
      <c r="HK877" s="26"/>
      <c r="HL877" s="26"/>
      <c r="HM877" s="26"/>
      <c r="HN877" s="26"/>
      <c r="HO877" s="26"/>
      <c r="HP877" s="26"/>
      <c r="HQ877" s="26"/>
      <c r="HR877" s="26"/>
      <c r="HS877" s="26"/>
      <c r="HT877" s="26"/>
      <c r="HU877" s="26"/>
      <c r="HV877" s="26"/>
      <c r="HW877" s="26"/>
      <c r="HX877" s="26"/>
      <c r="HY877" s="26"/>
      <c r="HZ877" s="26"/>
      <c r="IA877" s="26"/>
      <c r="IB877" s="26"/>
      <c r="IC877" s="26"/>
      <c r="ID877" s="26"/>
      <c r="IE877" s="26"/>
      <c r="IF877" s="26"/>
      <c r="IG877" s="26"/>
      <c r="IH877" s="26"/>
      <c r="II877" s="26"/>
      <c r="IJ877" s="26"/>
      <c r="IK877" s="26"/>
      <c r="IL877" s="26"/>
      <c r="IM877" s="26"/>
      <c r="IN877" s="26"/>
      <c r="IO877" s="26"/>
      <c r="IP877" s="26"/>
    </row>
    <row r="878" spans="1:250" s="25" customFormat="1" ht="37.5" customHeight="1" x14ac:dyDescent="0.25">
      <c r="A878" s="35" t="s">
        <v>32</v>
      </c>
      <c r="B878" s="33" t="s">
        <v>445</v>
      </c>
      <c r="C878" s="33" t="s">
        <v>352</v>
      </c>
      <c r="D878" s="33" t="s">
        <v>10</v>
      </c>
      <c r="E878" s="33" t="s">
        <v>356</v>
      </c>
      <c r="F878" s="33" t="s">
        <v>33</v>
      </c>
      <c r="G878" s="34">
        <f>G879</f>
        <v>5.9</v>
      </c>
      <c r="H878" s="34">
        <f t="shared" si="111"/>
        <v>5.9</v>
      </c>
      <c r="I878" s="34">
        <f t="shared" si="111"/>
        <v>5.9</v>
      </c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  <c r="AD878" s="26"/>
      <c r="AE878" s="26"/>
      <c r="AF878" s="26"/>
      <c r="AG878" s="26"/>
      <c r="AH878" s="26"/>
      <c r="AI878" s="26"/>
      <c r="AJ878" s="26"/>
      <c r="AK878" s="26"/>
      <c r="AL878" s="26"/>
      <c r="AM878" s="26"/>
      <c r="AN878" s="26"/>
      <c r="AO878" s="26"/>
      <c r="AP878" s="26"/>
      <c r="AQ878" s="26"/>
      <c r="AR878" s="26"/>
      <c r="AS878" s="26"/>
      <c r="AT878" s="26"/>
      <c r="AU878" s="26"/>
      <c r="AV878" s="26"/>
      <c r="AW878" s="26"/>
      <c r="AX878" s="26"/>
      <c r="AY878" s="26"/>
      <c r="AZ878" s="26"/>
      <c r="BA878" s="26"/>
      <c r="BB878" s="26"/>
      <c r="BC878" s="26"/>
      <c r="BD878" s="26"/>
      <c r="BE878" s="26"/>
      <c r="BF878" s="26"/>
      <c r="BG878" s="26"/>
      <c r="BH878" s="26"/>
      <c r="BI878" s="26"/>
      <c r="BJ878" s="26"/>
      <c r="BK878" s="26"/>
      <c r="BL878" s="26"/>
      <c r="BM878" s="26"/>
      <c r="BN878" s="26"/>
      <c r="BO878" s="26"/>
      <c r="BP878" s="26"/>
      <c r="BQ878" s="26"/>
      <c r="BR878" s="26"/>
      <c r="BS878" s="26"/>
      <c r="BT878" s="26"/>
      <c r="BU878" s="26"/>
      <c r="BV878" s="26"/>
      <c r="BW878" s="26"/>
      <c r="BX878" s="26"/>
      <c r="BY878" s="26"/>
      <c r="BZ878" s="26"/>
      <c r="CA878" s="26"/>
      <c r="CB878" s="26"/>
      <c r="CC878" s="26"/>
      <c r="CD878" s="26"/>
      <c r="CE878" s="26"/>
      <c r="CF878" s="26"/>
      <c r="CG878" s="26"/>
      <c r="CH878" s="26"/>
      <c r="CI878" s="26"/>
      <c r="CJ878" s="26"/>
      <c r="CK878" s="26"/>
      <c r="CL878" s="26"/>
      <c r="CM878" s="26"/>
      <c r="CN878" s="26"/>
      <c r="CO878" s="26"/>
      <c r="CP878" s="26"/>
      <c r="CQ878" s="26"/>
      <c r="CR878" s="26"/>
      <c r="CS878" s="26"/>
      <c r="CT878" s="26"/>
      <c r="CU878" s="26"/>
      <c r="CV878" s="26"/>
      <c r="CW878" s="26"/>
      <c r="CX878" s="26"/>
      <c r="CY878" s="26"/>
      <c r="CZ878" s="26"/>
      <c r="DA878" s="26"/>
      <c r="DB878" s="26"/>
      <c r="DC878" s="26"/>
      <c r="DD878" s="26"/>
      <c r="DE878" s="26"/>
      <c r="DF878" s="26"/>
      <c r="DG878" s="26"/>
      <c r="DH878" s="26"/>
      <c r="DI878" s="26"/>
      <c r="DJ878" s="26"/>
      <c r="DK878" s="26"/>
      <c r="DL878" s="26"/>
      <c r="DM878" s="26"/>
      <c r="DN878" s="26"/>
      <c r="DO878" s="26"/>
      <c r="DP878" s="26"/>
      <c r="DQ878" s="26"/>
      <c r="DR878" s="26"/>
      <c r="DS878" s="26"/>
      <c r="DT878" s="26"/>
      <c r="DU878" s="26"/>
      <c r="DV878" s="26"/>
      <c r="DW878" s="26"/>
      <c r="DX878" s="26"/>
      <c r="DY878" s="26"/>
      <c r="DZ878" s="26"/>
      <c r="EA878" s="26"/>
      <c r="EB878" s="26"/>
      <c r="EC878" s="26"/>
      <c r="ED878" s="26"/>
      <c r="EE878" s="26"/>
      <c r="EF878" s="26"/>
      <c r="EG878" s="26"/>
      <c r="EH878" s="26"/>
      <c r="EI878" s="26"/>
      <c r="EJ878" s="26"/>
      <c r="EK878" s="26"/>
      <c r="EL878" s="26"/>
      <c r="EM878" s="26"/>
      <c r="EN878" s="26"/>
      <c r="EO878" s="26"/>
      <c r="EP878" s="26"/>
      <c r="EQ878" s="26"/>
      <c r="ER878" s="26"/>
      <c r="ES878" s="26"/>
      <c r="ET878" s="26"/>
      <c r="EU878" s="26"/>
      <c r="EV878" s="26"/>
      <c r="EW878" s="26"/>
      <c r="EX878" s="26"/>
      <c r="EY878" s="26"/>
      <c r="EZ878" s="26"/>
      <c r="FA878" s="26"/>
      <c r="FB878" s="26"/>
      <c r="FC878" s="26"/>
      <c r="FD878" s="26"/>
      <c r="FE878" s="26"/>
      <c r="FF878" s="26"/>
      <c r="FG878" s="26"/>
      <c r="FH878" s="26"/>
      <c r="FI878" s="26"/>
      <c r="FJ878" s="26"/>
      <c r="FK878" s="26"/>
      <c r="FL878" s="26"/>
      <c r="FM878" s="26"/>
      <c r="FN878" s="26"/>
      <c r="FO878" s="26"/>
      <c r="FP878" s="26"/>
      <c r="FQ878" s="26"/>
      <c r="FR878" s="26"/>
      <c r="FS878" s="26"/>
      <c r="FT878" s="26"/>
      <c r="FU878" s="26"/>
      <c r="FV878" s="26"/>
      <c r="FW878" s="26"/>
      <c r="FX878" s="26"/>
      <c r="FY878" s="26"/>
      <c r="FZ878" s="26"/>
      <c r="GA878" s="26"/>
      <c r="GB878" s="26"/>
      <c r="GC878" s="26"/>
      <c r="GD878" s="26"/>
      <c r="GE878" s="26"/>
      <c r="GF878" s="26"/>
      <c r="GG878" s="26"/>
      <c r="GH878" s="26"/>
      <c r="GI878" s="26"/>
      <c r="GJ878" s="26"/>
      <c r="GK878" s="26"/>
      <c r="GL878" s="26"/>
      <c r="GM878" s="26"/>
      <c r="GN878" s="26"/>
      <c r="GO878" s="26"/>
      <c r="GP878" s="26"/>
      <c r="GQ878" s="26"/>
      <c r="GR878" s="26"/>
      <c r="GS878" s="26"/>
      <c r="GT878" s="26"/>
      <c r="GU878" s="26"/>
      <c r="GV878" s="26"/>
      <c r="GW878" s="26"/>
      <c r="GX878" s="26"/>
      <c r="GY878" s="26"/>
      <c r="GZ878" s="26"/>
      <c r="HA878" s="26"/>
      <c r="HB878" s="26"/>
      <c r="HC878" s="26"/>
      <c r="HD878" s="26"/>
      <c r="HE878" s="26"/>
      <c r="HF878" s="26"/>
      <c r="HG878" s="26"/>
      <c r="HH878" s="26"/>
      <c r="HI878" s="26"/>
      <c r="HJ878" s="26"/>
      <c r="HK878" s="26"/>
      <c r="HL878" s="26"/>
      <c r="HM878" s="26"/>
      <c r="HN878" s="26"/>
      <c r="HO878" s="26"/>
      <c r="HP878" s="26"/>
      <c r="HQ878" s="26"/>
      <c r="HR878" s="26"/>
      <c r="HS878" s="26"/>
      <c r="HT878" s="26"/>
      <c r="HU878" s="26"/>
      <c r="HV878" s="26"/>
      <c r="HW878" s="26"/>
      <c r="HX878" s="26"/>
      <c r="HY878" s="26"/>
      <c r="HZ878" s="26"/>
      <c r="IA878" s="26"/>
      <c r="IB878" s="26"/>
      <c r="IC878" s="26"/>
      <c r="ID878" s="26"/>
      <c r="IE878" s="26"/>
      <c r="IF878" s="26"/>
      <c r="IG878" s="26"/>
      <c r="IH878" s="26"/>
      <c r="II878" s="26"/>
      <c r="IJ878" s="26"/>
      <c r="IK878" s="26"/>
      <c r="IL878" s="26"/>
      <c r="IM878" s="26"/>
      <c r="IN878" s="26"/>
      <c r="IO878" s="26"/>
      <c r="IP878" s="26"/>
    </row>
    <row r="879" spans="1:250" s="25" customFormat="1" ht="24" customHeight="1" x14ac:dyDescent="0.25">
      <c r="A879" s="35" t="s">
        <v>34</v>
      </c>
      <c r="B879" s="33" t="s">
        <v>445</v>
      </c>
      <c r="C879" s="33" t="s">
        <v>352</v>
      </c>
      <c r="D879" s="33" t="s">
        <v>10</v>
      </c>
      <c r="E879" s="33" t="s">
        <v>356</v>
      </c>
      <c r="F879" s="33" t="s">
        <v>35</v>
      </c>
      <c r="G879" s="34">
        <v>5.9</v>
      </c>
      <c r="H879" s="34">
        <v>5.9</v>
      </c>
      <c r="I879" s="34">
        <v>5.9</v>
      </c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  <c r="AD879" s="26"/>
      <c r="AE879" s="26"/>
      <c r="AF879" s="26"/>
      <c r="AG879" s="26"/>
      <c r="AH879" s="26"/>
      <c r="AI879" s="26"/>
      <c r="AJ879" s="26"/>
      <c r="AK879" s="26"/>
      <c r="AL879" s="26"/>
      <c r="AM879" s="26"/>
      <c r="AN879" s="26"/>
      <c r="AO879" s="26"/>
      <c r="AP879" s="26"/>
      <c r="AQ879" s="26"/>
      <c r="AR879" s="26"/>
      <c r="AS879" s="26"/>
      <c r="AT879" s="26"/>
      <c r="AU879" s="26"/>
      <c r="AV879" s="26"/>
      <c r="AW879" s="26"/>
      <c r="AX879" s="26"/>
      <c r="AY879" s="26"/>
      <c r="AZ879" s="26"/>
      <c r="BA879" s="26"/>
      <c r="BB879" s="26"/>
      <c r="BC879" s="26"/>
      <c r="BD879" s="26"/>
      <c r="BE879" s="26"/>
      <c r="BF879" s="26"/>
      <c r="BG879" s="26"/>
      <c r="BH879" s="26"/>
      <c r="BI879" s="26"/>
      <c r="BJ879" s="26"/>
      <c r="BK879" s="26"/>
      <c r="BL879" s="26"/>
      <c r="BM879" s="26"/>
      <c r="BN879" s="26"/>
      <c r="BO879" s="26"/>
      <c r="BP879" s="26"/>
      <c r="BQ879" s="26"/>
      <c r="BR879" s="26"/>
      <c r="BS879" s="26"/>
      <c r="BT879" s="26"/>
      <c r="BU879" s="26"/>
      <c r="BV879" s="26"/>
      <c r="BW879" s="26"/>
      <c r="BX879" s="26"/>
      <c r="BY879" s="26"/>
      <c r="BZ879" s="26"/>
      <c r="CA879" s="26"/>
      <c r="CB879" s="26"/>
      <c r="CC879" s="26"/>
      <c r="CD879" s="26"/>
      <c r="CE879" s="26"/>
      <c r="CF879" s="26"/>
      <c r="CG879" s="26"/>
      <c r="CH879" s="26"/>
      <c r="CI879" s="26"/>
      <c r="CJ879" s="26"/>
      <c r="CK879" s="26"/>
      <c r="CL879" s="26"/>
      <c r="CM879" s="26"/>
      <c r="CN879" s="26"/>
      <c r="CO879" s="26"/>
      <c r="CP879" s="26"/>
      <c r="CQ879" s="26"/>
      <c r="CR879" s="26"/>
      <c r="CS879" s="26"/>
      <c r="CT879" s="26"/>
      <c r="CU879" s="26"/>
      <c r="CV879" s="26"/>
      <c r="CW879" s="26"/>
      <c r="CX879" s="26"/>
      <c r="CY879" s="26"/>
      <c r="CZ879" s="26"/>
      <c r="DA879" s="26"/>
      <c r="DB879" s="26"/>
      <c r="DC879" s="26"/>
      <c r="DD879" s="26"/>
      <c r="DE879" s="26"/>
      <c r="DF879" s="26"/>
      <c r="DG879" s="26"/>
      <c r="DH879" s="26"/>
      <c r="DI879" s="26"/>
      <c r="DJ879" s="26"/>
      <c r="DK879" s="26"/>
      <c r="DL879" s="26"/>
      <c r="DM879" s="26"/>
      <c r="DN879" s="26"/>
      <c r="DO879" s="26"/>
      <c r="DP879" s="26"/>
      <c r="DQ879" s="26"/>
      <c r="DR879" s="26"/>
      <c r="DS879" s="26"/>
      <c r="DT879" s="26"/>
      <c r="DU879" s="26"/>
      <c r="DV879" s="26"/>
      <c r="DW879" s="26"/>
      <c r="DX879" s="26"/>
      <c r="DY879" s="26"/>
      <c r="DZ879" s="26"/>
      <c r="EA879" s="26"/>
      <c r="EB879" s="26"/>
      <c r="EC879" s="26"/>
      <c r="ED879" s="26"/>
      <c r="EE879" s="26"/>
      <c r="EF879" s="26"/>
      <c r="EG879" s="26"/>
      <c r="EH879" s="26"/>
      <c r="EI879" s="26"/>
      <c r="EJ879" s="26"/>
      <c r="EK879" s="26"/>
      <c r="EL879" s="26"/>
      <c r="EM879" s="26"/>
      <c r="EN879" s="26"/>
      <c r="EO879" s="26"/>
      <c r="EP879" s="26"/>
      <c r="EQ879" s="26"/>
      <c r="ER879" s="26"/>
      <c r="ES879" s="26"/>
      <c r="ET879" s="26"/>
      <c r="EU879" s="26"/>
      <c r="EV879" s="26"/>
      <c r="EW879" s="26"/>
      <c r="EX879" s="26"/>
      <c r="EY879" s="26"/>
      <c r="EZ879" s="26"/>
      <c r="FA879" s="26"/>
      <c r="FB879" s="26"/>
      <c r="FC879" s="26"/>
      <c r="FD879" s="26"/>
      <c r="FE879" s="26"/>
      <c r="FF879" s="26"/>
      <c r="FG879" s="26"/>
      <c r="FH879" s="26"/>
      <c r="FI879" s="26"/>
      <c r="FJ879" s="26"/>
      <c r="FK879" s="26"/>
      <c r="FL879" s="26"/>
      <c r="FM879" s="26"/>
      <c r="FN879" s="26"/>
      <c r="FO879" s="26"/>
      <c r="FP879" s="26"/>
      <c r="FQ879" s="26"/>
      <c r="FR879" s="26"/>
      <c r="FS879" s="26"/>
      <c r="FT879" s="26"/>
      <c r="FU879" s="26"/>
      <c r="FV879" s="26"/>
      <c r="FW879" s="26"/>
      <c r="FX879" s="26"/>
      <c r="FY879" s="26"/>
      <c r="FZ879" s="26"/>
      <c r="GA879" s="26"/>
      <c r="GB879" s="26"/>
      <c r="GC879" s="26"/>
      <c r="GD879" s="26"/>
      <c r="GE879" s="26"/>
      <c r="GF879" s="26"/>
      <c r="GG879" s="26"/>
      <c r="GH879" s="26"/>
      <c r="GI879" s="26"/>
      <c r="GJ879" s="26"/>
      <c r="GK879" s="26"/>
      <c r="GL879" s="26"/>
      <c r="GM879" s="26"/>
      <c r="GN879" s="26"/>
      <c r="GO879" s="26"/>
      <c r="GP879" s="26"/>
      <c r="GQ879" s="26"/>
      <c r="GR879" s="26"/>
      <c r="GS879" s="26"/>
      <c r="GT879" s="26"/>
      <c r="GU879" s="26"/>
      <c r="GV879" s="26"/>
      <c r="GW879" s="26"/>
      <c r="GX879" s="26"/>
      <c r="GY879" s="26"/>
      <c r="GZ879" s="26"/>
      <c r="HA879" s="26"/>
      <c r="HB879" s="26"/>
      <c r="HC879" s="26"/>
      <c r="HD879" s="26"/>
      <c r="HE879" s="26"/>
      <c r="HF879" s="26"/>
      <c r="HG879" s="26"/>
      <c r="HH879" s="26"/>
      <c r="HI879" s="26"/>
      <c r="HJ879" s="26"/>
      <c r="HK879" s="26"/>
      <c r="HL879" s="26"/>
      <c r="HM879" s="26"/>
      <c r="HN879" s="26"/>
      <c r="HO879" s="26"/>
      <c r="HP879" s="26"/>
      <c r="HQ879" s="26"/>
      <c r="HR879" s="26"/>
      <c r="HS879" s="26"/>
      <c r="HT879" s="26"/>
      <c r="HU879" s="26"/>
      <c r="HV879" s="26"/>
      <c r="HW879" s="26"/>
      <c r="HX879" s="26"/>
      <c r="HY879" s="26"/>
      <c r="HZ879" s="26"/>
      <c r="IA879" s="26"/>
      <c r="IB879" s="26"/>
      <c r="IC879" s="26"/>
      <c r="ID879" s="26"/>
      <c r="IE879" s="26"/>
      <c r="IF879" s="26"/>
      <c r="IG879" s="26"/>
      <c r="IH879" s="26"/>
      <c r="II879" s="26"/>
      <c r="IJ879" s="26"/>
      <c r="IK879" s="26"/>
      <c r="IL879" s="26"/>
      <c r="IM879" s="26"/>
      <c r="IN879" s="26"/>
      <c r="IO879" s="26"/>
      <c r="IP879" s="26"/>
    </row>
    <row r="880" spans="1:250" s="25" customFormat="1" ht="44.25" hidden="1" customHeight="1" x14ac:dyDescent="0.25">
      <c r="A880" s="35" t="s">
        <v>357</v>
      </c>
      <c r="B880" s="33" t="s">
        <v>445</v>
      </c>
      <c r="C880" s="33" t="s">
        <v>352</v>
      </c>
      <c r="D880" s="33" t="s">
        <v>10</v>
      </c>
      <c r="E880" s="33" t="s">
        <v>358</v>
      </c>
      <c r="F880" s="33" t="s">
        <v>13</v>
      </c>
      <c r="G880" s="34">
        <f>G881</f>
        <v>0</v>
      </c>
      <c r="H880" s="33"/>
      <c r="I880" s="33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  <c r="AD880" s="26"/>
      <c r="AE880" s="26"/>
      <c r="AF880" s="26"/>
      <c r="AG880" s="26"/>
      <c r="AH880" s="26"/>
      <c r="AI880" s="26"/>
      <c r="AJ880" s="26"/>
      <c r="AK880" s="26"/>
      <c r="AL880" s="26"/>
      <c r="AM880" s="26"/>
      <c r="AN880" s="26"/>
      <c r="AO880" s="26"/>
      <c r="AP880" s="26"/>
      <c r="AQ880" s="26"/>
      <c r="AR880" s="26"/>
      <c r="AS880" s="26"/>
      <c r="AT880" s="26"/>
      <c r="AU880" s="26"/>
      <c r="AV880" s="26"/>
      <c r="AW880" s="26"/>
      <c r="AX880" s="26"/>
      <c r="AY880" s="26"/>
      <c r="AZ880" s="26"/>
      <c r="BA880" s="26"/>
      <c r="BB880" s="26"/>
      <c r="BC880" s="26"/>
      <c r="BD880" s="26"/>
      <c r="BE880" s="26"/>
      <c r="BF880" s="26"/>
      <c r="BG880" s="26"/>
      <c r="BH880" s="26"/>
      <c r="BI880" s="26"/>
      <c r="BJ880" s="26"/>
      <c r="BK880" s="26"/>
      <c r="BL880" s="26"/>
      <c r="BM880" s="26"/>
      <c r="BN880" s="26"/>
      <c r="BO880" s="26"/>
      <c r="BP880" s="26"/>
      <c r="BQ880" s="26"/>
      <c r="BR880" s="26"/>
      <c r="BS880" s="26"/>
      <c r="BT880" s="26"/>
      <c r="BU880" s="26"/>
      <c r="BV880" s="26"/>
      <c r="BW880" s="26"/>
      <c r="BX880" s="26"/>
      <c r="BY880" s="26"/>
      <c r="BZ880" s="26"/>
      <c r="CA880" s="26"/>
      <c r="CB880" s="26"/>
      <c r="CC880" s="26"/>
      <c r="CD880" s="26"/>
      <c r="CE880" s="26"/>
      <c r="CF880" s="26"/>
      <c r="CG880" s="26"/>
      <c r="CH880" s="26"/>
      <c r="CI880" s="26"/>
      <c r="CJ880" s="26"/>
      <c r="CK880" s="26"/>
      <c r="CL880" s="26"/>
      <c r="CM880" s="26"/>
      <c r="CN880" s="26"/>
      <c r="CO880" s="26"/>
      <c r="CP880" s="26"/>
      <c r="CQ880" s="26"/>
      <c r="CR880" s="26"/>
      <c r="CS880" s="26"/>
      <c r="CT880" s="26"/>
      <c r="CU880" s="26"/>
      <c r="CV880" s="26"/>
      <c r="CW880" s="26"/>
      <c r="CX880" s="26"/>
      <c r="CY880" s="26"/>
      <c r="CZ880" s="26"/>
      <c r="DA880" s="26"/>
      <c r="DB880" s="26"/>
      <c r="DC880" s="26"/>
      <c r="DD880" s="26"/>
      <c r="DE880" s="26"/>
      <c r="DF880" s="26"/>
      <c r="DG880" s="26"/>
      <c r="DH880" s="26"/>
      <c r="DI880" s="26"/>
      <c r="DJ880" s="26"/>
      <c r="DK880" s="26"/>
      <c r="DL880" s="26"/>
      <c r="DM880" s="26"/>
      <c r="DN880" s="26"/>
      <c r="DO880" s="26"/>
      <c r="DP880" s="26"/>
      <c r="DQ880" s="26"/>
      <c r="DR880" s="26"/>
      <c r="DS880" s="26"/>
      <c r="DT880" s="26"/>
      <c r="DU880" s="26"/>
      <c r="DV880" s="26"/>
      <c r="DW880" s="26"/>
      <c r="DX880" s="26"/>
      <c r="DY880" s="26"/>
      <c r="DZ880" s="26"/>
      <c r="EA880" s="26"/>
      <c r="EB880" s="26"/>
      <c r="EC880" s="26"/>
      <c r="ED880" s="26"/>
      <c r="EE880" s="26"/>
      <c r="EF880" s="26"/>
      <c r="EG880" s="26"/>
      <c r="EH880" s="26"/>
      <c r="EI880" s="26"/>
      <c r="EJ880" s="26"/>
      <c r="EK880" s="26"/>
      <c r="EL880" s="26"/>
      <c r="EM880" s="26"/>
      <c r="EN880" s="26"/>
      <c r="EO880" s="26"/>
      <c r="EP880" s="26"/>
      <c r="EQ880" s="26"/>
      <c r="ER880" s="26"/>
      <c r="ES880" s="26"/>
      <c r="ET880" s="26"/>
      <c r="EU880" s="26"/>
      <c r="EV880" s="26"/>
      <c r="EW880" s="26"/>
      <c r="EX880" s="26"/>
      <c r="EY880" s="26"/>
      <c r="EZ880" s="26"/>
      <c r="FA880" s="26"/>
      <c r="FB880" s="26"/>
      <c r="FC880" s="26"/>
      <c r="FD880" s="26"/>
      <c r="FE880" s="26"/>
      <c r="FF880" s="26"/>
      <c r="FG880" s="26"/>
      <c r="FH880" s="26"/>
      <c r="FI880" s="26"/>
      <c r="FJ880" s="26"/>
      <c r="FK880" s="26"/>
      <c r="FL880" s="26"/>
      <c r="FM880" s="26"/>
      <c r="FN880" s="26"/>
      <c r="FO880" s="26"/>
      <c r="FP880" s="26"/>
      <c r="FQ880" s="26"/>
      <c r="FR880" s="26"/>
      <c r="FS880" s="26"/>
      <c r="FT880" s="26"/>
      <c r="FU880" s="26"/>
      <c r="FV880" s="26"/>
      <c r="FW880" s="26"/>
      <c r="FX880" s="26"/>
      <c r="FY880" s="26"/>
      <c r="FZ880" s="26"/>
      <c r="GA880" s="26"/>
      <c r="GB880" s="26"/>
      <c r="GC880" s="26"/>
      <c r="GD880" s="26"/>
      <c r="GE880" s="26"/>
      <c r="GF880" s="26"/>
      <c r="GG880" s="26"/>
      <c r="GH880" s="26"/>
      <c r="GI880" s="26"/>
      <c r="GJ880" s="26"/>
      <c r="GK880" s="26"/>
      <c r="GL880" s="26"/>
      <c r="GM880" s="26"/>
      <c r="GN880" s="26"/>
      <c r="GO880" s="26"/>
      <c r="GP880" s="26"/>
      <c r="GQ880" s="26"/>
      <c r="GR880" s="26"/>
      <c r="GS880" s="26"/>
      <c r="GT880" s="26"/>
      <c r="GU880" s="26"/>
      <c r="GV880" s="26"/>
      <c r="GW880" s="26"/>
      <c r="GX880" s="26"/>
      <c r="GY880" s="26"/>
      <c r="GZ880" s="26"/>
      <c r="HA880" s="26"/>
      <c r="HB880" s="26"/>
      <c r="HC880" s="26"/>
      <c r="HD880" s="26"/>
      <c r="HE880" s="26"/>
      <c r="HF880" s="26"/>
      <c r="HG880" s="26"/>
      <c r="HH880" s="26"/>
      <c r="HI880" s="26"/>
      <c r="HJ880" s="26"/>
      <c r="HK880" s="26"/>
      <c r="HL880" s="26"/>
      <c r="HM880" s="26"/>
      <c r="HN880" s="26"/>
      <c r="HO880" s="26"/>
      <c r="HP880" s="26"/>
      <c r="HQ880" s="26"/>
      <c r="HR880" s="26"/>
      <c r="HS880" s="26"/>
      <c r="HT880" s="26"/>
      <c r="HU880" s="26"/>
      <c r="HV880" s="26"/>
      <c r="HW880" s="26"/>
      <c r="HX880" s="26"/>
      <c r="HY880" s="26"/>
      <c r="HZ880" s="26"/>
      <c r="IA880" s="26"/>
      <c r="IB880" s="26"/>
      <c r="IC880" s="26"/>
      <c r="ID880" s="26"/>
      <c r="IE880" s="26"/>
      <c r="IF880" s="26"/>
      <c r="IG880" s="26"/>
      <c r="IH880" s="26"/>
      <c r="II880" s="26"/>
      <c r="IJ880" s="26"/>
      <c r="IK880" s="26"/>
      <c r="IL880" s="26"/>
      <c r="IM880" s="26"/>
      <c r="IN880" s="26"/>
      <c r="IO880" s="26"/>
      <c r="IP880" s="26"/>
    </row>
    <row r="881" spans="1:9" s="9" customFormat="1" ht="24.75" hidden="1" customHeight="1" x14ac:dyDescent="0.25">
      <c r="A881" s="35" t="s">
        <v>359</v>
      </c>
      <c r="B881" s="33" t="s">
        <v>445</v>
      </c>
      <c r="C881" s="33" t="s">
        <v>352</v>
      </c>
      <c r="D881" s="33" t="s">
        <v>10</v>
      </c>
      <c r="E881" s="33" t="s">
        <v>360</v>
      </c>
      <c r="F881" s="33" t="s">
        <v>13</v>
      </c>
      <c r="G881" s="34">
        <f>G882</f>
        <v>0</v>
      </c>
      <c r="H881" s="56"/>
      <c r="I881" s="56"/>
    </row>
    <row r="882" spans="1:9" s="9" customFormat="1" ht="16.5" hidden="1" customHeight="1" x14ac:dyDescent="0.25">
      <c r="A882" s="35" t="s">
        <v>89</v>
      </c>
      <c r="B882" s="33" t="s">
        <v>445</v>
      </c>
      <c r="C882" s="33" t="s">
        <v>352</v>
      </c>
      <c r="D882" s="33" t="s">
        <v>10</v>
      </c>
      <c r="E882" s="33" t="s">
        <v>361</v>
      </c>
      <c r="F882" s="33" t="s">
        <v>13</v>
      </c>
      <c r="G882" s="34">
        <f>G883</f>
        <v>0</v>
      </c>
      <c r="H882" s="56"/>
      <c r="I882" s="56"/>
    </row>
    <row r="883" spans="1:9" s="9" customFormat="1" ht="39" hidden="1" customHeight="1" x14ac:dyDescent="0.25">
      <c r="A883" s="35" t="s">
        <v>60</v>
      </c>
      <c r="B883" s="33" t="s">
        <v>445</v>
      </c>
      <c r="C883" s="33" t="s">
        <v>352</v>
      </c>
      <c r="D883" s="33" t="s">
        <v>10</v>
      </c>
      <c r="E883" s="33" t="s">
        <v>361</v>
      </c>
      <c r="F883" s="33" t="s">
        <v>33</v>
      </c>
      <c r="G883" s="34">
        <f>G884</f>
        <v>0</v>
      </c>
      <c r="H883" s="56"/>
      <c r="I883" s="56"/>
    </row>
    <row r="884" spans="1:9" s="9" customFormat="1" ht="4.5" hidden="1" customHeight="1" x14ac:dyDescent="0.25">
      <c r="A884" s="35" t="s">
        <v>34</v>
      </c>
      <c r="B884" s="33" t="s">
        <v>445</v>
      </c>
      <c r="C884" s="33" t="s">
        <v>352</v>
      </c>
      <c r="D884" s="33" t="s">
        <v>10</v>
      </c>
      <c r="E884" s="33" t="s">
        <v>361</v>
      </c>
      <c r="F884" s="33" t="s">
        <v>35</v>
      </c>
      <c r="G884" s="34">
        <f>5.9-5.9</f>
        <v>0</v>
      </c>
      <c r="H884" s="56"/>
      <c r="I884" s="56"/>
    </row>
    <row r="885" spans="1:9" s="11" customFormat="1" ht="15" x14ac:dyDescent="0.25">
      <c r="A885" s="35" t="s">
        <v>446</v>
      </c>
      <c r="B885" s="33" t="s">
        <v>447</v>
      </c>
      <c r="C885" s="33" t="s">
        <v>11</v>
      </c>
      <c r="D885" s="33" t="s">
        <v>11</v>
      </c>
      <c r="E885" s="33" t="s">
        <v>12</v>
      </c>
      <c r="F885" s="33" t="s">
        <v>13</v>
      </c>
      <c r="G885" s="34">
        <f>G886+G960</f>
        <v>2949.7999999999993</v>
      </c>
      <c r="H885" s="34">
        <f>H886+H960</f>
        <v>3104.3</v>
      </c>
      <c r="I885" s="34">
        <f>I886</f>
        <v>2912.7999999999997</v>
      </c>
    </row>
    <row r="886" spans="1:9" s="9" customFormat="1" ht="20.25" customHeight="1" x14ac:dyDescent="0.25">
      <c r="A886" s="46" t="s">
        <v>284</v>
      </c>
      <c r="B886" s="47" t="s">
        <v>447</v>
      </c>
      <c r="C886" s="47" t="s">
        <v>68</v>
      </c>
      <c r="D886" s="47" t="s">
        <v>11</v>
      </c>
      <c r="E886" s="47" t="s">
        <v>12</v>
      </c>
      <c r="F886" s="47" t="s">
        <v>13</v>
      </c>
      <c r="G886" s="43">
        <f>G887</f>
        <v>2761.7999999999993</v>
      </c>
      <c r="H886" s="43">
        <f>H887</f>
        <v>2735.3</v>
      </c>
      <c r="I886" s="43">
        <f>I887+I960</f>
        <v>2912.7999999999997</v>
      </c>
    </row>
    <row r="887" spans="1:9" s="9" customFormat="1" ht="20.25" customHeight="1" x14ac:dyDescent="0.25">
      <c r="A887" s="35" t="s">
        <v>334</v>
      </c>
      <c r="B887" s="47" t="s">
        <v>447</v>
      </c>
      <c r="C887" s="47" t="s">
        <v>68</v>
      </c>
      <c r="D887" s="47" t="s">
        <v>150</v>
      </c>
      <c r="E887" s="47" t="s">
        <v>12</v>
      </c>
      <c r="F887" s="47" t="s">
        <v>13</v>
      </c>
      <c r="G887" s="43">
        <f>G888+G893+G897</f>
        <v>2761.7999999999993</v>
      </c>
      <c r="H887" s="43">
        <f>H888+H893+H897++H945</f>
        <v>2735.3</v>
      </c>
      <c r="I887" s="43">
        <f>I893+I945</f>
        <v>2634.6</v>
      </c>
    </row>
    <row r="888" spans="1:9" s="9" customFormat="1" ht="43.5" customHeight="1" x14ac:dyDescent="0.25">
      <c r="A888" s="35" t="s">
        <v>563</v>
      </c>
      <c r="B888" s="47" t="s">
        <v>447</v>
      </c>
      <c r="C888" s="47" t="s">
        <v>68</v>
      </c>
      <c r="D888" s="47" t="s">
        <v>150</v>
      </c>
      <c r="E888" s="47" t="s">
        <v>308</v>
      </c>
      <c r="F888" s="47" t="s">
        <v>13</v>
      </c>
      <c r="G888" s="43">
        <f>G889</f>
        <v>34</v>
      </c>
      <c r="H888" s="43">
        <f t="shared" ref="H888:I891" si="112">H889</f>
        <v>0</v>
      </c>
      <c r="I888" s="43">
        <f t="shared" si="112"/>
        <v>0</v>
      </c>
    </row>
    <row r="889" spans="1:9" s="9" customFormat="1" ht="64.5" x14ac:dyDescent="0.25">
      <c r="A889" s="35" t="s">
        <v>336</v>
      </c>
      <c r="B889" s="47" t="s">
        <v>447</v>
      </c>
      <c r="C889" s="47" t="s">
        <v>68</v>
      </c>
      <c r="D889" s="47" t="s">
        <v>150</v>
      </c>
      <c r="E889" s="47" t="s">
        <v>310</v>
      </c>
      <c r="F889" s="47" t="s">
        <v>13</v>
      </c>
      <c r="G889" s="43">
        <f>G890</f>
        <v>34</v>
      </c>
      <c r="H889" s="43">
        <f t="shared" si="112"/>
        <v>0</v>
      </c>
      <c r="I889" s="43">
        <f t="shared" si="112"/>
        <v>0</v>
      </c>
    </row>
    <row r="890" spans="1:9" s="9" customFormat="1" ht="15" x14ac:dyDescent="0.25">
      <c r="A890" s="35" t="s">
        <v>89</v>
      </c>
      <c r="B890" s="47" t="s">
        <v>447</v>
      </c>
      <c r="C890" s="47" t="s">
        <v>68</v>
      </c>
      <c r="D890" s="47" t="s">
        <v>150</v>
      </c>
      <c r="E890" s="47" t="s">
        <v>311</v>
      </c>
      <c r="F890" s="47" t="s">
        <v>13</v>
      </c>
      <c r="G890" s="43">
        <f>G891</f>
        <v>34</v>
      </c>
      <c r="H890" s="43">
        <f t="shared" si="112"/>
        <v>0</v>
      </c>
      <c r="I890" s="43">
        <f t="shared" si="112"/>
        <v>0</v>
      </c>
    </row>
    <row r="891" spans="1:9" s="9" customFormat="1" ht="70.5" customHeight="1" x14ac:dyDescent="0.25">
      <c r="A891" s="35" t="s">
        <v>22</v>
      </c>
      <c r="B891" s="47" t="s">
        <v>447</v>
      </c>
      <c r="C891" s="47" t="s">
        <v>68</v>
      </c>
      <c r="D891" s="47" t="s">
        <v>150</v>
      </c>
      <c r="E891" s="47" t="s">
        <v>311</v>
      </c>
      <c r="F891" s="47" t="s">
        <v>23</v>
      </c>
      <c r="G891" s="43">
        <f>G892</f>
        <v>34</v>
      </c>
      <c r="H891" s="43">
        <f t="shared" si="112"/>
        <v>0</v>
      </c>
      <c r="I891" s="43">
        <f t="shared" si="112"/>
        <v>0</v>
      </c>
    </row>
    <row r="892" spans="1:9" s="9" customFormat="1" ht="15" x14ac:dyDescent="0.25">
      <c r="A892" s="35" t="s">
        <v>146</v>
      </c>
      <c r="B892" s="47" t="s">
        <v>447</v>
      </c>
      <c r="C892" s="47" t="s">
        <v>68</v>
      </c>
      <c r="D892" s="47" t="s">
        <v>150</v>
      </c>
      <c r="E892" s="47" t="s">
        <v>311</v>
      </c>
      <c r="F892" s="47" t="s">
        <v>147</v>
      </c>
      <c r="G892" s="43">
        <v>34</v>
      </c>
      <c r="H892" s="43">
        <v>0</v>
      </c>
      <c r="I892" s="43">
        <v>0</v>
      </c>
    </row>
    <row r="893" spans="1:9" s="9" customFormat="1" ht="39" x14ac:dyDescent="0.25">
      <c r="A893" s="35" t="s">
        <v>577</v>
      </c>
      <c r="B893" s="47" t="s">
        <v>447</v>
      </c>
      <c r="C893" s="47" t="s">
        <v>68</v>
      </c>
      <c r="D893" s="47" t="s">
        <v>150</v>
      </c>
      <c r="E893" s="33" t="s">
        <v>555</v>
      </c>
      <c r="F893" s="33" t="s">
        <v>13</v>
      </c>
      <c r="G893" s="34">
        <v>0</v>
      </c>
      <c r="H893" s="34">
        <f t="shared" ref="H893:I895" si="113">H894</f>
        <v>34</v>
      </c>
      <c r="I893" s="34">
        <f t="shared" si="113"/>
        <v>34</v>
      </c>
    </row>
    <row r="894" spans="1:9" s="9" customFormat="1" ht="15" x14ac:dyDescent="0.25">
      <c r="A894" s="35" t="s">
        <v>89</v>
      </c>
      <c r="B894" s="47" t="s">
        <v>447</v>
      </c>
      <c r="C894" s="47" t="s">
        <v>68</v>
      </c>
      <c r="D894" s="47" t="s">
        <v>150</v>
      </c>
      <c r="E894" s="33" t="s">
        <v>556</v>
      </c>
      <c r="F894" s="33" t="s">
        <v>13</v>
      </c>
      <c r="G894" s="34">
        <v>0</v>
      </c>
      <c r="H894" s="34">
        <f t="shared" si="113"/>
        <v>34</v>
      </c>
      <c r="I894" s="34">
        <f t="shared" si="113"/>
        <v>34</v>
      </c>
    </row>
    <row r="895" spans="1:9" s="9" customFormat="1" ht="64.5" x14ac:dyDescent="0.25">
      <c r="A895" s="35" t="s">
        <v>22</v>
      </c>
      <c r="B895" s="47" t="s">
        <v>447</v>
      </c>
      <c r="C895" s="47" t="s">
        <v>68</v>
      </c>
      <c r="D895" s="47" t="s">
        <v>150</v>
      </c>
      <c r="E895" s="33" t="s">
        <v>556</v>
      </c>
      <c r="F895" s="33" t="s">
        <v>23</v>
      </c>
      <c r="G895" s="34">
        <v>0</v>
      </c>
      <c r="H895" s="34">
        <f t="shared" si="113"/>
        <v>34</v>
      </c>
      <c r="I895" s="34">
        <f t="shared" si="113"/>
        <v>34</v>
      </c>
    </row>
    <row r="896" spans="1:9" s="9" customFormat="1" ht="15" x14ac:dyDescent="0.25">
      <c r="A896" s="35" t="s">
        <v>146</v>
      </c>
      <c r="B896" s="47" t="s">
        <v>447</v>
      </c>
      <c r="C896" s="47" t="s">
        <v>68</v>
      </c>
      <c r="D896" s="47" t="s">
        <v>150</v>
      </c>
      <c r="E896" s="33" t="s">
        <v>556</v>
      </c>
      <c r="F896" s="33" t="s">
        <v>147</v>
      </c>
      <c r="G896" s="34">
        <v>0</v>
      </c>
      <c r="H896" s="34">
        <v>34</v>
      </c>
      <c r="I896" s="34">
        <v>34</v>
      </c>
    </row>
    <row r="897" spans="1:9" s="9" customFormat="1" ht="42.75" customHeight="1" x14ac:dyDescent="0.25">
      <c r="A897" s="46" t="s">
        <v>565</v>
      </c>
      <c r="B897" s="47" t="s">
        <v>447</v>
      </c>
      <c r="C897" s="47" t="s">
        <v>68</v>
      </c>
      <c r="D897" s="47" t="s">
        <v>150</v>
      </c>
      <c r="E897" s="47" t="s">
        <v>313</v>
      </c>
      <c r="F897" s="47" t="s">
        <v>13</v>
      </c>
      <c r="G897" s="34">
        <f>G898+G924+G928</f>
        <v>2727.7999999999993</v>
      </c>
      <c r="H897" s="34">
        <f>H898+H924+H928</f>
        <v>2701.3</v>
      </c>
      <c r="I897" s="34">
        <f>I898+I924+I928</f>
        <v>0</v>
      </c>
    </row>
    <row r="898" spans="1:9" s="9" customFormat="1" ht="54" customHeight="1" x14ac:dyDescent="0.25">
      <c r="A898" s="35" t="s">
        <v>314</v>
      </c>
      <c r="B898" s="33" t="s">
        <v>447</v>
      </c>
      <c r="C898" s="33" t="s">
        <v>68</v>
      </c>
      <c r="D898" s="47" t="s">
        <v>150</v>
      </c>
      <c r="E898" s="33" t="s">
        <v>315</v>
      </c>
      <c r="F898" s="33" t="s">
        <v>13</v>
      </c>
      <c r="G898" s="34">
        <f>G899+G912+G915+G918+G904+G907+G921</f>
        <v>2239.5999999999995</v>
      </c>
      <c r="H898" s="34">
        <f>H899+H904+H907</f>
        <v>2423</v>
      </c>
      <c r="I898" s="34">
        <f t="shared" ref="I898" si="114">I899+I912+I915+I918+I904+I907</f>
        <v>0</v>
      </c>
    </row>
    <row r="899" spans="1:9" s="9" customFormat="1" ht="31.5" customHeight="1" x14ac:dyDescent="0.25">
      <c r="A899" s="35" t="s">
        <v>144</v>
      </c>
      <c r="B899" s="33" t="s">
        <v>447</v>
      </c>
      <c r="C899" s="33" t="s">
        <v>68</v>
      </c>
      <c r="D899" s="47" t="s">
        <v>150</v>
      </c>
      <c r="E899" s="33" t="s">
        <v>316</v>
      </c>
      <c r="F899" s="33" t="s">
        <v>13</v>
      </c>
      <c r="G899" s="34">
        <f>G900+G902+G910</f>
        <v>2029.8999999999996</v>
      </c>
      <c r="H899" s="34">
        <f>H900+H902</f>
        <v>2032.4</v>
      </c>
      <c r="I899" s="34">
        <f>I900+I902</f>
        <v>0</v>
      </c>
    </row>
    <row r="900" spans="1:9" ht="69" customHeight="1" x14ac:dyDescent="0.25">
      <c r="A900" s="35" t="s">
        <v>22</v>
      </c>
      <c r="B900" s="33" t="s">
        <v>447</v>
      </c>
      <c r="C900" s="33" t="s">
        <v>68</v>
      </c>
      <c r="D900" s="47" t="s">
        <v>150</v>
      </c>
      <c r="E900" s="33" t="s">
        <v>316</v>
      </c>
      <c r="F900" s="33" t="s">
        <v>23</v>
      </c>
      <c r="G900" s="34">
        <f>G901</f>
        <v>2019.8999999999996</v>
      </c>
      <c r="H900" s="34">
        <f>H901</f>
        <v>2032.4</v>
      </c>
      <c r="I900" s="34">
        <f>I901</f>
        <v>0</v>
      </c>
    </row>
    <row r="901" spans="1:9" ht="21" customHeight="1" x14ac:dyDescent="0.25">
      <c r="A901" s="35" t="s">
        <v>146</v>
      </c>
      <c r="B901" s="33" t="s">
        <v>447</v>
      </c>
      <c r="C901" s="33" t="s">
        <v>68</v>
      </c>
      <c r="D901" s="47" t="s">
        <v>150</v>
      </c>
      <c r="E901" s="33" t="s">
        <v>316</v>
      </c>
      <c r="F901" s="33" t="s">
        <v>147</v>
      </c>
      <c r="G901" s="34">
        <f>2208.6-293-50.3+65.1+19.6-106.4-32.1+0.1+160+41+5.6+1.7</f>
        <v>2019.8999999999996</v>
      </c>
      <c r="H901" s="34">
        <v>2032.4</v>
      </c>
      <c r="I901" s="34">
        <v>0</v>
      </c>
    </row>
    <row r="902" spans="1:9" ht="30" hidden="1" customHeight="1" x14ac:dyDescent="0.25">
      <c r="A902" s="35" t="s">
        <v>32</v>
      </c>
      <c r="B902" s="33" t="s">
        <v>447</v>
      </c>
      <c r="C902" s="33" t="s">
        <v>68</v>
      </c>
      <c r="D902" s="47" t="s">
        <v>150</v>
      </c>
      <c r="E902" s="33" t="s">
        <v>316</v>
      </c>
      <c r="F902" s="33" t="s">
        <v>33</v>
      </c>
      <c r="G902" s="34">
        <f>G903</f>
        <v>0</v>
      </c>
      <c r="H902" s="56"/>
      <c r="I902" s="56"/>
    </row>
    <row r="903" spans="1:9" ht="26.25" hidden="1" customHeight="1" x14ac:dyDescent="0.25">
      <c r="A903" s="35" t="s">
        <v>34</v>
      </c>
      <c r="B903" s="33" t="s">
        <v>447</v>
      </c>
      <c r="C903" s="33" t="s">
        <v>68</v>
      </c>
      <c r="D903" s="47" t="s">
        <v>150</v>
      </c>
      <c r="E903" s="33" t="s">
        <v>316</v>
      </c>
      <c r="F903" s="33" t="s">
        <v>35</v>
      </c>
      <c r="G903" s="34">
        <v>0</v>
      </c>
      <c r="H903" s="56"/>
      <c r="I903" s="56"/>
    </row>
    <row r="904" spans="1:9" ht="45" customHeight="1" x14ac:dyDescent="0.25">
      <c r="A904" s="35" t="s">
        <v>518</v>
      </c>
      <c r="B904" s="33" t="s">
        <v>447</v>
      </c>
      <c r="C904" s="33" t="s">
        <v>68</v>
      </c>
      <c r="D904" s="47" t="s">
        <v>150</v>
      </c>
      <c r="E904" s="33" t="s">
        <v>519</v>
      </c>
      <c r="F904" s="33" t="s">
        <v>13</v>
      </c>
      <c r="G904" s="34">
        <f>G905</f>
        <v>152.9</v>
      </c>
      <c r="H904" s="34">
        <f>H905</f>
        <v>293</v>
      </c>
      <c r="I904" s="34">
        <f t="shared" ref="I904" si="115">I905</f>
        <v>0</v>
      </c>
    </row>
    <row r="905" spans="1:9" ht="70.5" customHeight="1" x14ac:dyDescent="0.25">
      <c r="A905" s="35" t="s">
        <v>22</v>
      </c>
      <c r="B905" s="33" t="s">
        <v>447</v>
      </c>
      <c r="C905" s="33" t="s">
        <v>68</v>
      </c>
      <c r="D905" s="47" t="s">
        <v>150</v>
      </c>
      <c r="E905" s="33" t="s">
        <v>519</v>
      </c>
      <c r="F905" s="33" t="s">
        <v>23</v>
      </c>
      <c r="G905" s="34">
        <f>G906</f>
        <v>152.9</v>
      </c>
      <c r="H905" s="34">
        <f t="shared" ref="H905:I905" si="116">H906</f>
        <v>293</v>
      </c>
      <c r="I905" s="34">
        <f t="shared" si="116"/>
        <v>0</v>
      </c>
    </row>
    <row r="906" spans="1:9" ht="17.25" customHeight="1" x14ac:dyDescent="0.25">
      <c r="A906" s="35" t="s">
        <v>146</v>
      </c>
      <c r="B906" s="33" t="s">
        <v>447</v>
      </c>
      <c r="C906" s="33" t="s">
        <v>68</v>
      </c>
      <c r="D906" s="47" t="s">
        <v>150</v>
      </c>
      <c r="E906" s="33" t="s">
        <v>519</v>
      </c>
      <c r="F906" s="33" t="s">
        <v>147</v>
      </c>
      <c r="G906" s="34">
        <f>293-107.6-32.5</f>
        <v>152.9</v>
      </c>
      <c r="H906" s="54">
        <v>293</v>
      </c>
      <c r="I906" s="54">
        <v>0</v>
      </c>
    </row>
    <row r="907" spans="1:9" ht="54.75" customHeight="1" x14ac:dyDescent="0.25">
      <c r="A907" s="35" t="s">
        <v>511</v>
      </c>
      <c r="B907" s="33" t="s">
        <v>447</v>
      </c>
      <c r="C907" s="33" t="s">
        <v>68</v>
      </c>
      <c r="D907" s="47" t="s">
        <v>150</v>
      </c>
      <c r="E907" s="33" t="s">
        <v>520</v>
      </c>
      <c r="F907" s="33" t="s">
        <v>13</v>
      </c>
      <c r="G907" s="34">
        <f>G908</f>
        <v>8.0999999999999925</v>
      </c>
      <c r="H907" s="34">
        <f t="shared" ref="H907:I907" si="117">H908</f>
        <v>97.6</v>
      </c>
      <c r="I907" s="34">
        <f t="shared" si="117"/>
        <v>0</v>
      </c>
    </row>
    <row r="908" spans="1:9" ht="65.25" customHeight="1" x14ac:dyDescent="0.25">
      <c r="A908" s="35" t="s">
        <v>22</v>
      </c>
      <c r="B908" s="33" t="s">
        <v>447</v>
      </c>
      <c r="C908" s="33" t="s">
        <v>68</v>
      </c>
      <c r="D908" s="47" t="s">
        <v>150</v>
      </c>
      <c r="E908" s="33" t="s">
        <v>520</v>
      </c>
      <c r="F908" s="33" t="s">
        <v>23</v>
      </c>
      <c r="G908" s="34">
        <f>G909</f>
        <v>8.0999999999999925</v>
      </c>
      <c r="H908" s="34">
        <f t="shared" ref="H908:I908" si="118">H909</f>
        <v>97.6</v>
      </c>
      <c r="I908" s="34">
        <f t="shared" si="118"/>
        <v>0</v>
      </c>
    </row>
    <row r="909" spans="1:9" ht="17.25" customHeight="1" x14ac:dyDescent="0.25">
      <c r="A909" s="35" t="s">
        <v>146</v>
      </c>
      <c r="B909" s="33" t="s">
        <v>447</v>
      </c>
      <c r="C909" s="33" t="s">
        <v>68</v>
      </c>
      <c r="D909" s="47" t="s">
        <v>150</v>
      </c>
      <c r="E909" s="33" t="s">
        <v>520</v>
      </c>
      <c r="F909" s="33" t="s">
        <v>147</v>
      </c>
      <c r="G909" s="34">
        <f>97.6-63.1-19.1-5.6-1.7</f>
        <v>8.0999999999999925</v>
      </c>
      <c r="H909" s="54">
        <v>97.6</v>
      </c>
      <c r="I909" s="54">
        <v>0</v>
      </c>
    </row>
    <row r="910" spans="1:9" ht="26.25" customHeight="1" x14ac:dyDescent="0.25">
      <c r="A910" s="35" t="s">
        <v>32</v>
      </c>
      <c r="B910" s="33" t="s">
        <v>447</v>
      </c>
      <c r="C910" s="33" t="s">
        <v>68</v>
      </c>
      <c r="D910" s="47" t="s">
        <v>150</v>
      </c>
      <c r="E910" s="33" t="s">
        <v>316</v>
      </c>
      <c r="F910" s="33" t="s">
        <v>33</v>
      </c>
      <c r="G910" s="48">
        <f>G911</f>
        <v>10</v>
      </c>
      <c r="H910" s="55">
        <v>0</v>
      </c>
      <c r="I910" s="55">
        <v>0</v>
      </c>
    </row>
    <row r="911" spans="1:9" ht="26.25" customHeight="1" x14ac:dyDescent="0.25">
      <c r="A911" s="35" t="s">
        <v>34</v>
      </c>
      <c r="B911" s="33" t="s">
        <v>447</v>
      </c>
      <c r="C911" s="33" t="s">
        <v>68</v>
      </c>
      <c r="D911" s="47" t="s">
        <v>150</v>
      </c>
      <c r="E911" s="33" t="s">
        <v>316</v>
      </c>
      <c r="F911" s="33" t="s">
        <v>35</v>
      </c>
      <c r="G911" s="48">
        <v>10</v>
      </c>
      <c r="H911" s="55">
        <v>0</v>
      </c>
      <c r="I911" s="55">
        <v>0</v>
      </c>
    </row>
    <row r="912" spans="1:9" ht="44.25" hidden="1" customHeight="1" x14ac:dyDescent="0.25">
      <c r="A912" s="35" t="s">
        <v>473</v>
      </c>
      <c r="B912" s="33" t="s">
        <v>447</v>
      </c>
      <c r="C912" s="33" t="s">
        <v>68</v>
      </c>
      <c r="D912" s="47" t="s">
        <v>150</v>
      </c>
      <c r="E912" s="33" t="s">
        <v>507</v>
      </c>
      <c r="F912" s="33" t="s">
        <v>13</v>
      </c>
      <c r="G912" s="34">
        <f>G913</f>
        <v>0</v>
      </c>
      <c r="H912" s="34">
        <f t="shared" ref="H912:I913" si="119">H913</f>
        <v>0</v>
      </c>
      <c r="I912" s="34">
        <f t="shared" si="119"/>
        <v>0</v>
      </c>
    </row>
    <row r="913" spans="1:9" ht="75" hidden="1" customHeight="1" x14ac:dyDescent="0.25">
      <c r="A913" s="35" t="s">
        <v>22</v>
      </c>
      <c r="B913" s="33" t="s">
        <v>447</v>
      </c>
      <c r="C913" s="33" t="s">
        <v>68</v>
      </c>
      <c r="D913" s="47" t="s">
        <v>150</v>
      </c>
      <c r="E913" s="33" t="s">
        <v>507</v>
      </c>
      <c r="F913" s="33" t="s">
        <v>23</v>
      </c>
      <c r="G913" s="34">
        <f>G914</f>
        <v>0</v>
      </c>
      <c r="H913" s="34">
        <f t="shared" si="119"/>
        <v>0</v>
      </c>
      <c r="I913" s="34">
        <f t="shared" si="119"/>
        <v>0</v>
      </c>
    </row>
    <row r="914" spans="1:9" ht="26.25" hidden="1" customHeight="1" x14ac:dyDescent="0.25">
      <c r="A914" s="35" t="s">
        <v>146</v>
      </c>
      <c r="B914" s="33" t="s">
        <v>447</v>
      </c>
      <c r="C914" s="33" t="s">
        <v>68</v>
      </c>
      <c r="D914" s="47" t="s">
        <v>150</v>
      </c>
      <c r="E914" s="33" t="s">
        <v>507</v>
      </c>
      <c r="F914" s="33" t="s">
        <v>147</v>
      </c>
      <c r="G914" s="34">
        <f>2.6-2-0.6</f>
        <v>0</v>
      </c>
      <c r="H914" s="55"/>
      <c r="I914" s="55"/>
    </row>
    <row r="915" spans="1:9" ht="35.25" hidden="1" customHeight="1" x14ac:dyDescent="0.25">
      <c r="A915" s="35" t="s">
        <v>470</v>
      </c>
      <c r="B915" s="33" t="s">
        <v>447</v>
      </c>
      <c r="C915" s="33" t="s">
        <v>68</v>
      </c>
      <c r="D915" s="47" t="s">
        <v>150</v>
      </c>
      <c r="E915" s="33" t="s">
        <v>508</v>
      </c>
      <c r="F915" s="33" t="s">
        <v>13</v>
      </c>
      <c r="G915" s="34">
        <f>G916</f>
        <v>0</v>
      </c>
      <c r="H915" s="34">
        <f t="shared" ref="H915:I916" si="120">H916</f>
        <v>0</v>
      </c>
      <c r="I915" s="34">
        <f t="shared" si="120"/>
        <v>0</v>
      </c>
    </row>
    <row r="916" spans="1:9" ht="72" hidden="1" customHeight="1" x14ac:dyDescent="0.25">
      <c r="A916" s="35" t="s">
        <v>22</v>
      </c>
      <c r="B916" s="33" t="s">
        <v>447</v>
      </c>
      <c r="C916" s="33" t="s">
        <v>68</v>
      </c>
      <c r="D916" s="47" t="s">
        <v>150</v>
      </c>
      <c r="E916" s="33" t="s">
        <v>508</v>
      </c>
      <c r="F916" s="33" t="s">
        <v>23</v>
      </c>
      <c r="G916" s="34">
        <f>G917</f>
        <v>0</v>
      </c>
      <c r="H916" s="34">
        <f t="shared" si="120"/>
        <v>0</v>
      </c>
      <c r="I916" s="34">
        <f t="shared" si="120"/>
        <v>0</v>
      </c>
    </row>
    <row r="917" spans="1:9" ht="25.5" hidden="1" customHeight="1" x14ac:dyDescent="0.25">
      <c r="A917" s="35" t="s">
        <v>146</v>
      </c>
      <c r="B917" s="33" t="s">
        <v>447</v>
      </c>
      <c r="C917" s="33" t="s">
        <v>68</v>
      </c>
      <c r="D917" s="47" t="s">
        <v>150</v>
      </c>
      <c r="E917" s="33" t="s">
        <v>508</v>
      </c>
      <c r="F917" s="33" t="s">
        <v>147</v>
      </c>
      <c r="G917" s="34">
        <f>50.3-38.6-11.7</f>
        <v>0</v>
      </c>
      <c r="H917" s="55">
        <v>0</v>
      </c>
      <c r="I917" s="55">
        <v>0</v>
      </c>
    </row>
    <row r="918" spans="1:9" ht="42.75" hidden="1" customHeight="1" x14ac:dyDescent="0.25">
      <c r="A918" s="35" t="s">
        <v>468</v>
      </c>
      <c r="B918" s="33" t="s">
        <v>447</v>
      </c>
      <c r="C918" s="33" t="s">
        <v>68</v>
      </c>
      <c r="D918" s="47" t="s">
        <v>150</v>
      </c>
      <c r="E918" s="33" t="s">
        <v>509</v>
      </c>
      <c r="F918" s="33" t="s">
        <v>13</v>
      </c>
      <c r="G918" s="34">
        <f>G919</f>
        <v>0</v>
      </c>
      <c r="H918" s="55">
        <v>0</v>
      </c>
      <c r="I918" s="55">
        <v>0</v>
      </c>
    </row>
    <row r="919" spans="1:9" ht="25.5" hidden="1" customHeight="1" x14ac:dyDescent="0.25">
      <c r="A919" s="35" t="s">
        <v>32</v>
      </c>
      <c r="B919" s="33" t="s">
        <v>447</v>
      </c>
      <c r="C919" s="33" t="s">
        <v>68</v>
      </c>
      <c r="D919" s="47" t="s">
        <v>150</v>
      </c>
      <c r="E919" s="33" t="s">
        <v>509</v>
      </c>
      <c r="F919" s="33" t="s">
        <v>33</v>
      </c>
      <c r="G919" s="34">
        <f>G920</f>
        <v>0</v>
      </c>
      <c r="H919" s="55">
        <v>0</v>
      </c>
      <c r="I919" s="55">
        <v>0</v>
      </c>
    </row>
    <row r="920" spans="1:9" ht="30" hidden="1" customHeight="1" x14ac:dyDescent="0.25">
      <c r="A920" s="35" t="s">
        <v>34</v>
      </c>
      <c r="B920" s="33" t="s">
        <v>447</v>
      </c>
      <c r="C920" s="33" t="s">
        <v>68</v>
      </c>
      <c r="D920" s="47" t="s">
        <v>150</v>
      </c>
      <c r="E920" s="33" t="s">
        <v>509</v>
      </c>
      <c r="F920" s="33" t="s">
        <v>35</v>
      </c>
      <c r="G920" s="34"/>
      <c r="H920" s="55"/>
      <c r="I920" s="55"/>
    </row>
    <row r="921" spans="1:9" ht="20.25" customHeight="1" x14ac:dyDescent="0.25">
      <c r="A921" s="35" t="s">
        <v>375</v>
      </c>
      <c r="B921" s="33" t="s">
        <v>447</v>
      </c>
      <c r="C921" s="33" t="s">
        <v>68</v>
      </c>
      <c r="D921" s="47" t="s">
        <v>150</v>
      </c>
      <c r="E921" s="33" t="s">
        <v>316</v>
      </c>
      <c r="F921" s="33" t="s">
        <v>376</v>
      </c>
      <c r="G921" s="34">
        <f>G922</f>
        <v>48.7</v>
      </c>
      <c r="H921" s="55">
        <v>0</v>
      </c>
      <c r="I921" s="55">
        <v>0</v>
      </c>
    </row>
    <row r="922" spans="1:9" ht="30" customHeight="1" x14ac:dyDescent="0.25">
      <c r="A922" s="35" t="s">
        <v>622</v>
      </c>
      <c r="B922" s="33" t="s">
        <v>447</v>
      </c>
      <c r="C922" s="33" t="s">
        <v>68</v>
      </c>
      <c r="D922" s="47" t="s">
        <v>150</v>
      </c>
      <c r="E922" s="33" t="s">
        <v>316</v>
      </c>
      <c r="F922" s="33" t="s">
        <v>621</v>
      </c>
      <c r="G922" s="34">
        <v>48.7</v>
      </c>
      <c r="H922" s="55">
        <v>0</v>
      </c>
      <c r="I922" s="55">
        <v>0</v>
      </c>
    </row>
    <row r="923" spans="1:9" ht="30" hidden="1" customHeight="1" x14ac:dyDescent="0.25">
      <c r="A923" s="35"/>
      <c r="B923" s="33"/>
      <c r="C923" s="33"/>
      <c r="D923" s="47"/>
      <c r="E923" s="33"/>
      <c r="F923" s="33"/>
      <c r="G923" s="34"/>
      <c r="H923" s="55"/>
      <c r="I923" s="55"/>
    </row>
    <row r="924" spans="1:9" ht="45" customHeight="1" x14ac:dyDescent="0.25">
      <c r="A924" s="35" t="s">
        <v>317</v>
      </c>
      <c r="B924" s="33" t="s">
        <v>447</v>
      </c>
      <c r="C924" s="33" t="s">
        <v>68</v>
      </c>
      <c r="D924" s="47" t="s">
        <v>150</v>
      </c>
      <c r="E924" s="33" t="s">
        <v>318</v>
      </c>
      <c r="F924" s="33" t="s">
        <v>13</v>
      </c>
      <c r="G924" s="34">
        <f>G925</f>
        <v>51.5</v>
      </c>
      <c r="H924" s="34">
        <f t="shared" ref="H924:I926" si="121">H925</f>
        <v>0</v>
      </c>
      <c r="I924" s="34">
        <f t="shared" si="121"/>
        <v>0</v>
      </c>
    </row>
    <row r="925" spans="1:9" ht="31.5" customHeight="1" x14ac:dyDescent="0.25">
      <c r="A925" s="35" t="s">
        <v>144</v>
      </c>
      <c r="B925" s="33" t="s">
        <v>447</v>
      </c>
      <c r="C925" s="33" t="s">
        <v>68</v>
      </c>
      <c r="D925" s="47" t="s">
        <v>150</v>
      </c>
      <c r="E925" s="33" t="s">
        <v>319</v>
      </c>
      <c r="F925" s="33" t="s">
        <v>13</v>
      </c>
      <c r="G925" s="34">
        <f>G926</f>
        <v>51.5</v>
      </c>
      <c r="H925" s="34">
        <f t="shared" si="121"/>
        <v>0</v>
      </c>
      <c r="I925" s="34">
        <f t="shared" si="121"/>
        <v>0</v>
      </c>
    </row>
    <row r="926" spans="1:9" ht="30.75" customHeight="1" x14ac:dyDescent="0.25">
      <c r="A926" s="35" t="s">
        <v>32</v>
      </c>
      <c r="B926" s="33" t="s">
        <v>447</v>
      </c>
      <c r="C926" s="33" t="s">
        <v>68</v>
      </c>
      <c r="D926" s="47" t="s">
        <v>150</v>
      </c>
      <c r="E926" s="33" t="s">
        <v>319</v>
      </c>
      <c r="F926" s="33" t="s">
        <v>33</v>
      </c>
      <c r="G926" s="34">
        <f>G927</f>
        <v>51.5</v>
      </c>
      <c r="H926" s="34">
        <f t="shared" si="121"/>
        <v>0</v>
      </c>
      <c r="I926" s="34">
        <f t="shared" si="121"/>
        <v>0</v>
      </c>
    </row>
    <row r="927" spans="1:9" ht="26.25" customHeight="1" x14ac:dyDescent="0.25">
      <c r="A927" s="35" t="s">
        <v>34</v>
      </c>
      <c r="B927" s="33" t="s">
        <v>447</v>
      </c>
      <c r="C927" s="33" t="s">
        <v>68</v>
      </c>
      <c r="D927" s="47" t="s">
        <v>150</v>
      </c>
      <c r="E927" s="33" t="s">
        <v>319</v>
      </c>
      <c r="F927" s="33" t="s">
        <v>35</v>
      </c>
      <c r="G927" s="34">
        <v>51.5</v>
      </c>
      <c r="H927" s="34">
        <v>0</v>
      </c>
      <c r="I927" s="34">
        <v>0</v>
      </c>
    </row>
    <row r="928" spans="1:9" ht="26.25" customHeight="1" x14ac:dyDescent="0.25">
      <c r="A928" s="35" t="s">
        <v>320</v>
      </c>
      <c r="B928" s="33" t="s">
        <v>447</v>
      </c>
      <c r="C928" s="33" t="s">
        <v>68</v>
      </c>
      <c r="D928" s="47" t="s">
        <v>150</v>
      </c>
      <c r="E928" s="33" t="s">
        <v>321</v>
      </c>
      <c r="F928" s="33" t="s">
        <v>13</v>
      </c>
      <c r="G928" s="34">
        <f>G929+G932</f>
        <v>436.7</v>
      </c>
      <c r="H928" s="34">
        <f>H929+H932</f>
        <v>278.3</v>
      </c>
      <c r="I928" s="34">
        <f>I929+I932</f>
        <v>0</v>
      </c>
    </row>
    <row r="929" spans="1:9" ht="26.25" customHeight="1" x14ac:dyDescent="0.25">
      <c r="A929" s="35" t="s">
        <v>144</v>
      </c>
      <c r="B929" s="33" t="s">
        <v>447</v>
      </c>
      <c r="C929" s="33" t="s">
        <v>68</v>
      </c>
      <c r="D929" s="47" t="s">
        <v>150</v>
      </c>
      <c r="E929" s="33" t="s">
        <v>322</v>
      </c>
      <c r="F929" s="33" t="s">
        <v>13</v>
      </c>
      <c r="G929" s="34">
        <f t="shared" ref="G929:I930" si="122">G930</f>
        <v>396.7</v>
      </c>
      <c r="H929" s="34">
        <f t="shared" si="122"/>
        <v>231.7</v>
      </c>
      <c r="I929" s="34">
        <f t="shared" si="122"/>
        <v>0</v>
      </c>
    </row>
    <row r="930" spans="1:9" ht="26.25" customHeight="1" x14ac:dyDescent="0.25">
      <c r="A930" s="35" t="s">
        <v>32</v>
      </c>
      <c r="B930" s="33" t="s">
        <v>447</v>
      </c>
      <c r="C930" s="33" t="s">
        <v>68</v>
      </c>
      <c r="D930" s="47" t="s">
        <v>150</v>
      </c>
      <c r="E930" s="33" t="s">
        <v>322</v>
      </c>
      <c r="F930" s="33" t="s">
        <v>33</v>
      </c>
      <c r="G930" s="34">
        <f t="shared" si="122"/>
        <v>396.7</v>
      </c>
      <c r="H930" s="34">
        <f t="shared" si="122"/>
        <v>231.7</v>
      </c>
      <c r="I930" s="34">
        <f t="shared" si="122"/>
        <v>0</v>
      </c>
    </row>
    <row r="931" spans="1:9" ht="26.25" customHeight="1" x14ac:dyDescent="0.25">
      <c r="A931" s="35" t="s">
        <v>34</v>
      </c>
      <c r="B931" s="33" t="s">
        <v>447</v>
      </c>
      <c r="C931" s="33" t="s">
        <v>68</v>
      </c>
      <c r="D931" s="47" t="s">
        <v>150</v>
      </c>
      <c r="E931" s="33" t="s">
        <v>322</v>
      </c>
      <c r="F931" s="33" t="s">
        <v>35</v>
      </c>
      <c r="G931" s="34">
        <f>392.7-53.2+53.2+4</f>
        <v>396.7</v>
      </c>
      <c r="H931" s="34">
        <v>231.7</v>
      </c>
      <c r="I931" s="34">
        <v>0</v>
      </c>
    </row>
    <row r="932" spans="1:9" ht="52.5" customHeight="1" x14ac:dyDescent="0.25">
      <c r="A932" s="35" t="s">
        <v>142</v>
      </c>
      <c r="B932" s="33" t="s">
        <v>447</v>
      </c>
      <c r="C932" s="33" t="s">
        <v>68</v>
      </c>
      <c r="D932" s="47" t="s">
        <v>150</v>
      </c>
      <c r="E932" s="33" t="s">
        <v>323</v>
      </c>
      <c r="F932" s="33" t="s">
        <v>13</v>
      </c>
      <c r="G932" s="34">
        <f t="shared" ref="G932:I933" si="123">G933</f>
        <v>40</v>
      </c>
      <c r="H932" s="34">
        <f t="shared" si="123"/>
        <v>46.6</v>
      </c>
      <c r="I932" s="34">
        <f t="shared" si="123"/>
        <v>0</v>
      </c>
    </row>
    <row r="933" spans="1:9" s="9" customFormat="1" ht="18.75" customHeight="1" x14ac:dyDescent="0.25">
      <c r="A933" s="35" t="s">
        <v>36</v>
      </c>
      <c r="B933" s="33" t="s">
        <v>447</v>
      </c>
      <c r="C933" s="33" t="s">
        <v>68</v>
      </c>
      <c r="D933" s="47" t="s">
        <v>150</v>
      </c>
      <c r="E933" s="33" t="s">
        <v>323</v>
      </c>
      <c r="F933" s="33" t="s">
        <v>37</v>
      </c>
      <c r="G933" s="34">
        <f t="shared" si="123"/>
        <v>40</v>
      </c>
      <c r="H933" s="34">
        <f t="shared" si="123"/>
        <v>46.6</v>
      </c>
      <c r="I933" s="34">
        <f t="shared" si="123"/>
        <v>0</v>
      </c>
    </row>
    <row r="934" spans="1:9" s="9" customFormat="1" ht="15" x14ac:dyDescent="0.25">
      <c r="A934" s="35" t="s">
        <v>38</v>
      </c>
      <c r="B934" s="33" t="s">
        <v>447</v>
      </c>
      <c r="C934" s="33" t="s">
        <v>68</v>
      </c>
      <c r="D934" s="47" t="s">
        <v>150</v>
      </c>
      <c r="E934" s="33" t="s">
        <v>323</v>
      </c>
      <c r="F934" s="33" t="s">
        <v>39</v>
      </c>
      <c r="G934" s="34">
        <v>40</v>
      </c>
      <c r="H934" s="34">
        <v>46.6</v>
      </c>
      <c r="I934" s="34">
        <v>0</v>
      </c>
    </row>
    <row r="935" spans="1:9" s="9" customFormat="1" ht="26.25" hidden="1" x14ac:dyDescent="0.25">
      <c r="A935" s="35" t="s">
        <v>411</v>
      </c>
      <c r="B935" s="33" t="s">
        <v>447</v>
      </c>
      <c r="C935" s="33" t="s">
        <v>68</v>
      </c>
      <c r="D935" s="33" t="s">
        <v>15</v>
      </c>
      <c r="E935" s="33" t="s">
        <v>412</v>
      </c>
      <c r="F935" s="33" t="s">
        <v>13</v>
      </c>
      <c r="G935" s="34">
        <f>G936</f>
        <v>0</v>
      </c>
      <c r="H935" s="56"/>
      <c r="I935" s="56"/>
    </row>
    <row r="936" spans="1:9" s="9" customFormat="1" ht="26.25" hidden="1" x14ac:dyDescent="0.25">
      <c r="A936" s="35" t="s">
        <v>410</v>
      </c>
      <c r="B936" s="33" t="s">
        <v>447</v>
      </c>
      <c r="C936" s="33" t="s">
        <v>68</v>
      </c>
      <c r="D936" s="33" t="s">
        <v>15</v>
      </c>
      <c r="E936" s="33" t="s">
        <v>412</v>
      </c>
      <c r="F936" s="33" t="s">
        <v>33</v>
      </c>
      <c r="G936" s="34">
        <f>G937</f>
        <v>0</v>
      </c>
      <c r="H936" s="56"/>
      <c r="I936" s="56"/>
    </row>
    <row r="937" spans="1:9" s="9" customFormat="1" ht="26.25" hidden="1" x14ac:dyDescent="0.25">
      <c r="A937" s="35" t="s">
        <v>161</v>
      </c>
      <c r="B937" s="33" t="s">
        <v>447</v>
      </c>
      <c r="C937" s="33" t="s">
        <v>68</v>
      </c>
      <c r="D937" s="33" t="s">
        <v>15</v>
      </c>
      <c r="E937" s="33" t="s">
        <v>412</v>
      </c>
      <c r="F937" s="33" t="s">
        <v>35</v>
      </c>
      <c r="G937" s="34">
        <v>0</v>
      </c>
      <c r="H937" s="56"/>
      <c r="I937" s="56"/>
    </row>
    <row r="938" spans="1:9" ht="39" hidden="1" x14ac:dyDescent="0.25">
      <c r="A938" s="35" t="s">
        <v>413</v>
      </c>
      <c r="B938" s="33" t="s">
        <v>447</v>
      </c>
      <c r="C938" s="33" t="s">
        <v>68</v>
      </c>
      <c r="D938" s="33" t="s">
        <v>15</v>
      </c>
      <c r="E938" s="33" t="s">
        <v>414</v>
      </c>
      <c r="F938" s="33" t="s">
        <v>13</v>
      </c>
      <c r="G938" s="34">
        <f>G939</f>
        <v>0</v>
      </c>
      <c r="H938" s="56"/>
      <c r="I938" s="56"/>
    </row>
    <row r="939" spans="1:9" ht="26.25" hidden="1" x14ac:dyDescent="0.25">
      <c r="A939" s="35" t="s">
        <v>415</v>
      </c>
      <c r="B939" s="33" t="s">
        <v>447</v>
      </c>
      <c r="C939" s="33" t="s">
        <v>68</v>
      </c>
      <c r="D939" s="33" t="s">
        <v>15</v>
      </c>
      <c r="E939" s="33" t="s">
        <v>414</v>
      </c>
      <c r="F939" s="33" t="s">
        <v>13</v>
      </c>
      <c r="G939" s="34">
        <f>G940</f>
        <v>0</v>
      </c>
      <c r="H939" s="56"/>
      <c r="I939" s="56"/>
    </row>
    <row r="940" spans="1:9" ht="64.5" hidden="1" x14ac:dyDescent="0.25">
      <c r="A940" s="35" t="s">
        <v>22</v>
      </c>
      <c r="B940" s="33" t="s">
        <v>447</v>
      </c>
      <c r="C940" s="33" t="s">
        <v>68</v>
      </c>
      <c r="D940" s="33" t="s">
        <v>15</v>
      </c>
      <c r="E940" s="33" t="s">
        <v>414</v>
      </c>
      <c r="F940" s="33" t="s">
        <v>23</v>
      </c>
      <c r="G940" s="34">
        <f>G941</f>
        <v>0</v>
      </c>
      <c r="H940" s="56"/>
      <c r="I940" s="56"/>
    </row>
    <row r="941" spans="1:9" ht="15" hidden="1" x14ac:dyDescent="0.25">
      <c r="A941" s="35" t="s">
        <v>416</v>
      </c>
      <c r="B941" s="33" t="s">
        <v>447</v>
      </c>
      <c r="C941" s="33" t="s">
        <v>68</v>
      </c>
      <c r="D941" s="33" t="s">
        <v>15</v>
      </c>
      <c r="E941" s="33" t="s">
        <v>414</v>
      </c>
      <c r="F941" s="33" t="s">
        <v>147</v>
      </c>
      <c r="G941" s="34">
        <f>30-30</f>
        <v>0</v>
      </c>
      <c r="H941" s="56"/>
      <c r="I941" s="56"/>
    </row>
    <row r="942" spans="1:9" ht="51.75" hidden="1" x14ac:dyDescent="0.25">
      <c r="A942" s="35" t="s">
        <v>417</v>
      </c>
      <c r="B942" s="33" t="s">
        <v>447</v>
      </c>
      <c r="C942" s="33" t="s">
        <v>68</v>
      </c>
      <c r="D942" s="33" t="s">
        <v>15</v>
      </c>
      <c r="E942" s="33" t="s">
        <v>333</v>
      </c>
      <c r="F942" s="33" t="s">
        <v>13</v>
      </c>
      <c r="G942" s="34">
        <f>G943</f>
        <v>0</v>
      </c>
      <c r="H942" s="56"/>
      <c r="I942" s="56"/>
    </row>
    <row r="943" spans="1:9" ht="26.25" hidden="1" x14ac:dyDescent="0.25">
      <c r="A943" s="35" t="s">
        <v>410</v>
      </c>
      <c r="B943" s="33" t="s">
        <v>447</v>
      </c>
      <c r="C943" s="33" t="s">
        <v>68</v>
      </c>
      <c r="D943" s="33" t="s">
        <v>15</v>
      </c>
      <c r="E943" s="33" t="s">
        <v>333</v>
      </c>
      <c r="F943" s="33" t="s">
        <v>33</v>
      </c>
      <c r="G943" s="34">
        <f>G944</f>
        <v>0</v>
      </c>
      <c r="H943" s="56"/>
      <c r="I943" s="56"/>
    </row>
    <row r="944" spans="1:9" ht="26.25" hidden="1" x14ac:dyDescent="0.25">
      <c r="A944" s="35" t="s">
        <v>161</v>
      </c>
      <c r="B944" s="33" t="s">
        <v>447</v>
      </c>
      <c r="C944" s="33" t="s">
        <v>68</v>
      </c>
      <c r="D944" s="33" t="s">
        <v>15</v>
      </c>
      <c r="E944" s="33" t="s">
        <v>333</v>
      </c>
      <c r="F944" s="33" t="s">
        <v>35</v>
      </c>
      <c r="G944" s="34">
        <v>0</v>
      </c>
      <c r="H944" s="56"/>
      <c r="I944" s="56"/>
    </row>
    <row r="945" spans="1:9" ht="39" x14ac:dyDescent="0.25">
      <c r="A945" s="46" t="s">
        <v>566</v>
      </c>
      <c r="B945" s="33" t="s">
        <v>447</v>
      </c>
      <c r="C945" s="33" t="s">
        <v>68</v>
      </c>
      <c r="D945" s="47" t="s">
        <v>150</v>
      </c>
      <c r="E945" s="33" t="s">
        <v>564</v>
      </c>
      <c r="F945" s="33" t="s">
        <v>13</v>
      </c>
      <c r="G945" s="34">
        <v>0</v>
      </c>
      <c r="H945" s="34">
        <v>0</v>
      </c>
      <c r="I945" s="34">
        <f>I946+I951+I954+I957</f>
        <v>2600.6</v>
      </c>
    </row>
    <row r="946" spans="1:9" ht="26.25" x14ac:dyDescent="0.25">
      <c r="A946" s="35" t="s">
        <v>144</v>
      </c>
      <c r="B946" s="33" t="s">
        <v>447</v>
      </c>
      <c r="C946" s="33" t="s">
        <v>68</v>
      </c>
      <c r="D946" s="47" t="s">
        <v>150</v>
      </c>
      <c r="E946" s="33" t="s">
        <v>567</v>
      </c>
      <c r="F946" s="33" t="s">
        <v>13</v>
      </c>
      <c r="G946" s="34">
        <v>0</v>
      </c>
      <c r="H946" s="34">
        <v>0</v>
      </c>
      <c r="I946" s="34">
        <f>I947+I949</f>
        <v>2163.4</v>
      </c>
    </row>
    <row r="947" spans="1:9" ht="64.5" x14ac:dyDescent="0.25">
      <c r="A947" s="35" t="s">
        <v>22</v>
      </c>
      <c r="B947" s="33" t="s">
        <v>447</v>
      </c>
      <c r="C947" s="33" t="s">
        <v>68</v>
      </c>
      <c r="D947" s="47" t="s">
        <v>150</v>
      </c>
      <c r="E947" s="33" t="s">
        <v>567</v>
      </c>
      <c r="F947" s="33" t="s">
        <v>23</v>
      </c>
      <c r="G947" s="34">
        <v>0</v>
      </c>
      <c r="H947" s="34">
        <v>0</v>
      </c>
      <c r="I947" s="34">
        <f>I948</f>
        <v>2032.4</v>
      </c>
    </row>
    <row r="948" spans="1:9" ht="15" x14ac:dyDescent="0.25">
      <c r="A948" s="35" t="s">
        <v>146</v>
      </c>
      <c r="B948" s="33" t="s">
        <v>447</v>
      </c>
      <c r="C948" s="33" t="s">
        <v>68</v>
      </c>
      <c r="D948" s="47" t="s">
        <v>150</v>
      </c>
      <c r="E948" s="33" t="s">
        <v>567</v>
      </c>
      <c r="F948" s="33" t="s">
        <v>147</v>
      </c>
      <c r="G948" s="34">
        <v>0</v>
      </c>
      <c r="H948" s="34">
        <v>0</v>
      </c>
      <c r="I948" s="34">
        <v>2032.4</v>
      </c>
    </row>
    <row r="949" spans="1:9" ht="26.25" x14ac:dyDescent="0.25">
      <c r="A949" s="35" t="s">
        <v>32</v>
      </c>
      <c r="B949" s="33" t="s">
        <v>447</v>
      </c>
      <c r="C949" s="33" t="s">
        <v>68</v>
      </c>
      <c r="D949" s="47" t="s">
        <v>150</v>
      </c>
      <c r="E949" s="33" t="s">
        <v>567</v>
      </c>
      <c r="F949" s="33" t="s">
        <v>33</v>
      </c>
      <c r="G949" s="34">
        <v>0</v>
      </c>
      <c r="H949" s="34">
        <v>0</v>
      </c>
      <c r="I949" s="34">
        <f>I950</f>
        <v>131</v>
      </c>
    </row>
    <row r="950" spans="1:9" ht="26.25" x14ac:dyDescent="0.25">
      <c r="A950" s="35" t="s">
        <v>34</v>
      </c>
      <c r="B950" s="33" t="s">
        <v>447</v>
      </c>
      <c r="C950" s="33" t="s">
        <v>68</v>
      </c>
      <c r="D950" s="47" t="s">
        <v>150</v>
      </c>
      <c r="E950" s="33" t="s">
        <v>567</v>
      </c>
      <c r="F950" s="33" t="s">
        <v>35</v>
      </c>
      <c r="G950" s="34">
        <v>0</v>
      </c>
      <c r="H950" s="34">
        <v>0</v>
      </c>
      <c r="I950" s="34">
        <v>131</v>
      </c>
    </row>
    <row r="951" spans="1:9" ht="51.75" x14ac:dyDescent="0.25">
      <c r="A951" s="35" t="s">
        <v>142</v>
      </c>
      <c r="B951" s="33" t="s">
        <v>447</v>
      </c>
      <c r="C951" s="33" t="s">
        <v>68</v>
      </c>
      <c r="D951" s="47" t="s">
        <v>150</v>
      </c>
      <c r="E951" s="33" t="s">
        <v>584</v>
      </c>
      <c r="F951" s="33" t="s">
        <v>13</v>
      </c>
      <c r="G951" s="34">
        <v>0</v>
      </c>
      <c r="H951" s="34">
        <v>0</v>
      </c>
      <c r="I951" s="34">
        <f>I952</f>
        <v>46.6</v>
      </c>
    </row>
    <row r="952" spans="1:9" ht="15" x14ac:dyDescent="0.25">
      <c r="A952" s="35" t="s">
        <v>36</v>
      </c>
      <c r="B952" s="33" t="s">
        <v>447</v>
      </c>
      <c r="C952" s="33" t="s">
        <v>68</v>
      </c>
      <c r="D952" s="47" t="s">
        <v>150</v>
      </c>
      <c r="E952" s="33" t="s">
        <v>584</v>
      </c>
      <c r="F952" s="33" t="s">
        <v>37</v>
      </c>
      <c r="G952" s="34">
        <v>0</v>
      </c>
      <c r="H952" s="34">
        <v>0</v>
      </c>
      <c r="I952" s="34">
        <f>I953</f>
        <v>46.6</v>
      </c>
    </row>
    <row r="953" spans="1:9" ht="15" x14ac:dyDescent="0.25">
      <c r="A953" s="35" t="s">
        <v>38</v>
      </c>
      <c r="B953" s="33" t="s">
        <v>447</v>
      </c>
      <c r="C953" s="33" t="s">
        <v>68</v>
      </c>
      <c r="D953" s="47" t="s">
        <v>150</v>
      </c>
      <c r="E953" s="33" t="s">
        <v>584</v>
      </c>
      <c r="F953" s="33" t="s">
        <v>39</v>
      </c>
      <c r="G953" s="34">
        <v>0</v>
      </c>
      <c r="H953" s="34">
        <v>0</v>
      </c>
      <c r="I953" s="34">
        <v>46.6</v>
      </c>
    </row>
    <row r="954" spans="1:9" ht="39" x14ac:dyDescent="0.25">
      <c r="A954" s="35" t="s">
        <v>518</v>
      </c>
      <c r="B954" s="33" t="s">
        <v>447</v>
      </c>
      <c r="C954" s="33" t="s">
        <v>68</v>
      </c>
      <c r="D954" s="33" t="s">
        <v>150</v>
      </c>
      <c r="E954" s="33" t="s">
        <v>568</v>
      </c>
      <c r="F954" s="33" t="s">
        <v>13</v>
      </c>
      <c r="G954" s="34">
        <v>0</v>
      </c>
      <c r="H954" s="34">
        <v>0</v>
      </c>
      <c r="I954" s="34">
        <f>I955</f>
        <v>293</v>
      </c>
    </row>
    <row r="955" spans="1:9" ht="64.5" x14ac:dyDescent="0.25">
      <c r="A955" s="35" t="s">
        <v>22</v>
      </c>
      <c r="B955" s="33" t="s">
        <v>447</v>
      </c>
      <c r="C955" s="33" t="s">
        <v>68</v>
      </c>
      <c r="D955" s="33" t="s">
        <v>150</v>
      </c>
      <c r="E955" s="33" t="s">
        <v>568</v>
      </c>
      <c r="F955" s="33" t="s">
        <v>23</v>
      </c>
      <c r="G955" s="34">
        <v>0</v>
      </c>
      <c r="H955" s="34">
        <v>0</v>
      </c>
      <c r="I955" s="34">
        <f>I956</f>
        <v>293</v>
      </c>
    </row>
    <row r="956" spans="1:9" ht="15" x14ac:dyDescent="0.25">
      <c r="A956" s="35" t="s">
        <v>146</v>
      </c>
      <c r="B956" s="33" t="s">
        <v>447</v>
      </c>
      <c r="C956" s="33" t="s">
        <v>68</v>
      </c>
      <c r="D956" s="33" t="s">
        <v>150</v>
      </c>
      <c r="E956" s="33" t="s">
        <v>568</v>
      </c>
      <c r="F956" s="33" t="s">
        <v>147</v>
      </c>
      <c r="G956" s="34">
        <v>0</v>
      </c>
      <c r="H956" s="34">
        <v>0</v>
      </c>
      <c r="I956" s="34">
        <v>293</v>
      </c>
    </row>
    <row r="957" spans="1:9" ht="51.75" x14ac:dyDescent="0.25">
      <c r="A957" s="35" t="s">
        <v>511</v>
      </c>
      <c r="B957" s="33" t="s">
        <v>447</v>
      </c>
      <c r="C957" s="33" t="s">
        <v>68</v>
      </c>
      <c r="D957" s="33" t="s">
        <v>150</v>
      </c>
      <c r="E957" s="33" t="s">
        <v>585</v>
      </c>
      <c r="F957" s="33" t="s">
        <v>13</v>
      </c>
      <c r="G957" s="34">
        <v>0</v>
      </c>
      <c r="H957" s="34">
        <v>0</v>
      </c>
      <c r="I957" s="34">
        <f>I958</f>
        <v>97.6</v>
      </c>
    </row>
    <row r="958" spans="1:9" ht="64.5" x14ac:dyDescent="0.25">
      <c r="A958" s="35" t="s">
        <v>22</v>
      </c>
      <c r="B958" s="33" t="s">
        <v>447</v>
      </c>
      <c r="C958" s="33" t="s">
        <v>68</v>
      </c>
      <c r="D958" s="33" t="s">
        <v>150</v>
      </c>
      <c r="E958" s="33" t="s">
        <v>585</v>
      </c>
      <c r="F958" s="33" t="s">
        <v>23</v>
      </c>
      <c r="G958" s="34">
        <v>0</v>
      </c>
      <c r="H958" s="34">
        <v>0</v>
      </c>
      <c r="I958" s="34">
        <f>I959</f>
        <v>97.6</v>
      </c>
    </row>
    <row r="959" spans="1:9" ht="15" x14ac:dyDescent="0.25">
      <c r="A959" s="35" t="s">
        <v>146</v>
      </c>
      <c r="B959" s="33" t="s">
        <v>447</v>
      </c>
      <c r="C959" s="33" t="s">
        <v>68</v>
      </c>
      <c r="D959" s="33" t="s">
        <v>150</v>
      </c>
      <c r="E959" s="33" t="s">
        <v>585</v>
      </c>
      <c r="F959" s="33" t="s">
        <v>147</v>
      </c>
      <c r="G959" s="34">
        <v>0</v>
      </c>
      <c r="H959" s="34">
        <v>0</v>
      </c>
      <c r="I959" s="34">
        <v>97.6</v>
      </c>
    </row>
    <row r="960" spans="1:9" ht="15" x14ac:dyDescent="0.25">
      <c r="A960" s="35" t="s">
        <v>388</v>
      </c>
      <c r="B960" s="33" t="s">
        <v>447</v>
      </c>
      <c r="C960" s="33" t="s">
        <v>74</v>
      </c>
      <c r="D960" s="33" t="s">
        <v>11</v>
      </c>
      <c r="E960" s="33" t="s">
        <v>12</v>
      </c>
      <c r="F960" s="33" t="s">
        <v>13</v>
      </c>
      <c r="G960" s="34">
        <f>G961</f>
        <v>188</v>
      </c>
      <c r="H960" s="34">
        <f>H961</f>
        <v>369</v>
      </c>
      <c r="I960" s="34">
        <f>I961</f>
        <v>278.2</v>
      </c>
    </row>
    <row r="961" spans="1:9" ht="15" x14ac:dyDescent="0.25">
      <c r="A961" s="35" t="s">
        <v>389</v>
      </c>
      <c r="B961" s="33" t="s">
        <v>447</v>
      </c>
      <c r="C961" s="33" t="s">
        <v>74</v>
      </c>
      <c r="D961" s="33" t="s">
        <v>15</v>
      </c>
      <c r="E961" s="33" t="s">
        <v>12</v>
      </c>
      <c r="F961" s="33" t="s">
        <v>13</v>
      </c>
      <c r="G961" s="34">
        <f>G963</f>
        <v>188</v>
      </c>
      <c r="H961" s="34">
        <f>H963+H1000</f>
        <v>369</v>
      </c>
      <c r="I961" s="34">
        <f>I1000</f>
        <v>278.2</v>
      </c>
    </row>
    <row r="962" spans="1:9" ht="15" hidden="1" x14ac:dyDescent="0.25">
      <c r="A962" s="35"/>
      <c r="B962" s="33"/>
      <c r="C962" s="33"/>
      <c r="D962" s="33"/>
      <c r="E962" s="33"/>
      <c r="F962" s="33"/>
      <c r="G962" s="34"/>
      <c r="H962" s="34"/>
      <c r="I962" s="34"/>
    </row>
    <row r="963" spans="1:9" ht="40.5" customHeight="1" x14ac:dyDescent="0.25">
      <c r="A963" s="35" t="s">
        <v>563</v>
      </c>
      <c r="B963" s="33" t="s">
        <v>447</v>
      </c>
      <c r="C963" s="33" t="s">
        <v>74</v>
      </c>
      <c r="D963" s="33" t="s">
        <v>15</v>
      </c>
      <c r="E963" s="33" t="s">
        <v>308</v>
      </c>
      <c r="F963" s="33" t="s">
        <v>13</v>
      </c>
      <c r="G963" s="34">
        <f>G964+G968+G978</f>
        <v>188</v>
      </c>
      <c r="H963" s="34">
        <f>H964+H968+H978</f>
        <v>0</v>
      </c>
      <c r="I963" s="34">
        <f>I964+I968+I978</f>
        <v>0</v>
      </c>
    </row>
    <row r="964" spans="1:9" ht="42.75" customHeight="1" x14ac:dyDescent="0.25">
      <c r="A964" s="35" t="s">
        <v>390</v>
      </c>
      <c r="B964" s="33" t="s">
        <v>447</v>
      </c>
      <c r="C964" s="33" t="s">
        <v>74</v>
      </c>
      <c r="D964" s="33" t="s">
        <v>15</v>
      </c>
      <c r="E964" s="33" t="s">
        <v>391</v>
      </c>
      <c r="F964" s="33" t="s">
        <v>13</v>
      </c>
      <c r="G964" s="34">
        <f>G965</f>
        <v>30</v>
      </c>
      <c r="H964" s="34">
        <f t="shared" ref="H964:I966" si="124">H965</f>
        <v>0</v>
      </c>
      <c r="I964" s="34">
        <f t="shared" si="124"/>
        <v>0</v>
      </c>
    </row>
    <row r="965" spans="1:9" ht="18.75" customHeight="1" x14ac:dyDescent="0.25">
      <c r="A965" s="35" t="s">
        <v>89</v>
      </c>
      <c r="B965" s="33" t="s">
        <v>447</v>
      </c>
      <c r="C965" s="33" t="s">
        <v>74</v>
      </c>
      <c r="D965" s="33" t="s">
        <v>15</v>
      </c>
      <c r="E965" s="33" t="s">
        <v>392</v>
      </c>
      <c r="F965" s="33" t="s">
        <v>13</v>
      </c>
      <c r="G965" s="34">
        <f>G966</f>
        <v>30</v>
      </c>
      <c r="H965" s="34">
        <f t="shared" si="124"/>
        <v>0</v>
      </c>
      <c r="I965" s="34">
        <f t="shared" si="124"/>
        <v>0</v>
      </c>
    </row>
    <row r="966" spans="1:9" ht="30.75" customHeight="1" x14ac:dyDescent="0.25">
      <c r="A966" s="35" t="s">
        <v>32</v>
      </c>
      <c r="B966" s="33" t="s">
        <v>447</v>
      </c>
      <c r="C966" s="33" t="s">
        <v>74</v>
      </c>
      <c r="D966" s="33" t="s">
        <v>15</v>
      </c>
      <c r="E966" s="33" t="s">
        <v>392</v>
      </c>
      <c r="F966" s="33" t="s">
        <v>33</v>
      </c>
      <c r="G966" s="34">
        <f>G967</f>
        <v>30</v>
      </c>
      <c r="H966" s="34">
        <f t="shared" si="124"/>
        <v>0</v>
      </c>
      <c r="I966" s="34">
        <f t="shared" si="124"/>
        <v>0</v>
      </c>
    </row>
    <row r="967" spans="1:9" ht="30" customHeight="1" x14ac:dyDescent="0.25">
      <c r="A967" s="35" t="s">
        <v>34</v>
      </c>
      <c r="B967" s="33" t="s">
        <v>447</v>
      </c>
      <c r="C967" s="33" t="s">
        <v>74</v>
      </c>
      <c r="D967" s="33" t="s">
        <v>15</v>
      </c>
      <c r="E967" s="33" t="s">
        <v>392</v>
      </c>
      <c r="F967" s="33" t="s">
        <v>35</v>
      </c>
      <c r="G967" s="34">
        <v>30</v>
      </c>
      <c r="H967" s="34">
        <v>0</v>
      </c>
      <c r="I967" s="34">
        <v>0</v>
      </c>
    </row>
    <row r="968" spans="1:9" ht="64.5" x14ac:dyDescent="0.25">
      <c r="A968" s="35" t="s">
        <v>336</v>
      </c>
      <c r="B968" s="33" t="s">
        <v>447</v>
      </c>
      <c r="C968" s="33" t="s">
        <v>74</v>
      </c>
      <c r="D968" s="33" t="s">
        <v>15</v>
      </c>
      <c r="E968" s="33" t="s">
        <v>310</v>
      </c>
      <c r="F968" s="33" t="s">
        <v>13</v>
      </c>
      <c r="G968" s="34">
        <f>G969</f>
        <v>158</v>
      </c>
      <c r="H968" s="34">
        <f>H969</f>
        <v>0</v>
      </c>
      <c r="I968" s="34">
        <f>I969</f>
        <v>0</v>
      </c>
    </row>
    <row r="969" spans="1:9" ht="20.25" customHeight="1" x14ac:dyDescent="0.25">
      <c r="A969" s="35" t="s">
        <v>89</v>
      </c>
      <c r="B969" s="33" t="s">
        <v>447</v>
      </c>
      <c r="C969" s="33" t="s">
        <v>74</v>
      </c>
      <c r="D969" s="33" t="s">
        <v>15</v>
      </c>
      <c r="E969" s="33" t="s">
        <v>311</v>
      </c>
      <c r="F969" s="33" t="s">
        <v>13</v>
      </c>
      <c r="G969" s="34">
        <f>G970+G972</f>
        <v>158</v>
      </c>
      <c r="H969" s="34">
        <f>H970+H972</f>
        <v>0</v>
      </c>
      <c r="I969" s="34">
        <f>I970+I972</f>
        <v>0</v>
      </c>
    </row>
    <row r="970" spans="1:9" ht="69.75" customHeight="1" x14ac:dyDescent="0.25">
      <c r="A970" s="35" t="s">
        <v>22</v>
      </c>
      <c r="B970" s="33" t="s">
        <v>447</v>
      </c>
      <c r="C970" s="33" t="s">
        <v>74</v>
      </c>
      <c r="D970" s="33" t="s">
        <v>15</v>
      </c>
      <c r="E970" s="33" t="s">
        <v>311</v>
      </c>
      <c r="F970" s="33" t="s">
        <v>23</v>
      </c>
      <c r="G970" s="34">
        <f>G971</f>
        <v>117.80000000000001</v>
      </c>
      <c r="H970" s="34">
        <f>H971</f>
        <v>0</v>
      </c>
      <c r="I970" s="34">
        <f>I971</f>
        <v>0</v>
      </c>
    </row>
    <row r="971" spans="1:9" ht="19.5" customHeight="1" x14ac:dyDescent="0.25">
      <c r="A971" s="35" t="s">
        <v>146</v>
      </c>
      <c r="B971" s="33" t="s">
        <v>447</v>
      </c>
      <c r="C971" s="33" t="s">
        <v>74</v>
      </c>
      <c r="D971" s="33" t="s">
        <v>15</v>
      </c>
      <c r="E971" s="33" t="s">
        <v>311</v>
      </c>
      <c r="F971" s="33" t="s">
        <v>147</v>
      </c>
      <c r="G971" s="34">
        <f>187.8-70</f>
        <v>117.80000000000001</v>
      </c>
      <c r="H971" s="34">
        <v>0</v>
      </c>
      <c r="I971" s="34">
        <v>0</v>
      </c>
    </row>
    <row r="972" spans="1:9" ht="30.75" customHeight="1" x14ac:dyDescent="0.25">
      <c r="A972" s="35" t="s">
        <v>32</v>
      </c>
      <c r="B972" s="33" t="s">
        <v>447</v>
      </c>
      <c r="C972" s="33" t="s">
        <v>74</v>
      </c>
      <c r="D972" s="33" t="s">
        <v>15</v>
      </c>
      <c r="E972" s="33" t="s">
        <v>311</v>
      </c>
      <c r="F972" s="33" t="s">
        <v>33</v>
      </c>
      <c r="G972" s="34">
        <f>G973</f>
        <v>40.199999999999989</v>
      </c>
      <c r="H972" s="34">
        <f>H973</f>
        <v>0</v>
      </c>
      <c r="I972" s="34">
        <f>I973</f>
        <v>0</v>
      </c>
    </row>
    <row r="973" spans="1:9" ht="26.25" x14ac:dyDescent="0.25">
      <c r="A973" s="35" t="s">
        <v>34</v>
      </c>
      <c r="B973" s="33" t="s">
        <v>447</v>
      </c>
      <c r="C973" s="33" t="s">
        <v>74</v>
      </c>
      <c r="D973" s="33" t="s">
        <v>15</v>
      </c>
      <c r="E973" s="33" t="s">
        <v>311</v>
      </c>
      <c r="F973" s="33" t="s">
        <v>35</v>
      </c>
      <c r="G973" s="34">
        <f>140.2-100</f>
        <v>40.199999999999989</v>
      </c>
      <c r="H973" s="34">
        <v>0</v>
      </c>
      <c r="I973" s="34">
        <v>0</v>
      </c>
    </row>
    <row r="974" spans="1:9" ht="26.25" hidden="1" x14ac:dyDescent="0.25">
      <c r="A974" s="35" t="s">
        <v>393</v>
      </c>
      <c r="B974" s="33" t="s">
        <v>447</v>
      </c>
      <c r="C974" s="33" t="s">
        <v>74</v>
      </c>
      <c r="D974" s="33" t="s">
        <v>15</v>
      </c>
      <c r="E974" s="33" t="s">
        <v>394</v>
      </c>
      <c r="F974" s="33" t="s">
        <v>13</v>
      </c>
      <c r="G974" s="34">
        <f>G975</f>
        <v>0</v>
      </c>
      <c r="H974" s="56"/>
      <c r="I974" s="56"/>
    </row>
    <row r="975" spans="1:9" ht="15" hidden="1" x14ac:dyDescent="0.25">
      <c r="A975" s="35" t="s">
        <v>89</v>
      </c>
      <c r="B975" s="33" t="s">
        <v>447</v>
      </c>
      <c r="C975" s="33" t="s">
        <v>74</v>
      </c>
      <c r="D975" s="33" t="s">
        <v>15</v>
      </c>
      <c r="E975" s="33" t="s">
        <v>395</v>
      </c>
      <c r="F975" s="33" t="s">
        <v>13</v>
      </c>
      <c r="G975" s="34">
        <f>G976</f>
        <v>0</v>
      </c>
      <c r="H975" s="56"/>
      <c r="I975" s="56"/>
    </row>
    <row r="976" spans="1:9" ht="26.25" hidden="1" x14ac:dyDescent="0.25">
      <c r="A976" s="35" t="s">
        <v>32</v>
      </c>
      <c r="B976" s="33" t="s">
        <v>447</v>
      </c>
      <c r="C976" s="33" t="s">
        <v>74</v>
      </c>
      <c r="D976" s="33" t="s">
        <v>15</v>
      </c>
      <c r="E976" s="33" t="s">
        <v>395</v>
      </c>
      <c r="F976" s="33" t="s">
        <v>33</v>
      </c>
      <c r="G976" s="34">
        <f>G977</f>
        <v>0</v>
      </c>
      <c r="H976" s="56"/>
      <c r="I976" s="56"/>
    </row>
    <row r="977" spans="1:9" ht="26.25" hidden="1" x14ac:dyDescent="0.25">
      <c r="A977" s="35" t="s">
        <v>34</v>
      </c>
      <c r="B977" s="33" t="s">
        <v>447</v>
      </c>
      <c r="C977" s="33" t="s">
        <v>74</v>
      </c>
      <c r="D977" s="33" t="s">
        <v>15</v>
      </c>
      <c r="E977" s="33" t="s">
        <v>395</v>
      </c>
      <c r="F977" s="33" t="s">
        <v>35</v>
      </c>
      <c r="G977" s="34">
        <v>0</v>
      </c>
      <c r="H977" s="56"/>
      <c r="I977" s="56"/>
    </row>
    <row r="978" spans="1:9" ht="26.25" hidden="1" x14ac:dyDescent="0.25">
      <c r="A978" s="35" t="s">
        <v>396</v>
      </c>
      <c r="B978" s="33" t="s">
        <v>447</v>
      </c>
      <c r="C978" s="33" t="s">
        <v>74</v>
      </c>
      <c r="D978" s="33" t="s">
        <v>15</v>
      </c>
      <c r="E978" s="33" t="s">
        <v>397</v>
      </c>
      <c r="F978" s="33" t="s">
        <v>13</v>
      </c>
      <c r="G978" s="34">
        <f>G982+G979</f>
        <v>0</v>
      </c>
      <c r="H978" s="34">
        <f>H982</f>
        <v>0</v>
      </c>
      <c r="I978" s="34">
        <f>I982</f>
        <v>0</v>
      </c>
    </row>
    <row r="979" spans="1:9" ht="39" hidden="1" x14ac:dyDescent="0.25">
      <c r="A979" s="35" t="s">
        <v>468</v>
      </c>
      <c r="B979" s="33" t="s">
        <v>447</v>
      </c>
      <c r="C979" s="33" t="s">
        <v>74</v>
      </c>
      <c r="D979" s="33" t="s">
        <v>15</v>
      </c>
      <c r="E979" s="33" t="s">
        <v>510</v>
      </c>
      <c r="F979" s="33" t="s">
        <v>13</v>
      </c>
      <c r="G979" s="34">
        <f>G980</f>
        <v>0</v>
      </c>
      <c r="H979" s="34">
        <v>0</v>
      </c>
      <c r="I979" s="34">
        <v>0</v>
      </c>
    </row>
    <row r="980" spans="1:9" ht="26.25" hidden="1" x14ac:dyDescent="0.25">
      <c r="A980" s="35" t="s">
        <v>32</v>
      </c>
      <c r="B980" s="33" t="s">
        <v>447</v>
      </c>
      <c r="C980" s="33" t="s">
        <v>74</v>
      </c>
      <c r="D980" s="33" t="s">
        <v>15</v>
      </c>
      <c r="E980" s="33" t="s">
        <v>510</v>
      </c>
      <c r="F980" s="33" t="s">
        <v>33</v>
      </c>
      <c r="G980" s="34">
        <f>G981</f>
        <v>0</v>
      </c>
      <c r="H980" s="34">
        <v>0</v>
      </c>
      <c r="I980" s="34">
        <v>0</v>
      </c>
    </row>
    <row r="981" spans="1:9" ht="26.25" hidden="1" x14ac:dyDescent="0.25">
      <c r="A981" s="35" t="s">
        <v>34</v>
      </c>
      <c r="B981" s="33" t="s">
        <v>447</v>
      </c>
      <c r="C981" s="33" t="s">
        <v>74</v>
      </c>
      <c r="D981" s="33" t="s">
        <v>15</v>
      </c>
      <c r="E981" s="33" t="s">
        <v>510</v>
      </c>
      <c r="F981" s="33" t="s">
        <v>35</v>
      </c>
      <c r="G981" s="34"/>
      <c r="H981" s="34"/>
      <c r="I981" s="34"/>
    </row>
    <row r="982" spans="1:9" ht="15" hidden="1" x14ac:dyDescent="0.25">
      <c r="A982" s="35" t="s">
        <v>89</v>
      </c>
      <c r="B982" s="33" t="s">
        <v>447</v>
      </c>
      <c r="C982" s="33" t="s">
        <v>74</v>
      </c>
      <c r="D982" s="33" t="s">
        <v>15</v>
      </c>
      <c r="E982" s="33" t="s">
        <v>398</v>
      </c>
      <c r="F982" s="33" t="s">
        <v>13</v>
      </c>
      <c r="G982" s="34">
        <f>G983</f>
        <v>0</v>
      </c>
      <c r="H982" s="34">
        <f>H983</f>
        <v>0</v>
      </c>
      <c r="I982" s="34">
        <f t="shared" ref="I982:I983" si="125">I983</f>
        <v>0</v>
      </c>
    </row>
    <row r="983" spans="1:9" ht="30.75" hidden="1" customHeight="1" x14ac:dyDescent="0.25">
      <c r="A983" s="35" t="s">
        <v>32</v>
      </c>
      <c r="B983" s="33" t="s">
        <v>447</v>
      </c>
      <c r="C983" s="33" t="s">
        <v>74</v>
      </c>
      <c r="D983" s="33" t="s">
        <v>15</v>
      </c>
      <c r="E983" s="33" t="s">
        <v>398</v>
      </c>
      <c r="F983" s="33" t="s">
        <v>33</v>
      </c>
      <c r="G983" s="34">
        <f>G984</f>
        <v>0</v>
      </c>
      <c r="H983" s="34">
        <f>H984</f>
        <v>0</v>
      </c>
      <c r="I983" s="34">
        <f t="shared" si="125"/>
        <v>0</v>
      </c>
    </row>
    <row r="984" spans="1:9" ht="33.75" hidden="1" customHeight="1" x14ac:dyDescent="0.25">
      <c r="A984" s="35" t="s">
        <v>34</v>
      </c>
      <c r="B984" s="33" t="s">
        <v>447</v>
      </c>
      <c r="C984" s="33" t="s">
        <v>74</v>
      </c>
      <c r="D984" s="33" t="s">
        <v>15</v>
      </c>
      <c r="E984" s="33" t="s">
        <v>398</v>
      </c>
      <c r="F984" s="33" t="s">
        <v>35</v>
      </c>
      <c r="G984" s="34">
        <f>20-20</f>
        <v>0</v>
      </c>
      <c r="H984" s="34">
        <v>0</v>
      </c>
      <c r="I984" s="34">
        <v>0</v>
      </c>
    </row>
    <row r="985" spans="1:9" s="20" customFormat="1" ht="15" hidden="1" customHeight="1" x14ac:dyDescent="0.25">
      <c r="A985" s="35" t="s">
        <v>448</v>
      </c>
      <c r="B985" s="33" t="s">
        <v>433</v>
      </c>
      <c r="C985" s="33" t="s">
        <v>11</v>
      </c>
      <c r="D985" s="33" t="s">
        <v>11</v>
      </c>
      <c r="E985" s="33" t="s">
        <v>12</v>
      </c>
      <c r="F985" s="33" t="s">
        <v>13</v>
      </c>
      <c r="G985" s="34">
        <f>G986</f>
        <v>2468</v>
      </c>
      <c r="H985" s="56"/>
      <c r="I985" s="56"/>
    </row>
    <row r="986" spans="1:9" ht="15" hidden="1" customHeight="1" x14ac:dyDescent="0.25">
      <c r="A986" s="35" t="s">
        <v>153</v>
      </c>
      <c r="B986" s="33" t="s">
        <v>433</v>
      </c>
      <c r="C986" s="33" t="s">
        <v>150</v>
      </c>
      <c r="D986" s="33" t="s">
        <v>11</v>
      </c>
      <c r="E986" s="33" t="s">
        <v>12</v>
      </c>
      <c r="F986" s="33" t="s">
        <v>13</v>
      </c>
      <c r="G986" s="34">
        <f>G987</f>
        <v>2468</v>
      </c>
      <c r="H986" s="56"/>
      <c r="I986" s="56"/>
    </row>
    <row r="987" spans="1:9" ht="39" hidden="1" x14ac:dyDescent="0.25">
      <c r="A987" s="35" t="s">
        <v>449</v>
      </c>
      <c r="B987" s="33" t="s">
        <v>433</v>
      </c>
      <c r="C987" s="33" t="s">
        <v>150</v>
      </c>
      <c r="D987" s="33" t="s">
        <v>154</v>
      </c>
      <c r="E987" s="33" t="s">
        <v>12</v>
      </c>
      <c r="F987" s="33" t="s">
        <v>13</v>
      </c>
      <c r="G987" s="34">
        <f>G988</f>
        <v>2468</v>
      </c>
      <c r="H987" s="56"/>
      <c r="I987" s="56"/>
    </row>
    <row r="988" spans="1:9" ht="51.75" hidden="1" x14ac:dyDescent="0.25">
      <c r="A988" s="35" t="s">
        <v>112</v>
      </c>
      <c r="B988" s="33" t="s">
        <v>433</v>
      </c>
      <c r="C988" s="33" t="s">
        <v>150</v>
      </c>
      <c r="D988" s="33" t="s">
        <v>154</v>
      </c>
      <c r="E988" s="33" t="s">
        <v>113</v>
      </c>
      <c r="F988" s="33" t="s">
        <v>13</v>
      </c>
      <c r="G988" s="34">
        <f>G989</f>
        <v>2468</v>
      </c>
      <c r="H988" s="56"/>
      <c r="I988" s="56"/>
    </row>
    <row r="989" spans="1:9" ht="39" hidden="1" x14ac:dyDescent="0.25">
      <c r="A989" s="35" t="s">
        <v>155</v>
      </c>
      <c r="B989" s="33" t="s">
        <v>433</v>
      </c>
      <c r="C989" s="33" t="s">
        <v>150</v>
      </c>
      <c r="D989" s="33" t="s">
        <v>154</v>
      </c>
      <c r="E989" s="33" t="s">
        <v>156</v>
      </c>
      <c r="F989" s="33" t="s">
        <v>13</v>
      </c>
      <c r="G989" s="34">
        <f>G990</f>
        <v>2468</v>
      </c>
      <c r="H989" s="56"/>
      <c r="I989" s="56"/>
    </row>
    <row r="990" spans="1:9" ht="77.25" hidden="1" x14ac:dyDescent="0.25">
      <c r="A990" s="35" t="s">
        <v>450</v>
      </c>
      <c r="B990" s="33" t="s">
        <v>433</v>
      </c>
      <c r="C990" s="33" t="s">
        <v>150</v>
      </c>
      <c r="D990" s="33" t="s">
        <v>154</v>
      </c>
      <c r="E990" s="33" t="s">
        <v>158</v>
      </c>
      <c r="F990" s="33" t="s">
        <v>13</v>
      </c>
      <c r="G990" s="34">
        <f>G991+G994</f>
        <v>2468</v>
      </c>
      <c r="H990" s="56"/>
      <c r="I990" s="56"/>
    </row>
    <row r="991" spans="1:9" ht="51.75" hidden="1" x14ac:dyDescent="0.25">
      <c r="A991" s="35" t="s">
        <v>142</v>
      </c>
      <c r="B991" s="33" t="s">
        <v>433</v>
      </c>
      <c r="C991" s="33" t="s">
        <v>150</v>
      </c>
      <c r="D991" s="33" t="s">
        <v>154</v>
      </c>
      <c r="E991" s="33" t="s">
        <v>159</v>
      </c>
      <c r="F991" s="33" t="s">
        <v>13</v>
      </c>
      <c r="G991" s="34">
        <f>G992</f>
        <v>4</v>
      </c>
      <c r="H991" s="56"/>
      <c r="I991" s="56"/>
    </row>
    <row r="992" spans="1:9" ht="15" hidden="1" x14ac:dyDescent="0.25">
      <c r="A992" s="35" t="s">
        <v>36</v>
      </c>
      <c r="B992" s="33" t="s">
        <v>433</v>
      </c>
      <c r="C992" s="33" t="s">
        <v>150</v>
      </c>
      <c r="D992" s="33" t="s">
        <v>154</v>
      </c>
      <c r="E992" s="33" t="s">
        <v>159</v>
      </c>
      <c r="F992" s="33" t="s">
        <v>37</v>
      </c>
      <c r="G992" s="34">
        <f>G993</f>
        <v>4</v>
      </c>
      <c r="H992" s="56"/>
      <c r="I992" s="56"/>
    </row>
    <row r="993" spans="1:9" ht="15" hidden="1" x14ac:dyDescent="0.25">
      <c r="A993" s="35" t="s">
        <v>38</v>
      </c>
      <c r="B993" s="33" t="s">
        <v>433</v>
      </c>
      <c r="C993" s="33" t="s">
        <v>150</v>
      </c>
      <c r="D993" s="33" t="s">
        <v>154</v>
      </c>
      <c r="E993" s="33" t="s">
        <v>159</v>
      </c>
      <c r="F993" s="33" t="s">
        <v>39</v>
      </c>
      <c r="G993" s="34">
        <v>4</v>
      </c>
      <c r="H993" s="56"/>
      <c r="I993" s="56"/>
    </row>
    <row r="994" spans="1:9" ht="26.25" hidden="1" x14ac:dyDescent="0.25">
      <c r="A994" s="35" t="s">
        <v>144</v>
      </c>
      <c r="B994" s="33" t="s">
        <v>433</v>
      </c>
      <c r="C994" s="33" t="s">
        <v>150</v>
      </c>
      <c r="D994" s="33" t="s">
        <v>154</v>
      </c>
      <c r="E994" s="33" t="s">
        <v>160</v>
      </c>
      <c r="F994" s="33" t="s">
        <v>13</v>
      </c>
      <c r="G994" s="34">
        <f>G995+G997</f>
        <v>2464</v>
      </c>
      <c r="H994" s="56"/>
      <c r="I994" s="56"/>
    </row>
    <row r="995" spans="1:9" ht="51.75" hidden="1" customHeight="1" x14ac:dyDescent="0.25">
      <c r="A995" s="35" t="s">
        <v>22</v>
      </c>
      <c r="B995" s="33" t="s">
        <v>433</v>
      </c>
      <c r="C995" s="33" t="s">
        <v>150</v>
      </c>
      <c r="D995" s="33" t="s">
        <v>154</v>
      </c>
      <c r="E995" s="33" t="s">
        <v>160</v>
      </c>
      <c r="F995" s="33" t="s">
        <v>23</v>
      </c>
      <c r="G995" s="34">
        <f>G996</f>
        <v>2432.1</v>
      </c>
      <c r="H995" s="56"/>
      <c r="I995" s="56"/>
    </row>
    <row r="996" spans="1:9" ht="15" hidden="1" x14ac:dyDescent="0.25">
      <c r="A996" s="35" t="s">
        <v>146</v>
      </c>
      <c r="B996" s="33" t="s">
        <v>433</v>
      </c>
      <c r="C996" s="33" t="s">
        <v>150</v>
      </c>
      <c r="D996" s="33" t="s">
        <v>154</v>
      </c>
      <c r="E996" s="33" t="s">
        <v>160</v>
      </c>
      <c r="F996" s="33" t="s">
        <v>147</v>
      </c>
      <c r="G996" s="34">
        <v>2432.1</v>
      </c>
      <c r="H996" s="56"/>
      <c r="I996" s="56"/>
    </row>
    <row r="997" spans="1:9" ht="26.25" hidden="1" x14ac:dyDescent="0.25">
      <c r="A997" s="35" t="s">
        <v>32</v>
      </c>
      <c r="B997" s="33" t="s">
        <v>433</v>
      </c>
      <c r="C997" s="33" t="s">
        <v>150</v>
      </c>
      <c r="D997" s="33" t="s">
        <v>154</v>
      </c>
      <c r="E997" s="33" t="s">
        <v>160</v>
      </c>
      <c r="F997" s="33" t="s">
        <v>33</v>
      </c>
      <c r="G997" s="34">
        <f>G998</f>
        <v>31.9</v>
      </c>
      <c r="H997" s="56"/>
      <c r="I997" s="56"/>
    </row>
    <row r="998" spans="1:9" ht="26.25" hidden="1" x14ac:dyDescent="0.25">
      <c r="A998" s="35" t="s">
        <v>161</v>
      </c>
      <c r="B998" s="33" t="s">
        <v>433</v>
      </c>
      <c r="C998" s="33" t="s">
        <v>150</v>
      </c>
      <c r="D998" s="33" t="s">
        <v>154</v>
      </c>
      <c r="E998" s="33" t="s">
        <v>160</v>
      </c>
      <c r="F998" s="33" t="s">
        <v>35</v>
      </c>
      <c r="G998" s="34">
        <v>31.9</v>
      </c>
      <c r="H998" s="56"/>
      <c r="I998" s="56"/>
    </row>
    <row r="999" spans="1:9" ht="15" hidden="1" x14ac:dyDescent="0.25">
      <c r="A999" s="35"/>
      <c r="B999" s="33"/>
      <c r="C999" s="33"/>
      <c r="D999" s="33"/>
      <c r="E999" s="33"/>
      <c r="F999" s="33"/>
      <c r="G999" s="34"/>
      <c r="H999" s="55"/>
      <c r="I999" s="55"/>
    </row>
    <row r="1000" spans="1:9" ht="39" x14ac:dyDescent="0.25">
      <c r="A1000" s="35" t="s">
        <v>577</v>
      </c>
      <c r="B1000" s="33" t="s">
        <v>447</v>
      </c>
      <c r="C1000" s="33" t="s">
        <v>74</v>
      </c>
      <c r="D1000" s="33" t="s">
        <v>15</v>
      </c>
      <c r="E1000" s="33" t="s">
        <v>555</v>
      </c>
      <c r="F1000" s="33" t="s">
        <v>13</v>
      </c>
      <c r="G1000" s="34">
        <v>0</v>
      </c>
      <c r="H1000" s="34">
        <f>H1001</f>
        <v>369</v>
      </c>
      <c r="I1000" s="34">
        <f>I1001</f>
        <v>278.2</v>
      </c>
    </row>
    <row r="1001" spans="1:9" ht="15" x14ac:dyDescent="0.25">
      <c r="A1001" s="35" t="s">
        <v>89</v>
      </c>
      <c r="B1001" s="33" t="s">
        <v>447</v>
      </c>
      <c r="C1001" s="33" t="s">
        <v>74</v>
      </c>
      <c r="D1001" s="33" t="s">
        <v>15</v>
      </c>
      <c r="E1001" s="33" t="s">
        <v>556</v>
      </c>
      <c r="F1001" s="33" t="s">
        <v>13</v>
      </c>
      <c r="G1001" s="34">
        <v>0</v>
      </c>
      <c r="H1001" s="34">
        <f>H1002+H1004</f>
        <v>369</v>
      </c>
      <c r="I1001" s="34">
        <f>I1002+I1004</f>
        <v>278.2</v>
      </c>
    </row>
    <row r="1002" spans="1:9" ht="64.5" x14ac:dyDescent="0.25">
      <c r="A1002" s="35" t="s">
        <v>22</v>
      </c>
      <c r="B1002" s="33" t="s">
        <v>447</v>
      </c>
      <c r="C1002" s="33" t="s">
        <v>74</v>
      </c>
      <c r="D1002" s="33" t="s">
        <v>15</v>
      </c>
      <c r="E1002" s="33" t="s">
        <v>556</v>
      </c>
      <c r="F1002" s="33" t="s">
        <v>23</v>
      </c>
      <c r="G1002" s="34">
        <v>0</v>
      </c>
      <c r="H1002" s="34">
        <f>H1003</f>
        <v>187.8</v>
      </c>
      <c r="I1002" s="34">
        <f>I1003</f>
        <v>107</v>
      </c>
    </row>
    <row r="1003" spans="1:9" ht="15" x14ac:dyDescent="0.25">
      <c r="A1003" s="35" t="s">
        <v>146</v>
      </c>
      <c r="B1003" s="33" t="s">
        <v>447</v>
      </c>
      <c r="C1003" s="33" t="s">
        <v>74</v>
      </c>
      <c r="D1003" s="33" t="s">
        <v>15</v>
      </c>
      <c r="E1003" s="33" t="s">
        <v>556</v>
      </c>
      <c r="F1003" s="33" t="s">
        <v>147</v>
      </c>
      <c r="G1003" s="34">
        <v>0</v>
      </c>
      <c r="H1003" s="34">
        <v>187.8</v>
      </c>
      <c r="I1003" s="34">
        <v>107</v>
      </c>
    </row>
    <row r="1004" spans="1:9" ht="26.25" x14ac:dyDescent="0.25">
      <c r="A1004" s="35" t="s">
        <v>32</v>
      </c>
      <c r="B1004" s="33" t="s">
        <v>447</v>
      </c>
      <c r="C1004" s="33" t="s">
        <v>74</v>
      </c>
      <c r="D1004" s="33" t="s">
        <v>15</v>
      </c>
      <c r="E1004" s="33" t="s">
        <v>556</v>
      </c>
      <c r="F1004" s="33" t="s">
        <v>33</v>
      </c>
      <c r="G1004" s="34">
        <v>0</v>
      </c>
      <c r="H1004" s="34">
        <f>H1005</f>
        <v>181.2</v>
      </c>
      <c r="I1004" s="34">
        <f>I1005</f>
        <v>171.2</v>
      </c>
    </row>
    <row r="1005" spans="1:9" ht="26.25" x14ac:dyDescent="0.25">
      <c r="A1005" s="35" t="s">
        <v>34</v>
      </c>
      <c r="B1005" s="33" t="s">
        <v>447</v>
      </c>
      <c r="C1005" s="33" t="s">
        <v>74</v>
      </c>
      <c r="D1005" s="33" t="s">
        <v>15</v>
      </c>
      <c r="E1005" s="33" t="s">
        <v>556</v>
      </c>
      <c r="F1005" s="33" t="s">
        <v>35</v>
      </c>
      <c r="G1005" s="34">
        <v>0</v>
      </c>
      <c r="H1005" s="34">
        <f>21+140.2+20</f>
        <v>181.2</v>
      </c>
      <c r="I1005" s="34">
        <f>21+130.2+20</f>
        <v>171.2</v>
      </c>
    </row>
    <row r="1006" spans="1:9" s="12" customFormat="1" ht="15.75" x14ac:dyDescent="0.25">
      <c r="A1006" s="35" t="s">
        <v>426</v>
      </c>
      <c r="B1006" s="52"/>
      <c r="C1006" s="52"/>
      <c r="D1006" s="52"/>
      <c r="E1006" s="52"/>
      <c r="F1006" s="52"/>
      <c r="G1006" s="34">
        <f>G16+G46+G60+G828+G885</f>
        <v>102280.10000000002</v>
      </c>
      <c r="H1006" s="34">
        <f>H16+H46+H60+H828+H885+H999</f>
        <v>84419.39</v>
      </c>
      <c r="I1006" s="34">
        <f>I16+I46+I60+I828+I885+I999</f>
        <v>69766.2</v>
      </c>
    </row>
    <row r="1007" spans="1:9" x14ac:dyDescent="0.2">
      <c r="A1007" s="13"/>
      <c r="B1007" s="14"/>
      <c r="C1007" s="14"/>
      <c r="D1007" s="14"/>
      <c r="E1007" s="14"/>
      <c r="F1007" s="14"/>
      <c r="G1007" s="14"/>
    </row>
    <row r="1008" spans="1:9" x14ac:dyDescent="0.2">
      <c r="A1008" s="13"/>
      <c r="B1008" s="14"/>
      <c r="C1008" s="14"/>
      <c r="D1008" s="14"/>
      <c r="E1008" s="14"/>
      <c r="F1008" s="14"/>
      <c r="G1008" s="16"/>
      <c r="H1008" s="23"/>
      <c r="I1008" s="23"/>
    </row>
    <row r="1009" spans="1:7" x14ac:dyDescent="0.2">
      <c r="A1009" s="13"/>
      <c r="B1009" s="14"/>
      <c r="C1009" s="14"/>
      <c r="D1009" s="14"/>
      <c r="E1009" s="14"/>
      <c r="F1009" s="14"/>
      <c r="G1009" s="14"/>
    </row>
    <row r="1010" spans="1:7" x14ac:dyDescent="0.2">
      <c r="A1010" s="13"/>
      <c r="B1010" s="14"/>
      <c r="C1010" s="14"/>
      <c r="D1010" s="14"/>
      <c r="E1010" s="14"/>
      <c r="F1010" s="14"/>
      <c r="G1010" s="14"/>
    </row>
    <row r="1011" spans="1:7" x14ac:dyDescent="0.2">
      <c r="A1011" s="13"/>
      <c r="B1011" s="14"/>
      <c r="C1011" s="14"/>
      <c r="D1011" s="14"/>
      <c r="E1011" s="14"/>
      <c r="F1011" s="14"/>
      <c r="G1011" s="14"/>
    </row>
    <row r="1012" spans="1:7" x14ac:dyDescent="0.2">
      <c r="A1012" s="13"/>
      <c r="B1012" s="14"/>
      <c r="C1012" s="14"/>
      <c r="D1012" s="14"/>
      <c r="E1012" s="14"/>
      <c r="F1012" s="14"/>
      <c r="G1012" s="14"/>
    </row>
    <row r="1013" spans="1:7" x14ac:dyDescent="0.2">
      <c r="A1013" s="13"/>
      <c r="B1013" s="14"/>
      <c r="C1013" s="14"/>
      <c r="D1013" s="14"/>
      <c r="E1013" s="14"/>
      <c r="F1013" s="14"/>
      <c r="G1013" s="14"/>
    </row>
    <row r="1014" spans="1:7" x14ac:dyDescent="0.2">
      <c r="A1014" s="13"/>
      <c r="B1014" s="14"/>
      <c r="C1014" s="14"/>
      <c r="D1014" s="14"/>
      <c r="E1014" s="14"/>
      <c r="F1014" s="14"/>
      <c r="G1014" s="14"/>
    </row>
    <row r="1015" spans="1:7" x14ac:dyDescent="0.2">
      <c r="A1015" s="13"/>
      <c r="B1015" s="14"/>
      <c r="C1015" s="14"/>
      <c r="D1015" s="14"/>
      <c r="E1015" s="14"/>
      <c r="F1015" s="14"/>
      <c r="G1015" s="14"/>
    </row>
    <row r="1016" spans="1:7" x14ac:dyDescent="0.2">
      <c r="A1016" s="13"/>
      <c r="B1016" s="14"/>
      <c r="C1016" s="14"/>
      <c r="D1016" s="14"/>
      <c r="E1016" s="14"/>
      <c r="F1016" s="14"/>
      <c r="G1016" s="14"/>
    </row>
    <row r="1017" spans="1:7" x14ac:dyDescent="0.2">
      <c r="A1017" s="13"/>
      <c r="B1017" s="14"/>
      <c r="C1017" s="14"/>
      <c r="D1017" s="14"/>
      <c r="E1017" s="14"/>
      <c r="F1017" s="14"/>
      <c r="G1017" s="14"/>
    </row>
    <row r="1018" spans="1:7" x14ac:dyDescent="0.2">
      <c r="A1018" s="13"/>
      <c r="B1018" s="14"/>
      <c r="C1018" s="14"/>
      <c r="D1018" s="14"/>
      <c r="E1018" s="14"/>
      <c r="F1018" s="14"/>
      <c r="G1018" s="14"/>
    </row>
    <row r="1019" spans="1:7" x14ac:dyDescent="0.2">
      <c r="A1019" s="13"/>
      <c r="B1019" s="14"/>
      <c r="C1019" s="14"/>
      <c r="D1019" s="14"/>
      <c r="E1019" s="14"/>
      <c r="F1019" s="14"/>
      <c r="G1019" s="14"/>
    </row>
    <row r="1020" spans="1:7" x14ac:dyDescent="0.2">
      <c r="A1020" s="13"/>
      <c r="B1020" s="14"/>
      <c r="C1020" s="14"/>
      <c r="D1020" s="14"/>
      <c r="E1020" s="14"/>
      <c r="F1020" s="14"/>
      <c r="G1020" s="14"/>
    </row>
    <row r="1021" spans="1:7" x14ac:dyDescent="0.2">
      <c r="A1021" s="13"/>
      <c r="B1021" s="14"/>
      <c r="C1021" s="14"/>
      <c r="D1021" s="14"/>
      <c r="E1021" s="14"/>
      <c r="F1021" s="14"/>
      <c r="G1021" s="14"/>
    </row>
    <row r="1022" spans="1:7" x14ac:dyDescent="0.2">
      <c r="A1022" s="13"/>
      <c r="B1022" s="14"/>
      <c r="C1022" s="14"/>
      <c r="D1022" s="14"/>
      <c r="E1022" s="14"/>
      <c r="F1022" s="14"/>
      <c r="G1022" s="14"/>
    </row>
    <row r="1023" spans="1:7" x14ac:dyDescent="0.2">
      <c r="A1023" s="13"/>
      <c r="B1023" s="14"/>
      <c r="C1023" s="14"/>
      <c r="D1023" s="14"/>
      <c r="E1023" s="14"/>
      <c r="F1023" s="14"/>
      <c r="G1023" s="14"/>
    </row>
    <row r="1024" spans="1:7" x14ac:dyDescent="0.2">
      <c r="A1024" s="13"/>
      <c r="B1024" s="14"/>
      <c r="C1024" s="14"/>
      <c r="D1024" s="14"/>
      <c r="E1024" s="14"/>
      <c r="F1024" s="14"/>
      <c r="G1024" s="14"/>
    </row>
    <row r="1025" spans="1:7" x14ac:dyDescent="0.2">
      <c r="A1025" s="13"/>
      <c r="B1025" s="14"/>
      <c r="C1025" s="14"/>
      <c r="D1025" s="14"/>
      <c r="E1025" s="14"/>
      <c r="F1025" s="14"/>
      <c r="G1025" s="14"/>
    </row>
    <row r="1026" spans="1:7" x14ac:dyDescent="0.2">
      <c r="A1026" s="13"/>
      <c r="B1026" s="14"/>
      <c r="C1026" s="14"/>
      <c r="D1026" s="14"/>
      <c r="E1026" s="14"/>
      <c r="F1026" s="14"/>
      <c r="G1026" s="14"/>
    </row>
    <row r="1027" spans="1:7" x14ac:dyDescent="0.2">
      <c r="A1027" s="13"/>
      <c r="B1027" s="14"/>
      <c r="C1027" s="14"/>
      <c r="D1027" s="14"/>
      <c r="E1027" s="14"/>
      <c r="F1027" s="14"/>
      <c r="G1027" s="14"/>
    </row>
    <row r="1028" spans="1:7" x14ac:dyDescent="0.2">
      <c r="A1028" s="13"/>
      <c r="B1028" s="14"/>
      <c r="C1028" s="14"/>
      <c r="D1028" s="14"/>
      <c r="E1028" s="14"/>
      <c r="F1028" s="14"/>
      <c r="G1028" s="14"/>
    </row>
    <row r="1029" spans="1:7" x14ac:dyDescent="0.2">
      <c r="A1029" s="13"/>
      <c r="B1029" s="14"/>
      <c r="C1029" s="14"/>
      <c r="D1029" s="14"/>
      <c r="E1029" s="14"/>
      <c r="F1029" s="14"/>
      <c r="G1029" s="14"/>
    </row>
    <row r="1030" spans="1:7" x14ac:dyDescent="0.2">
      <c r="A1030" s="13"/>
      <c r="B1030" s="14"/>
      <c r="C1030" s="14"/>
      <c r="D1030" s="14"/>
      <c r="E1030" s="14"/>
      <c r="F1030" s="14"/>
      <c r="G1030" s="14"/>
    </row>
    <row r="1031" spans="1:7" x14ac:dyDescent="0.2">
      <c r="A1031" s="13"/>
      <c r="B1031" s="14"/>
      <c r="C1031" s="14"/>
      <c r="D1031" s="14"/>
      <c r="E1031" s="14"/>
      <c r="F1031" s="14"/>
      <c r="G1031" s="14"/>
    </row>
    <row r="1032" spans="1:7" x14ac:dyDescent="0.2">
      <c r="A1032" s="13"/>
      <c r="B1032" s="14"/>
      <c r="C1032" s="14"/>
      <c r="D1032" s="14"/>
      <c r="E1032" s="14"/>
      <c r="F1032" s="14"/>
      <c r="G1032" s="14"/>
    </row>
    <row r="1033" spans="1:7" x14ac:dyDescent="0.2">
      <c r="A1033" s="13"/>
      <c r="B1033" s="14"/>
      <c r="C1033" s="14"/>
      <c r="D1033" s="14"/>
      <c r="E1033" s="14"/>
      <c r="F1033" s="14"/>
      <c r="G1033" s="14"/>
    </row>
    <row r="1034" spans="1:7" x14ac:dyDescent="0.2">
      <c r="A1034" s="13"/>
      <c r="B1034" s="14"/>
      <c r="C1034" s="14"/>
      <c r="D1034" s="14"/>
      <c r="E1034" s="14"/>
      <c r="F1034" s="14"/>
      <c r="G1034" s="14"/>
    </row>
    <row r="1035" spans="1:7" x14ac:dyDescent="0.2">
      <c r="A1035" s="13"/>
      <c r="B1035" s="14"/>
      <c r="C1035" s="14"/>
      <c r="D1035" s="14"/>
      <c r="E1035" s="14"/>
      <c r="F1035" s="14"/>
      <c r="G1035" s="14"/>
    </row>
    <row r="1036" spans="1:7" x14ac:dyDescent="0.2">
      <c r="A1036" s="13"/>
      <c r="B1036" s="14"/>
      <c r="C1036" s="14"/>
      <c r="D1036" s="14"/>
      <c r="E1036" s="14"/>
      <c r="F1036" s="14"/>
      <c r="G1036" s="14"/>
    </row>
    <row r="1037" spans="1:7" x14ac:dyDescent="0.2">
      <c r="A1037" s="13"/>
      <c r="B1037" s="14"/>
      <c r="C1037" s="14"/>
      <c r="D1037" s="14"/>
      <c r="E1037" s="14"/>
      <c r="F1037" s="14"/>
      <c r="G1037" s="14"/>
    </row>
    <row r="1038" spans="1:7" x14ac:dyDescent="0.2">
      <c r="A1038" s="13"/>
      <c r="B1038" s="14"/>
      <c r="C1038" s="14"/>
      <c r="D1038" s="14"/>
      <c r="E1038" s="14"/>
      <c r="F1038" s="14"/>
      <c r="G1038" s="14"/>
    </row>
    <row r="1039" spans="1:7" x14ac:dyDescent="0.2">
      <c r="A1039" s="13"/>
      <c r="B1039" s="14"/>
      <c r="C1039" s="14"/>
      <c r="D1039" s="14"/>
      <c r="E1039" s="14"/>
      <c r="F1039" s="14"/>
      <c r="G1039" s="14"/>
    </row>
    <row r="1040" spans="1:7" x14ac:dyDescent="0.2">
      <c r="A1040" s="13"/>
      <c r="B1040" s="14"/>
      <c r="C1040" s="14"/>
      <c r="D1040" s="14"/>
      <c r="E1040" s="14"/>
      <c r="F1040" s="14"/>
      <c r="G1040" s="14"/>
    </row>
    <row r="1041" spans="1:7" x14ac:dyDescent="0.2">
      <c r="A1041" s="13"/>
      <c r="B1041" s="14"/>
      <c r="C1041" s="14"/>
      <c r="D1041" s="14"/>
      <c r="E1041" s="14"/>
      <c r="F1041" s="14"/>
      <c r="G1041" s="14"/>
    </row>
    <row r="1042" spans="1:7" x14ac:dyDescent="0.2">
      <c r="A1042" s="13"/>
      <c r="B1042" s="14"/>
      <c r="C1042" s="14"/>
      <c r="D1042" s="14"/>
      <c r="E1042" s="14"/>
      <c r="F1042" s="14"/>
      <c r="G1042" s="14"/>
    </row>
    <row r="1043" spans="1:7" x14ac:dyDescent="0.2">
      <c r="A1043" s="13"/>
      <c r="B1043" s="14"/>
      <c r="C1043" s="14"/>
      <c r="D1043" s="14"/>
      <c r="E1043" s="14"/>
      <c r="F1043" s="14"/>
      <c r="G1043" s="14"/>
    </row>
    <row r="1044" spans="1:7" x14ac:dyDescent="0.2">
      <c r="A1044" s="13"/>
      <c r="B1044" s="14"/>
      <c r="C1044" s="14"/>
      <c r="D1044" s="14"/>
      <c r="E1044" s="14"/>
      <c r="F1044" s="14"/>
      <c r="G1044" s="14"/>
    </row>
    <row r="1045" spans="1:7" x14ac:dyDescent="0.2">
      <c r="A1045" s="13"/>
      <c r="B1045" s="14"/>
      <c r="C1045" s="14"/>
      <c r="D1045" s="14"/>
      <c r="E1045" s="14"/>
      <c r="F1045" s="14"/>
      <c r="G1045" s="14"/>
    </row>
    <row r="1046" spans="1:7" x14ac:dyDescent="0.2">
      <c r="A1046" s="13"/>
      <c r="B1046" s="14"/>
      <c r="C1046" s="14"/>
      <c r="D1046" s="14"/>
      <c r="E1046" s="14"/>
      <c r="F1046" s="14"/>
      <c r="G1046" s="14"/>
    </row>
    <row r="1047" spans="1:7" x14ac:dyDescent="0.2">
      <c r="A1047" s="13"/>
      <c r="B1047" s="14"/>
      <c r="C1047" s="14"/>
      <c r="D1047" s="14"/>
      <c r="E1047" s="14"/>
      <c r="F1047" s="14"/>
      <c r="G1047" s="14"/>
    </row>
    <row r="1048" spans="1:7" x14ac:dyDescent="0.2">
      <c r="A1048" s="13"/>
      <c r="B1048" s="14"/>
      <c r="C1048" s="14"/>
      <c r="D1048" s="14"/>
      <c r="E1048" s="14"/>
      <c r="F1048" s="14"/>
      <c r="G1048" s="14"/>
    </row>
    <row r="1049" spans="1:7" x14ac:dyDescent="0.2">
      <c r="A1049" s="13"/>
      <c r="B1049" s="14"/>
      <c r="C1049" s="14"/>
      <c r="D1049" s="14"/>
      <c r="E1049" s="14"/>
      <c r="F1049" s="14"/>
      <c r="G1049" s="14"/>
    </row>
    <row r="1050" spans="1:7" x14ac:dyDescent="0.2">
      <c r="A1050" s="13"/>
      <c r="B1050" s="14"/>
      <c r="C1050" s="14"/>
      <c r="D1050" s="14"/>
      <c r="E1050" s="14"/>
      <c r="F1050" s="14"/>
      <c r="G1050" s="14"/>
    </row>
    <row r="1051" spans="1:7" x14ac:dyDescent="0.2">
      <c r="A1051" s="13"/>
      <c r="B1051" s="14"/>
      <c r="C1051" s="14"/>
      <c r="D1051" s="14"/>
      <c r="E1051" s="14"/>
      <c r="F1051" s="14"/>
      <c r="G1051" s="14"/>
    </row>
    <row r="1052" spans="1:7" x14ac:dyDescent="0.2">
      <c r="A1052" s="13"/>
      <c r="B1052" s="14"/>
      <c r="C1052" s="14"/>
      <c r="D1052" s="14"/>
      <c r="E1052" s="14"/>
      <c r="F1052" s="14"/>
      <c r="G1052" s="14"/>
    </row>
    <row r="1053" spans="1:7" x14ac:dyDescent="0.2">
      <c r="A1053" s="13"/>
      <c r="B1053" s="14"/>
      <c r="C1053" s="14"/>
      <c r="D1053" s="14"/>
      <c r="E1053" s="14"/>
      <c r="F1053" s="14"/>
      <c r="G1053" s="14"/>
    </row>
    <row r="1054" spans="1:7" x14ac:dyDescent="0.2">
      <c r="A1054" s="13"/>
      <c r="B1054" s="14"/>
      <c r="C1054" s="14"/>
      <c r="D1054" s="14"/>
      <c r="E1054" s="14"/>
      <c r="F1054" s="14"/>
      <c r="G1054" s="14"/>
    </row>
    <row r="1055" spans="1:7" x14ac:dyDescent="0.2">
      <c r="A1055" s="13"/>
      <c r="B1055" s="14"/>
      <c r="C1055" s="14"/>
      <c r="D1055" s="14"/>
      <c r="E1055" s="14"/>
      <c r="F1055" s="14"/>
      <c r="G1055" s="14"/>
    </row>
    <row r="1056" spans="1:7" x14ac:dyDescent="0.2">
      <c r="A1056" s="13"/>
      <c r="B1056" s="14"/>
      <c r="C1056" s="14"/>
      <c r="D1056" s="14"/>
      <c r="E1056" s="14"/>
      <c r="F1056" s="14"/>
      <c r="G1056" s="14"/>
    </row>
    <row r="1057" spans="1:7" x14ac:dyDescent="0.2">
      <c r="A1057" s="13"/>
      <c r="B1057" s="14"/>
      <c r="C1057" s="14"/>
      <c r="D1057" s="14"/>
      <c r="E1057" s="14"/>
      <c r="F1057" s="14"/>
      <c r="G1057" s="14"/>
    </row>
    <row r="1058" spans="1:7" x14ac:dyDescent="0.2">
      <c r="A1058" s="13"/>
      <c r="B1058" s="14"/>
      <c r="C1058" s="14"/>
      <c r="D1058" s="14"/>
      <c r="E1058" s="14"/>
      <c r="F1058" s="14"/>
      <c r="G1058" s="14"/>
    </row>
    <row r="1059" spans="1:7" x14ac:dyDescent="0.2">
      <c r="A1059" s="13"/>
      <c r="B1059" s="14"/>
      <c r="C1059" s="14"/>
      <c r="D1059" s="14"/>
      <c r="E1059" s="14"/>
      <c r="F1059" s="14"/>
      <c r="G1059" s="14"/>
    </row>
    <row r="1060" spans="1:7" x14ac:dyDescent="0.2">
      <c r="A1060" s="13"/>
      <c r="B1060" s="14"/>
      <c r="C1060" s="14"/>
      <c r="D1060" s="14"/>
      <c r="E1060" s="14"/>
      <c r="F1060" s="14"/>
      <c r="G1060" s="14"/>
    </row>
    <row r="1061" spans="1:7" x14ac:dyDescent="0.2">
      <c r="A1061" s="13"/>
      <c r="B1061" s="14"/>
      <c r="C1061" s="14"/>
      <c r="D1061" s="14"/>
      <c r="E1061" s="14"/>
      <c r="F1061" s="14"/>
      <c r="G1061" s="14"/>
    </row>
    <row r="1062" spans="1:7" x14ac:dyDescent="0.2">
      <c r="A1062" s="13"/>
      <c r="B1062" s="14"/>
      <c r="C1062" s="14"/>
      <c r="D1062" s="14"/>
      <c r="E1062" s="14"/>
      <c r="F1062" s="14"/>
      <c r="G1062" s="14"/>
    </row>
    <row r="1063" spans="1:7" x14ac:dyDescent="0.2">
      <c r="A1063" s="13"/>
      <c r="B1063" s="14"/>
      <c r="C1063" s="14"/>
      <c r="D1063" s="14"/>
      <c r="E1063" s="14"/>
      <c r="F1063" s="14"/>
      <c r="G1063" s="14"/>
    </row>
    <row r="1064" spans="1:7" x14ac:dyDescent="0.2">
      <c r="A1064" s="13"/>
      <c r="B1064" s="14"/>
      <c r="C1064" s="14"/>
      <c r="D1064" s="14"/>
      <c r="E1064" s="14"/>
      <c r="F1064" s="14"/>
      <c r="G1064" s="14"/>
    </row>
    <row r="1065" spans="1:7" x14ac:dyDescent="0.2">
      <c r="A1065" s="13"/>
      <c r="B1065" s="14"/>
      <c r="C1065" s="14"/>
      <c r="D1065" s="14"/>
      <c r="E1065" s="14"/>
      <c r="F1065" s="14"/>
      <c r="G1065" s="14"/>
    </row>
    <row r="1066" spans="1:7" x14ac:dyDescent="0.2">
      <c r="A1066" s="13"/>
      <c r="B1066" s="14"/>
      <c r="C1066" s="14"/>
      <c r="D1066" s="14"/>
      <c r="E1066" s="14"/>
      <c r="F1066" s="14"/>
      <c r="G1066" s="14"/>
    </row>
    <row r="1067" spans="1:7" x14ac:dyDescent="0.2">
      <c r="A1067" s="13"/>
      <c r="B1067" s="14"/>
      <c r="C1067" s="14"/>
      <c r="D1067" s="14"/>
      <c r="E1067" s="14"/>
      <c r="F1067" s="14"/>
      <c r="G1067" s="14"/>
    </row>
    <row r="1068" spans="1:7" x14ac:dyDescent="0.2">
      <c r="A1068" s="13"/>
      <c r="B1068" s="14"/>
      <c r="C1068" s="14"/>
      <c r="D1068" s="14"/>
      <c r="E1068" s="14"/>
      <c r="F1068" s="14"/>
      <c r="G1068" s="14"/>
    </row>
    <row r="1069" spans="1:7" x14ac:dyDescent="0.2">
      <c r="A1069" s="13"/>
      <c r="B1069" s="14"/>
      <c r="C1069" s="14"/>
      <c r="D1069" s="14"/>
      <c r="E1069" s="14"/>
      <c r="F1069" s="14"/>
      <c r="G1069" s="14"/>
    </row>
    <row r="1070" spans="1:7" x14ac:dyDescent="0.2">
      <c r="A1070" s="13"/>
      <c r="B1070" s="14"/>
      <c r="C1070" s="14"/>
      <c r="D1070" s="14"/>
      <c r="E1070" s="14"/>
      <c r="F1070" s="14"/>
      <c r="G1070" s="14"/>
    </row>
    <row r="1071" spans="1:7" x14ac:dyDescent="0.2">
      <c r="A1071" s="13"/>
      <c r="B1071" s="14"/>
      <c r="C1071" s="14"/>
      <c r="D1071" s="14"/>
      <c r="E1071" s="14"/>
      <c r="F1071" s="14"/>
      <c r="G1071" s="14"/>
    </row>
    <row r="1072" spans="1:7" x14ac:dyDescent="0.2">
      <c r="A1072" s="13"/>
      <c r="B1072" s="14"/>
      <c r="C1072" s="14"/>
      <c r="D1072" s="14"/>
      <c r="E1072" s="14"/>
      <c r="F1072" s="14"/>
      <c r="G1072" s="14"/>
    </row>
    <row r="1073" spans="1:7" x14ac:dyDescent="0.2">
      <c r="A1073" s="13"/>
      <c r="B1073" s="14"/>
      <c r="C1073" s="14"/>
      <c r="D1073" s="14"/>
      <c r="E1073" s="14"/>
      <c r="F1073" s="14"/>
      <c r="G1073" s="14"/>
    </row>
    <row r="1074" spans="1:7" x14ac:dyDescent="0.2">
      <c r="A1074" s="13"/>
      <c r="B1074" s="14"/>
      <c r="C1074" s="14"/>
      <c r="D1074" s="14"/>
      <c r="E1074" s="14"/>
      <c r="F1074" s="14"/>
      <c r="G1074" s="14"/>
    </row>
    <row r="1075" spans="1:7" x14ac:dyDescent="0.2">
      <c r="A1075" s="13"/>
      <c r="B1075" s="14"/>
      <c r="C1075" s="14"/>
      <c r="D1075" s="14"/>
      <c r="E1075" s="14"/>
      <c r="F1075" s="14"/>
      <c r="G1075" s="14"/>
    </row>
    <row r="1076" spans="1:7" x14ac:dyDescent="0.2">
      <c r="A1076" s="13"/>
      <c r="B1076" s="14"/>
      <c r="C1076" s="14"/>
      <c r="D1076" s="14"/>
      <c r="E1076" s="14"/>
      <c r="F1076" s="14"/>
      <c r="G1076" s="14"/>
    </row>
    <row r="1077" spans="1:7" x14ac:dyDescent="0.2">
      <c r="A1077" s="13"/>
      <c r="B1077" s="14"/>
      <c r="C1077" s="14"/>
      <c r="D1077" s="14"/>
      <c r="E1077" s="14"/>
      <c r="F1077" s="14"/>
      <c r="G1077" s="14"/>
    </row>
    <row r="1078" spans="1:7" x14ac:dyDescent="0.2">
      <c r="A1078" s="13"/>
      <c r="B1078" s="14"/>
      <c r="C1078" s="14"/>
      <c r="D1078" s="14"/>
      <c r="E1078" s="14"/>
      <c r="F1078" s="14"/>
      <c r="G1078" s="14"/>
    </row>
    <row r="1079" spans="1:7" x14ac:dyDescent="0.2">
      <c r="A1079" s="13"/>
      <c r="B1079" s="14"/>
      <c r="C1079" s="14"/>
      <c r="D1079" s="14"/>
      <c r="E1079" s="14"/>
      <c r="F1079" s="14"/>
      <c r="G1079" s="14"/>
    </row>
    <row r="1080" spans="1:7" x14ac:dyDescent="0.2">
      <c r="A1080" s="13"/>
      <c r="B1080" s="14"/>
      <c r="C1080" s="14"/>
      <c r="D1080" s="14"/>
      <c r="E1080" s="14"/>
      <c r="F1080" s="14"/>
      <c r="G1080" s="14"/>
    </row>
    <row r="1081" spans="1:7" x14ac:dyDescent="0.2">
      <c r="A1081" s="13"/>
      <c r="B1081" s="14"/>
      <c r="C1081" s="14"/>
      <c r="D1081" s="14"/>
      <c r="E1081" s="14"/>
      <c r="F1081" s="14"/>
      <c r="G1081" s="14"/>
    </row>
    <row r="1082" spans="1:7" x14ac:dyDescent="0.2">
      <c r="A1082" s="13"/>
      <c r="B1082" s="14"/>
      <c r="C1082" s="14"/>
      <c r="D1082" s="14"/>
      <c r="E1082" s="14"/>
      <c r="F1082" s="14"/>
      <c r="G1082" s="14"/>
    </row>
    <row r="1083" spans="1:7" x14ac:dyDescent="0.2">
      <c r="A1083" s="13"/>
      <c r="B1083" s="14"/>
      <c r="C1083" s="14"/>
      <c r="D1083" s="14"/>
      <c r="E1083" s="14"/>
      <c r="F1083" s="14"/>
      <c r="G1083" s="14"/>
    </row>
    <row r="1084" spans="1:7" x14ac:dyDescent="0.2">
      <c r="A1084" s="13"/>
      <c r="B1084" s="14"/>
      <c r="C1084" s="14"/>
      <c r="D1084" s="14"/>
      <c r="E1084" s="14"/>
      <c r="F1084" s="14"/>
      <c r="G1084" s="14"/>
    </row>
    <row r="1085" spans="1:7" x14ac:dyDescent="0.2">
      <c r="A1085" s="13"/>
      <c r="B1085" s="14"/>
      <c r="C1085" s="14"/>
      <c r="D1085" s="14"/>
      <c r="E1085" s="14"/>
      <c r="F1085" s="14"/>
      <c r="G1085" s="14"/>
    </row>
    <row r="1086" spans="1:7" x14ac:dyDescent="0.2">
      <c r="A1086" s="13"/>
      <c r="B1086" s="14"/>
      <c r="C1086" s="14"/>
      <c r="D1086" s="14"/>
      <c r="E1086" s="14"/>
      <c r="F1086" s="14"/>
      <c r="G1086" s="14"/>
    </row>
    <row r="1087" spans="1:7" x14ac:dyDescent="0.2">
      <c r="A1087" s="13"/>
      <c r="B1087" s="14"/>
      <c r="C1087" s="14"/>
      <c r="D1087" s="14"/>
      <c r="E1087" s="14"/>
      <c r="F1087" s="14"/>
      <c r="G1087" s="14"/>
    </row>
    <row r="1088" spans="1:7" x14ac:dyDescent="0.2">
      <c r="A1088" s="13"/>
      <c r="B1088" s="14"/>
      <c r="C1088" s="14"/>
      <c r="D1088" s="14"/>
      <c r="E1088" s="14"/>
      <c r="F1088" s="14"/>
      <c r="G1088" s="14"/>
    </row>
    <row r="1089" spans="1:7" x14ac:dyDescent="0.2">
      <c r="A1089" s="13"/>
      <c r="B1089" s="14"/>
      <c r="C1089" s="14"/>
      <c r="D1089" s="14"/>
      <c r="E1089" s="14"/>
      <c r="F1089" s="14"/>
      <c r="G1089" s="14"/>
    </row>
    <row r="1090" spans="1:7" x14ac:dyDescent="0.2">
      <c r="A1090" s="13"/>
      <c r="B1090" s="14"/>
      <c r="C1090" s="14"/>
      <c r="D1090" s="14"/>
      <c r="E1090" s="14"/>
      <c r="F1090" s="14"/>
      <c r="G1090" s="14"/>
    </row>
    <row r="1091" spans="1:7" x14ac:dyDescent="0.2">
      <c r="A1091" s="13"/>
      <c r="B1091" s="14"/>
      <c r="C1091" s="14"/>
      <c r="D1091" s="14"/>
      <c r="E1091" s="14"/>
      <c r="F1091" s="14"/>
      <c r="G1091" s="14"/>
    </row>
    <row r="1092" spans="1:7" x14ac:dyDescent="0.2">
      <c r="A1092" s="13"/>
      <c r="B1092" s="14"/>
      <c r="C1092" s="14"/>
      <c r="D1092" s="14"/>
      <c r="E1092" s="14"/>
      <c r="F1092" s="14"/>
      <c r="G1092" s="14"/>
    </row>
    <row r="1093" spans="1:7" x14ac:dyDescent="0.2">
      <c r="A1093" s="13"/>
      <c r="B1093" s="14"/>
      <c r="C1093" s="14"/>
      <c r="D1093" s="14"/>
      <c r="E1093" s="14"/>
      <c r="F1093" s="14"/>
      <c r="G1093" s="14"/>
    </row>
    <row r="1094" spans="1:7" x14ac:dyDescent="0.2">
      <c r="A1094" s="13"/>
      <c r="B1094" s="14"/>
      <c r="C1094" s="14"/>
      <c r="D1094" s="14"/>
      <c r="E1094" s="14"/>
      <c r="F1094" s="14"/>
      <c r="G1094" s="14"/>
    </row>
    <row r="1095" spans="1:7" x14ac:dyDescent="0.2">
      <c r="A1095" s="13"/>
      <c r="B1095" s="14"/>
      <c r="C1095" s="14"/>
      <c r="D1095" s="14"/>
      <c r="E1095" s="14"/>
      <c r="F1095" s="14"/>
      <c r="G1095" s="14"/>
    </row>
    <row r="1096" spans="1:7" x14ac:dyDescent="0.2">
      <c r="A1096" s="13"/>
      <c r="B1096" s="14"/>
      <c r="C1096" s="14"/>
      <c r="D1096" s="14"/>
      <c r="E1096" s="14"/>
      <c r="F1096" s="14"/>
      <c r="G1096" s="14"/>
    </row>
    <row r="1097" spans="1:7" x14ac:dyDescent="0.2">
      <c r="A1097" s="13"/>
      <c r="B1097" s="14"/>
      <c r="C1097" s="14"/>
      <c r="D1097" s="14"/>
      <c r="E1097" s="14"/>
      <c r="F1097" s="14"/>
      <c r="G1097" s="14"/>
    </row>
  </sheetData>
  <mergeCells count="20">
    <mergeCell ref="C10:I10"/>
    <mergeCell ref="A1:I1"/>
    <mergeCell ref="A2:I2"/>
    <mergeCell ref="A3:I3"/>
    <mergeCell ref="A6:I6"/>
    <mergeCell ref="A4:I4"/>
    <mergeCell ref="A7:I7"/>
    <mergeCell ref="A9:I9"/>
    <mergeCell ref="G5:I5"/>
    <mergeCell ref="G8:I8"/>
    <mergeCell ref="A11:I11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</mergeCells>
  <pageMargins left="0.39370078740157483" right="0.39370078740157483" top="0.51181102362204722" bottom="0.39370078740157483" header="0.51181102362204722" footer="0.51181102362204722"/>
  <pageSetup paperSize="9" scale="70" orientation="portrait" r:id="rId1"/>
  <headerFooter alignWithMargins="0"/>
  <rowBreaks count="1" manualBreakCount="1">
    <brk id="94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902"/>
  <sheetViews>
    <sheetView view="pageBreakPreview" topLeftCell="A778" zoomScaleSheetLayoutView="100" workbookViewId="0">
      <selection activeCell="D166" sqref="D166"/>
    </sheetView>
  </sheetViews>
  <sheetFormatPr defaultRowHeight="12.75" x14ac:dyDescent="0.2"/>
  <cols>
    <col min="1" max="1" width="48" style="17" customWidth="1"/>
    <col min="2" max="2" width="16.28515625" style="9" customWidth="1"/>
    <col min="3" max="3" width="9.42578125" style="9" customWidth="1"/>
    <col min="4" max="4" width="12" style="9" customWidth="1"/>
    <col min="5" max="5" width="11.85546875" style="9" customWidth="1"/>
    <col min="6" max="6" width="14.42578125" style="9" customWidth="1"/>
    <col min="7" max="7" width="10.140625" style="1" hidden="1" customWidth="1"/>
    <col min="8" max="8" width="9.140625" style="1" hidden="1" customWidth="1"/>
    <col min="9" max="256" width="9.140625" style="1"/>
    <col min="257" max="257" width="48" style="1" customWidth="1"/>
    <col min="258" max="258" width="16.28515625" style="1" customWidth="1"/>
    <col min="259" max="259" width="8.42578125" style="1" customWidth="1"/>
    <col min="260" max="260" width="12" style="1" customWidth="1"/>
    <col min="261" max="261" width="12.140625" style="1" customWidth="1"/>
    <col min="262" max="262" width="13.42578125" style="1" customWidth="1"/>
    <col min="263" max="263" width="10.140625" style="1" bestFit="1" customWidth="1"/>
    <col min="264" max="512" width="9.140625" style="1"/>
    <col min="513" max="513" width="48" style="1" customWidth="1"/>
    <col min="514" max="514" width="16.28515625" style="1" customWidth="1"/>
    <col min="515" max="515" width="8.42578125" style="1" customWidth="1"/>
    <col min="516" max="516" width="12" style="1" customWidth="1"/>
    <col min="517" max="517" width="12.140625" style="1" customWidth="1"/>
    <col min="518" max="518" width="13.42578125" style="1" customWidth="1"/>
    <col min="519" max="519" width="10.140625" style="1" bestFit="1" customWidth="1"/>
    <col min="520" max="768" width="9.140625" style="1"/>
    <col min="769" max="769" width="48" style="1" customWidth="1"/>
    <col min="770" max="770" width="16.28515625" style="1" customWidth="1"/>
    <col min="771" max="771" width="8.42578125" style="1" customWidth="1"/>
    <col min="772" max="772" width="12" style="1" customWidth="1"/>
    <col min="773" max="773" width="12.140625" style="1" customWidth="1"/>
    <col min="774" max="774" width="13.42578125" style="1" customWidth="1"/>
    <col min="775" max="775" width="10.140625" style="1" bestFit="1" customWidth="1"/>
    <col min="776" max="1024" width="9.140625" style="1"/>
    <col min="1025" max="1025" width="48" style="1" customWidth="1"/>
    <col min="1026" max="1026" width="16.28515625" style="1" customWidth="1"/>
    <col min="1027" max="1027" width="8.42578125" style="1" customWidth="1"/>
    <col min="1028" max="1028" width="12" style="1" customWidth="1"/>
    <col min="1029" max="1029" width="12.140625" style="1" customWidth="1"/>
    <col min="1030" max="1030" width="13.42578125" style="1" customWidth="1"/>
    <col min="1031" max="1031" width="10.140625" style="1" bestFit="1" customWidth="1"/>
    <col min="1032" max="1280" width="9.140625" style="1"/>
    <col min="1281" max="1281" width="48" style="1" customWidth="1"/>
    <col min="1282" max="1282" width="16.28515625" style="1" customWidth="1"/>
    <col min="1283" max="1283" width="8.42578125" style="1" customWidth="1"/>
    <col min="1284" max="1284" width="12" style="1" customWidth="1"/>
    <col min="1285" max="1285" width="12.140625" style="1" customWidth="1"/>
    <col min="1286" max="1286" width="13.42578125" style="1" customWidth="1"/>
    <col min="1287" max="1287" width="10.140625" style="1" bestFit="1" customWidth="1"/>
    <col min="1288" max="1536" width="9.140625" style="1"/>
    <col min="1537" max="1537" width="48" style="1" customWidth="1"/>
    <col min="1538" max="1538" width="16.28515625" style="1" customWidth="1"/>
    <col min="1539" max="1539" width="8.42578125" style="1" customWidth="1"/>
    <col min="1540" max="1540" width="12" style="1" customWidth="1"/>
    <col min="1541" max="1541" width="12.140625" style="1" customWidth="1"/>
    <col min="1542" max="1542" width="13.42578125" style="1" customWidth="1"/>
    <col min="1543" max="1543" width="10.140625" style="1" bestFit="1" customWidth="1"/>
    <col min="1544" max="1792" width="9.140625" style="1"/>
    <col min="1793" max="1793" width="48" style="1" customWidth="1"/>
    <col min="1794" max="1794" width="16.28515625" style="1" customWidth="1"/>
    <col min="1795" max="1795" width="8.42578125" style="1" customWidth="1"/>
    <col min="1796" max="1796" width="12" style="1" customWidth="1"/>
    <col min="1797" max="1797" width="12.140625" style="1" customWidth="1"/>
    <col min="1798" max="1798" width="13.42578125" style="1" customWidth="1"/>
    <col min="1799" max="1799" width="10.140625" style="1" bestFit="1" customWidth="1"/>
    <col min="1800" max="2048" width="9.140625" style="1"/>
    <col min="2049" max="2049" width="48" style="1" customWidth="1"/>
    <col min="2050" max="2050" width="16.28515625" style="1" customWidth="1"/>
    <col min="2051" max="2051" width="8.42578125" style="1" customWidth="1"/>
    <col min="2052" max="2052" width="12" style="1" customWidth="1"/>
    <col min="2053" max="2053" width="12.140625" style="1" customWidth="1"/>
    <col min="2054" max="2054" width="13.42578125" style="1" customWidth="1"/>
    <col min="2055" max="2055" width="10.140625" style="1" bestFit="1" customWidth="1"/>
    <col min="2056" max="2304" width="9.140625" style="1"/>
    <col min="2305" max="2305" width="48" style="1" customWidth="1"/>
    <col min="2306" max="2306" width="16.28515625" style="1" customWidth="1"/>
    <col min="2307" max="2307" width="8.42578125" style="1" customWidth="1"/>
    <col min="2308" max="2308" width="12" style="1" customWidth="1"/>
    <col min="2309" max="2309" width="12.140625" style="1" customWidth="1"/>
    <col min="2310" max="2310" width="13.42578125" style="1" customWidth="1"/>
    <col min="2311" max="2311" width="10.140625" style="1" bestFit="1" customWidth="1"/>
    <col min="2312" max="2560" width="9.140625" style="1"/>
    <col min="2561" max="2561" width="48" style="1" customWidth="1"/>
    <col min="2562" max="2562" width="16.28515625" style="1" customWidth="1"/>
    <col min="2563" max="2563" width="8.42578125" style="1" customWidth="1"/>
    <col min="2564" max="2564" width="12" style="1" customWidth="1"/>
    <col min="2565" max="2565" width="12.140625" style="1" customWidth="1"/>
    <col min="2566" max="2566" width="13.42578125" style="1" customWidth="1"/>
    <col min="2567" max="2567" width="10.140625" style="1" bestFit="1" customWidth="1"/>
    <col min="2568" max="2816" width="9.140625" style="1"/>
    <col min="2817" max="2817" width="48" style="1" customWidth="1"/>
    <col min="2818" max="2818" width="16.28515625" style="1" customWidth="1"/>
    <col min="2819" max="2819" width="8.42578125" style="1" customWidth="1"/>
    <col min="2820" max="2820" width="12" style="1" customWidth="1"/>
    <col min="2821" max="2821" width="12.140625" style="1" customWidth="1"/>
    <col min="2822" max="2822" width="13.42578125" style="1" customWidth="1"/>
    <col min="2823" max="2823" width="10.140625" style="1" bestFit="1" customWidth="1"/>
    <col min="2824" max="3072" width="9.140625" style="1"/>
    <col min="3073" max="3073" width="48" style="1" customWidth="1"/>
    <col min="3074" max="3074" width="16.28515625" style="1" customWidth="1"/>
    <col min="3075" max="3075" width="8.42578125" style="1" customWidth="1"/>
    <col min="3076" max="3076" width="12" style="1" customWidth="1"/>
    <col min="3077" max="3077" width="12.140625" style="1" customWidth="1"/>
    <col min="3078" max="3078" width="13.42578125" style="1" customWidth="1"/>
    <col min="3079" max="3079" width="10.140625" style="1" bestFit="1" customWidth="1"/>
    <col min="3080" max="3328" width="9.140625" style="1"/>
    <col min="3329" max="3329" width="48" style="1" customWidth="1"/>
    <col min="3330" max="3330" width="16.28515625" style="1" customWidth="1"/>
    <col min="3331" max="3331" width="8.42578125" style="1" customWidth="1"/>
    <col min="3332" max="3332" width="12" style="1" customWidth="1"/>
    <col min="3333" max="3333" width="12.140625" style="1" customWidth="1"/>
    <col min="3334" max="3334" width="13.42578125" style="1" customWidth="1"/>
    <col min="3335" max="3335" width="10.140625" style="1" bestFit="1" customWidth="1"/>
    <col min="3336" max="3584" width="9.140625" style="1"/>
    <col min="3585" max="3585" width="48" style="1" customWidth="1"/>
    <col min="3586" max="3586" width="16.28515625" style="1" customWidth="1"/>
    <col min="3587" max="3587" width="8.42578125" style="1" customWidth="1"/>
    <col min="3588" max="3588" width="12" style="1" customWidth="1"/>
    <col min="3589" max="3589" width="12.140625" style="1" customWidth="1"/>
    <col min="3590" max="3590" width="13.42578125" style="1" customWidth="1"/>
    <col min="3591" max="3591" width="10.140625" style="1" bestFit="1" customWidth="1"/>
    <col min="3592" max="3840" width="9.140625" style="1"/>
    <col min="3841" max="3841" width="48" style="1" customWidth="1"/>
    <col min="3842" max="3842" width="16.28515625" style="1" customWidth="1"/>
    <col min="3843" max="3843" width="8.42578125" style="1" customWidth="1"/>
    <col min="3844" max="3844" width="12" style="1" customWidth="1"/>
    <col min="3845" max="3845" width="12.140625" style="1" customWidth="1"/>
    <col min="3846" max="3846" width="13.42578125" style="1" customWidth="1"/>
    <col min="3847" max="3847" width="10.140625" style="1" bestFit="1" customWidth="1"/>
    <col min="3848" max="4096" width="9.140625" style="1"/>
    <col min="4097" max="4097" width="48" style="1" customWidth="1"/>
    <col min="4098" max="4098" width="16.28515625" style="1" customWidth="1"/>
    <col min="4099" max="4099" width="8.42578125" style="1" customWidth="1"/>
    <col min="4100" max="4100" width="12" style="1" customWidth="1"/>
    <col min="4101" max="4101" width="12.140625" style="1" customWidth="1"/>
    <col min="4102" max="4102" width="13.42578125" style="1" customWidth="1"/>
    <col min="4103" max="4103" width="10.140625" style="1" bestFit="1" customWidth="1"/>
    <col min="4104" max="4352" width="9.140625" style="1"/>
    <col min="4353" max="4353" width="48" style="1" customWidth="1"/>
    <col min="4354" max="4354" width="16.28515625" style="1" customWidth="1"/>
    <col min="4355" max="4355" width="8.42578125" style="1" customWidth="1"/>
    <col min="4356" max="4356" width="12" style="1" customWidth="1"/>
    <col min="4357" max="4357" width="12.140625" style="1" customWidth="1"/>
    <col min="4358" max="4358" width="13.42578125" style="1" customWidth="1"/>
    <col min="4359" max="4359" width="10.140625" style="1" bestFit="1" customWidth="1"/>
    <col min="4360" max="4608" width="9.140625" style="1"/>
    <col min="4609" max="4609" width="48" style="1" customWidth="1"/>
    <col min="4610" max="4610" width="16.28515625" style="1" customWidth="1"/>
    <col min="4611" max="4611" width="8.42578125" style="1" customWidth="1"/>
    <col min="4612" max="4612" width="12" style="1" customWidth="1"/>
    <col min="4613" max="4613" width="12.140625" style="1" customWidth="1"/>
    <col min="4614" max="4614" width="13.42578125" style="1" customWidth="1"/>
    <col min="4615" max="4615" width="10.140625" style="1" bestFit="1" customWidth="1"/>
    <col min="4616" max="4864" width="9.140625" style="1"/>
    <col min="4865" max="4865" width="48" style="1" customWidth="1"/>
    <col min="4866" max="4866" width="16.28515625" style="1" customWidth="1"/>
    <col min="4867" max="4867" width="8.42578125" style="1" customWidth="1"/>
    <col min="4868" max="4868" width="12" style="1" customWidth="1"/>
    <col min="4869" max="4869" width="12.140625" style="1" customWidth="1"/>
    <col min="4870" max="4870" width="13.42578125" style="1" customWidth="1"/>
    <col min="4871" max="4871" width="10.140625" style="1" bestFit="1" customWidth="1"/>
    <col min="4872" max="5120" width="9.140625" style="1"/>
    <col min="5121" max="5121" width="48" style="1" customWidth="1"/>
    <col min="5122" max="5122" width="16.28515625" style="1" customWidth="1"/>
    <col min="5123" max="5123" width="8.42578125" style="1" customWidth="1"/>
    <col min="5124" max="5124" width="12" style="1" customWidth="1"/>
    <col min="5125" max="5125" width="12.140625" style="1" customWidth="1"/>
    <col min="5126" max="5126" width="13.42578125" style="1" customWidth="1"/>
    <col min="5127" max="5127" width="10.140625" style="1" bestFit="1" customWidth="1"/>
    <col min="5128" max="5376" width="9.140625" style="1"/>
    <col min="5377" max="5377" width="48" style="1" customWidth="1"/>
    <col min="5378" max="5378" width="16.28515625" style="1" customWidth="1"/>
    <col min="5379" max="5379" width="8.42578125" style="1" customWidth="1"/>
    <col min="5380" max="5380" width="12" style="1" customWidth="1"/>
    <col min="5381" max="5381" width="12.140625" style="1" customWidth="1"/>
    <col min="5382" max="5382" width="13.42578125" style="1" customWidth="1"/>
    <col min="5383" max="5383" width="10.140625" style="1" bestFit="1" customWidth="1"/>
    <col min="5384" max="5632" width="9.140625" style="1"/>
    <col min="5633" max="5633" width="48" style="1" customWidth="1"/>
    <col min="5634" max="5634" width="16.28515625" style="1" customWidth="1"/>
    <col min="5635" max="5635" width="8.42578125" style="1" customWidth="1"/>
    <col min="5636" max="5636" width="12" style="1" customWidth="1"/>
    <col min="5637" max="5637" width="12.140625" style="1" customWidth="1"/>
    <col min="5638" max="5638" width="13.42578125" style="1" customWidth="1"/>
    <col min="5639" max="5639" width="10.140625" style="1" bestFit="1" customWidth="1"/>
    <col min="5640" max="5888" width="9.140625" style="1"/>
    <col min="5889" max="5889" width="48" style="1" customWidth="1"/>
    <col min="5890" max="5890" width="16.28515625" style="1" customWidth="1"/>
    <col min="5891" max="5891" width="8.42578125" style="1" customWidth="1"/>
    <col min="5892" max="5892" width="12" style="1" customWidth="1"/>
    <col min="5893" max="5893" width="12.140625" style="1" customWidth="1"/>
    <col min="5894" max="5894" width="13.42578125" style="1" customWidth="1"/>
    <col min="5895" max="5895" width="10.140625" style="1" bestFit="1" customWidth="1"/>
    <col min="5896" max="6144" width="9.140625" style="1"/>
    <col min="6145" max="6145" width="48" style="1" customWidth="1"/>
    <col min="6146" max="6146" width="16.28515625" style="1" customWidth="1"/>
    <col min="6147" max="6147" width="8.42578125" style="1" customWidth="1"/>
    <col min="6148" max="6148" width="12" style="1" customWidth="1"/>
    <col min="6149" max="6149" width="12.140625" style="1" customWidth="1"/>
    <col min="6150" max="6150" width="13.42578125" style="1" customWidth="1"/>
    <col min="6151" max="6151" width="10.140625" style="1" bestFit="1" customWidth="1"/>
    <col min="6152" max="6400" width="9.140625" style="1"/>
    <col min="6401" max="6401" width="48" style="1" customWidth="1"/>
    <col min="6402" max="6402" width="16.28515625" style="1" customWidth="1"/>
    <col min="6403" max="6403" width="8.42578125" style="1" customWidth="1"/>
    <col min="6404" max="6404" width="12" style="1" customWidth="1"/>
    <col min="6405" max="6405" width="12.140625" style="1" customWidth="1"/>
    <col min="6406" max="6406" width="13.42578125" style="1" customWidth="1"/>
    <col min="6407" max="6407" width="10.140625" style="1" bestFit="1" customWidth="1"/>
    <col min="6408" max="6656" width="9.140625" style="1"/>
    <col min="6657" max="6657" width="48" style="1" customWidth="1"/>
    <col min="6658" max="6658" width="16.28515625" style="1" customWidth="1"/>
    <col min="6659" max="6659" width="8.42578125" style="1" customWidth="1"/>
    <col min="6660" max="6660" width="12" style="1" customWidth="1"/>
    <col min="6661" max="6661" width="12.140625" style="1" customWidth="1"/>
    <col min="6662" max="6662" width="13.42578125" style="1" customWidth="1"/>
    <col min="6663" max="6663" width="10.140625" style="1" bestFit="1" customWidth="1"/>
    <col min="6664" max="6912" width="9.140625" style="1"/>
    <col min="6913" max="6913" width="48" style="1" customWidth="1"/>
    <col min="6914" max="6914" width="16.28515625" style="1" customWidth="1"/>
    <col min="6915" max="6915" width="8.42578125" style="1" customWidth="1"/>
    <col min="6916" max="6916" width="12" style="1" customWidth="1"/>
    <col min="6917" max="6917" width="12.140625" style="1" customWidth="1"/>
    <col min="6918" max="6918" width="13.42578125" style="1" customWidth="1"/>
    <col min="6919" max="6919" width="10.140625" style="1" bestFit="1" customWidth="1"/>
    <col min="6920" max="7168" width="9.140625" style="1"/>
    <col min="7169" max="7169" width="48" style="1" customWidth="1"/>
    <col min="7170" max="7170" width="16.28515625" style="1" customWidth="1"/>
    <col min="7171" max="7171" width="8.42578125" style="1" customWidth="1"/>
    <col min="7172" max="7172" width="12" style="1" customWidth="1"/>
    <col min="7173" max="7173" width="12.140625" style="1" customWidth="1"/>
    <col min="7174" max="7174" width="13.42578125" style="1" customWidth="1"/>
    <col min="7175" max="7175" width="10.140625" style="1" bestFit="1" customWidth="1"/>
    <col min="7176" max="7424" width="9.140625" style="1"/>
    <col min="7425" max="7425" width="48" style="1" customWidth="1"/>
    <col min="7426" max="7426" width="16.28515625" style="1" customWidth="1"/>
    <col min="7427" max="7427" width="8.42578125" style="1" customWidth="1"/>
    <col min="7428" max="7428" width="12" style="1" customWidth="1"/>
    <col min="7429" max="7429" width="12.140625" style="1" customWidth="1"/>
    <col min="7430" max="7430" width="13.42578125" style="1" customWidth="1"/>
    <col min="7431" max="7431" width="10.140625" style="1" bestFit="1" customWidth="1"/>
    <col min="7432" max="7680" width="9.140625" style="1"/>
    <col min="7681" max="7681" width="48" style="1" customWidth="1"/>
    <col min="7682" max="7682" width="16.28515625" style="1" customWidth="1"/>
    <col min="7683" max="7683" width="8.42578125" style="1" customWidth="1"/>
    <col min="7684" max="7684" width="12" style="1" customWidth="1"/>
    <col min="7685" max="7685" width="12.140625" style="1" customWidth="1"/>
    <col min="7686" max="7686" width="13.42578125" style="1" customWidth="1"/>
    <col min="7687" max="7687" width="10.140625" style="1" bestFit="1" customWidth="1"/>
    <col min="7688" max="7936" width="9.140625" style="1"/>
    <col min="7937" max="7937" width="48" style="1" customWidth="1"/>
    <col min="7938" max="7938" width="16.28515625" style="1" customWidth="1"/>
    <col min="7939" max="7939" width="8.42578125" style="1" customWidth="1"/>
    <col min="7940" max="7940" width="12" style="1" customWidth="1"/>
    <col min="7941" max="7941" width="12.140625" style="1" customWidth="1"/>
    <col min="7942" max="7942" width="13.42578125" style="1" customWidth="1"/>
    <col min="7943" max="7943" width="10.140625" style="1" bestFit="1" customWidth="1"/>
    <col min="7944" max="8192" width="9.140625" style="1"/>
    <col min="8193" max="8193" width="48" style="1" customWidth="1"/>
    <col min="8194" max="8194" width="16.28515625" style="1" customWidth="1"/>
    <col min="8195" max="8195" width="8.42578125" style="1" customWidth="1"/>
    <col min="8196" max="8196" width="12" style="1" customWidth="1"/>
    <col min="8197" max="8197" width="12.140625" style="1" customWidth="1"/>
    <col min="8198" max="8198" width="13.42578125" style="1" customWidth="1"/>
    <col min="8199" max="8199" width="10.140625" style="1" bestFit="1" customWidth="1"/>
    <col min="8200" max="8448" width="9.140625" style="1"/>
    <col min="8449" max="8449" width="48" style="1" customWidth="1"/>
    <col min="8450" max="8450" width="16.28515625" style="1" customWidth="1"/>
    <col min="8451" max="8451" width="8.42578125" style="1" customWidth="1"/>
    <col min="8452" max="8452" width="12" style="1" customWidth="1"/>
    <col min="8453" max="8453" width="12.140625" style="1" customWidth="1"/>
    <col min="8454" max="8454" width="13.42578125" style="1" customWidth="1"/>
    <col min="8455" max="8455" width="10.140625" style="1" bestFit="1" customWidth="1"/>
    <col min="8456" max="8704" width="9.140625" style="1"/>
    <col min="8705" max="8705" width="48" style="1" customWidth="1"/>
    <col min="8706" max="8706" width="16.28515625" style="1" customWidth="1"/>
    <col min="8707" max="8707" width="8.42578125" style="1" customWidth="1"/>
    <col min="8708" max="8708" width="12" style="1" customWidth="1"/>
    <col min="8709" max="8709" width="12.140625" style="1" customWidth="1"/>
    <col min="8710" max="8710" width="13.42578125" style="1" customWidth="1"/>
    <col min="8711" max="8711" width="10.140625" style="1" bestFit="1" customWidth="1"/>
    <col min="8712" max="8960" width="9.140625" style="1"/>
    <col min="8961" max="8961" width="48" style="1" customWidth="1"/>
    <col min="8962" max="8962" width="16.28515625" style="1" customWidth="1"/>
    <col min="8963" max="8963" width="8.42578125" style="1" customWidth="1"/>
    <col min="8964" max="8964" width="12" style="1" customWidth="1"/>
    <col min="8965" max="8965" width="12.140625" style="1" customWidth="1"/>
    <col min="8966" max="8966" width="13.42578125" style="1" customWidth="1"/>
    <col min="8967" max="8967" width="10.140625" style="1" bestFit="1" customWidth="1"/>
    <col min="8968" max="9216" width="9.140625" style="1"/>
    <col min="9217" max="9217" width="48" style="1" customWidth="1"/>
    <col min="9218" max="9218" width="16.28515625" style="1" customWidth="1"/>
    <col min="9219" max="9219" width="8.42578125" style="1" customWidth="1"/>
    <col min="9220" max="9220" width="12" style="1" customWidth="1"/>
    <col min="9221" max="9221" width="12.140625" style="1" customWidth="1"/>
    <col min="9222" max="9222" width="13.42578125" style="1" customWidth="1"/>
    <col min="9223" max="9223" width="10.140625" style="1" bestFit="1" customWidth="1"/>
    <col min="9224" max="9472" width="9.140625" style="1"/>
    <col min="9473" max="9473" width="48" style="1" customWidth="1"/>
    <col min="9474" max="9474" width="16.28515625" style="1" customWidth="1"/>
    <col min="9475" max="9475" width="8.42578125" style="1" customWidth="1"/>
    <col min="9476" max="9476" width="12" style="1" customWidth="1"/>
    <col min="9477" max="9477" width="12.140625" style="1" customWidth="1"/>
    <col min="9478" max="9478" width="13.42578125" style="1" customWidth="1"/>
    <col min="9479" max="9479" width="10.140625" style="1" bestFit="1" customWidth="1"/>
    <col min="9480" max="9728" width="9.140625" style="1"/>
    <col min="9729" max="9729" width="48" style="1" customWidth="1"/>
    <col min="9730" max="9730" width="16.28515625" style="1" customWidth="1"/>
    <col min="9731" max="9731" width="8.42578125" style="1" customWidth="1"/>
    <col min="9732" max="9732" width="12" style="1" customWidth="1"/>
    <col min="9733" max="9733" width="12.140625" style="1" customWidth="1"/>
    <col min="9734" max="9734" width="13.42578125" style="1" customWidth="1"/>
    <col min="9735" max="9735" width="10.140625" style="1" bestFit="1" customWidth="1"/>
    <col min="9736" max="9984" width="9.140625" style="1"/>
    <col min="9985" max="9985" width="48" style="1" customWidth="1"/>
    <col min="9986" max="9986" width="16.28515625" style="1" customWidth="1"/>
    <col min="9987" max="9987" width="8.42578125" style="1" customWidth="1"/>
    <col min="9988" max="9988" width="12" style="1" customWidth="1"/>
    <col min="9989" max="9989" width="12.140625" style="1" customWidth="1"/>
    <col min="9990" max="9990" width="13.42578125" style="1" customWidth="1"/>
    <col min="9991" max="9991" width="10.140625" style="1" bestFit="1" customWidth="1"/>
    <col min="9992" max="10240" width="9.140625" style="1"/>
    <col min="10241" max="10241" width="48" style="1" customWidth="1"/>
    <col min="10242" max="10242" width="16.28515625" style="1" customWidth="1"/>
    <col min="10243" max="10243" width="8.42578125" style="1" customWidth="1"/>
    <col min="10244" max="10244" width="12" style="1" customWidth="1"/>
    <col min="10245" max="10245" width="12.140625" style="1" customWidth="1"/>
    <col min="10246" max="10246" width="13.42578125" style="1" customWidth="1"/>
    <col min="10247" max="10247" width="10.140625" style="1" bestFit="1" customWidth="1"/>
    <col min="10248" max="10496" width="9.140625" style="1"/>
    <col min="10497" max="10497" width="48" style="1" customWidth="1"/>
    <col min="10498" max="10498" width="16.28515625" style="1" customWidth="1"/>
    <col min="10499" max="10499" width="8.42578125" style="1" customWidth="1"/>
    <col min="10500" max="10500" width="12" style="1" customWidth="1"/>
    <col min="10501" max="10501" width="12.140625" style="1" customWidth="1"/>
    <col min="10502" max="10502" width="13.42578125" style="1" customWidth="1"/>
    <col min="10503" max="10503" width="10.140625" style="1" bestFit="1" customWidth="1"/>
    <col min="10504" max="10752" width="9.140625" style="1"/>
    <col min="10753" max="10753" width="48" style="1" customWidth="1"/>
    <col min="10754" max="10754" width="16.28515625" style="1" customWidth="1"/>
    <col min="10755" max="10755" width="8.42578125" style="1" customWidth="1"/>
    <col min="10756" max="10756" width="12" style="1" customWidth="1"/>
    <col min="10757" max="10757" width="12.140625" style="1" customWidth="1"/>
    <col min="10758" max="10758" width="13.42578125" style="1" customWidth="1"/>
    <col min="10759" max="10759" width="10.140625" style="1" bestFit="1" customWidth="1"/>
    <col min="10760" max="11008" width="9.140625" style="1"/>
    <col min="11009" max="11009" width="48" style="1" customWidth="1"/>
    <col min="11010" max="11010" width="16.28515625" style="1" customWidth="1"/>
    <col min="11011" max="11011" width="8.42578125" style="1" customWidth="1"/>
    <col min="11012" max="11012" width="12" style="1" customWidth="1"/>
    <col min="11013" max="11013" width="12.140625" style="1" customWidth="1"/>
    <col min="11014" max="11014" width="13.42578125" style="1" customWidth="1"/>
    <col min="11015" max="11015" width="10.140625" style="1" bestFit="1" customWidth="1"/>
    <col min="11016" max="11264" width="9.140625" style="1"/>
    <col min="11265" max="11265" width="48" style="1" customWidth="1"/>
    <col min="11266" max="11266" width="16.28515625" style="1" customWidth="1"/>
    <col min="11267" max="11267" width="8.42578125" style="1" customWidth="1"/>
    <col min="11268" max="11268" width="12" style="1" customWidth="1"/>
    <col min="11269" max="11269" width="12.140625" style="1" customWidth="1"/>
    <col min="11270" max="11270" width="13.42578125" style="1" customWidth="1"/>
    <col min="11271" max="11271" width="10.140625" style="1" bestFit="1" customWidth="1"/>
    <col min="11272" max="11520" width="9.140625" style="1"/>
    <col min="11521" max="11521" width="48" style="1" customWidth="1"/>
    <col min="11522" max="11522" width="16.28515625" style="1" customWidth="1"/>
    <col min="11523" max="11523" width="8.42578125" style="1" customWidth="1"/>
    <col min="11524" max="11524" width="12" style="1" customWidth="1"/>
    <col min="11525" max="11525" width="12.140625" style="1" customWidth="1"/>
    <col min="11526" max="11526" width="13.42578125" style="1" customWidth="1"/>
    <col min="11527" max="11527" width="10.140625" style="1" bestFit="1" customWidth="1"/>
    <col min="11528" max="11776" width="9.140625" style="1"/>
    <col min="11777" max="11777" width="48" style="1" customWidth="1"/>
    <col min="11778" max="11778" width="16.28515625" style="1" customWidth="1"/>
    <col min="11779" max="11779" width="8.42578125" style="1" customWidth="1"/>
    <col min="11780" max="11780" width="12" style="1" customWidth="1"/>
    <col min="11781" max="11781" width="12.140625" style="1" customWidth="1"/>
    <col min="11782" max="11782" width="13.42578125" style="1" customWidth="1"/>
    <col min="11783" max="11783" width="10.140625" style="1" bestFit="1" customWidth="1"/>
    <col min="11784" max="12032" width="9.140625" style="1"/>
    <col min="12033" max="12033" width="48" style="1" customWidth="1"/>
    <col min="12034" max="12034" width="16.28515625" style="1" customWidth="1"/>
    <col min="12035" max="12035" width="8.42578125" style="1" customWidth="1"/>
    <col min="12036" max="12036" width="12" style="1" customWidth="1"/>
    <col min="12037" max="12037" width="12.140625" style="1" customWidth="1"/>
    <col min="12038" max="12038" width="13.42578125" style="1" customWidth="1"/>
    <col min="12039" max="12039" width="10.140625" style="1" bestFit="1" customWidth="1"/>
    <col min="12040" max="12288" width="9.140625" style="1"/>
    <col min="12289" max="12289" width="48" style="1" customWidth="1"/>
    <col min="12290" max="12290" width="16.28515625" style="1" customWidth="1"/>
    <col min="12291" max="12291" width="8.42578125" style="1" customWidth="1"/>
    <col min="12292" max="12292" width="12" style="1" customWidth="1"/>
    <col min="12293" max="12293" width="12.140625" style="1" customWidth="1"/>
    <col min="12294" max="12294" width="13.42578125" style="1" customWidth="1"/>
    <col min="12295" max="12295" width="10.140625" style="1" bestFit="1" customWidth="1"/>
    <col min="12296" max="12544" width="9.140625" style="1"/>
    <col min="12545" max="12545" width="48" style="1" customWidth="1"/>
    <col min="12546" max="12546" width="16.28515625" style="1" customWidth="1"/>
    <col min="12547" max="12547" width="8.42578125" style="1" customWidth="1"/>
    <col min="12548" max="12548" width="12" style="1" customWidth="1"/>
    <col min="12549" max="12549" width="12.140625" style="1" customWidth="1"/>
    <col min="12550" max="12550" width="13.42578125" style="1" customWidth="1"/>
    <col min="12551" max="12551" width="10.140625" style="1" bestFit="1" customWidth="1"/>
    <col min="12552" max="12800" width="9.140625" style="1"/>
    <col min="12801" max="12801" width="48" style="1" customWidth="1"/>
    <col min="12802" max="12802" width="16.28515625" style="1" customWidth="1"/>
    <col min="12803" max="12803" width="8.42578125" style="1" customWidth="1"/>
    <col min="12804" max="12804" width="12" style="1" customWidth="1"/>
    <col min="12805" max="12805" width="12.140625" style="1" customWidth="1"/>
    <col min="12806" max="12806" width="13.42578125" style="1" customWidth="1"/>
    <col min="12807" max="12807" width="10.140625" style="1" bestFit="1" customWidth="1"/>
    <col min="12808" max="13056" width="9.140625" style="1"/>
    <col min="13057" max="13057" width="48" style="1" customWidth="1"/>
    <col min="13058" max="13058" width="16.28515625" style="1" customWidth="1"/>
    <col min="13059" max="13059" width="8.42578125" style="1" customWidth="1"/>
    <col min="13060" max="13060" width="12" style="1" customWidth="1"/>
    <col min="13061" max="13061" width="12.140625" style="1" customWidth="1"/>
    <col min="13062" max="13062" width="13.42578125" style="1" customWidth="1"/>
    <col min="13063" max="13063" width="10.140625" style="1" bestFit="1" customWidth="1"/>
    <col min="13064" max="13312" width="9.140625" style="1"/>
    <col min="13313" max="13313" width="48" style="1" customWidth="1"/>
    <col min="13314" max="13314" width="16.28515625" style="1" customWidth="1"/>
    <col min="13315" max="13315" width="8.42578125" style="1" customWidth="1"/>
    <col min="13316" max="13316" width="12" style="1" customWidth="1"/>
    <col min="13317" max="13317" width="12.140625" style="1" customWidth="1"/>
    <col min="13318" max="13318" width="13.42578125" style="1" customWidth="1"/>
    <col min="13319" max="13319" width="10.140625" style="1" bestFit="1" customWidth="1"/>
    <col min="13320" max="13568" width="9.140625" style="1"/>
    <col min="13569" max="13569" width="48" style="1" customWidth="1"/>
    <col min="13570" max="13570" width="16.28515625" style="1" customWidth="1"/>
    <col min="13571" max="13571" width="8.42578125" style="1" customWidth="1"/>
    <col min="13572" max="13572" width="12" style="1" customWidth="1"/>
    <col min="13573" max="13573" width="12.140625" style="1" customWidth="1"/>
    <col min="13574" max="13574" width="13.42578125" style="1" customWidth="1"/>
    <col min="13575" max="13575" width="10.140625" style="1" bestFit="1" customWidth="1"/>
    <col min="13576" max="13824" width="9.140625" style="1"/>
    <col min="13825" max="13825" width="48" style="1" customWidth="1"/>
    <col min="13826" max="13826" width="16.28515625" style="1" customWidth="1"/>
    <col min="13827" max="13827" width="8.42578125" style="1" customWidth="1"/>
    <col min="13828" max="13828" width="12" style="1" customWidth="1"/>
    <col min="13829" max="13829" width="12.140625" style="1" customWidth="1"/>
    <col min="13830" max="13830" width="13.42578125" style="1" customWidth="1"/>
    <col min="13831" max="13831" width="10.140625" style="1" bestFit="1" customWidth="1"/>
    <col min="13832" max="14080" width="9.140625" style="1"/>
    <col min="14081" max="14081" width="48" style="1" customWidth="1"/>
    <col min="14082" max="14082" width="16.28515625" style="1" customWidth="1"/>
    <col min="14083" max="14083" width="8.42578125" style="1" customWidth="1"/>
    <col min="14084" max="14084" width="12" style="1" customWidth="1"/>
    <col min="14085" max="14085" width="12.140625" style="1" customWidth="1"/>
    <col min="14086" max="14086" width="13.42578125" style="1" customWidth="1"/>
    <col min="14087" max="14087" width="10.140625" style="1" bestFit="1" customWidth="1"/>
    <col min="14088" max="14336" width="9.140625" style="1"/>
    <col min="14337" max="14337" width="48" style="1" customWidth="1"/>
    <col min="14338" max="14338" width="16.28515625" style="1" customWidth="1"/>
    <col min="14339" max="14339" width="8.42578125" style="1" customWidth="1"/>
    <col min="14340" max="14340" width="12" style="1" customWidth="1"/>
    <col min="14341" max="14341" width="12.140625" style="1" customWidth="1"/>
    <col min="14342" max="14342" width="13.42578125" style="1" customWidth="1"/>
    <col min="14343" max="14343" width="10.140625" style="1" bestFit="1" customWidth="1"/>
    <col min="14344" max="14592" width="9.140625" style="1"/>
    <col min="14593" max="14593" width="48" style="1" customWidth="1"/>
    <col min="14594" max="14594" width="16.28515625" style="1" customWidth="1"/>
    <col min="14595" max="14595" width="8.42578125" style="1" customWidth="1"/>
    <col min="14596" max="14596" width="12" style="1" customWidth="1"/>
    <col min="14597" max="14597" width="12.140625" style="1" customWidth="1"/>
    <col min="14598" max="14598" width="13.42578125" style="1" customWidth="1"/>
    <col min="14599" max="14599" width="10.140625" style="1" bestFit="1" customWidth="1"/>
    <col min="14600" max="14848" width="9.140625" style="1"/>
    <col min="14849" max="14849" width="48" style="1" customWidth="1"/>
    <col min="14850" max="14850" width="16.28515625" style="1" customWidth="1"/>
    <col min="14851" max="14851" width="8.42578125" style="1" customWidth="1"/>
    <col min="14852" max="14852" width="12" style="1" customWidth="1"/>
    <col min="14853" max="14853" width="12.140625" style="1" customWidth="1"/>
    <col min="14854" max="14854" width="13.42578125" style="1" customWidth="1"/>
    <col min="14855" max="14855" width="10.140625" style="1" bestFit="1" customWidth="1"/>
    <col min="14856" max="15104" width="9.140625" style="1"/>
    <col min="15105" max="15105" width="48" style="1" customWidth="1"/>
    <col min="15106" max="15106" width="16.28515625" style="1" customWidth="1"/>
    <col min="15107" max="15107" width="8.42578125" style="1" customWidth="1"/>
    <col min="15108" max="15108" width="12" style="1" customWidth="1"/>
    <col min="15109" max="15109" width="12.140625" style="1" customWidth="1"/>
    <col min="15110" max="15110" width="13.42578125" style="1" customWidth="1"/>
    <col min="15111" max="15111" width="10.140625" style="1" bestFit="1" customWidth="1"/>
    <col min="15112" max="15360" width="9.140625" style="1"/>
    <col min="15361" max="15361" width="48" style="1" customWidth="1"/>
    <col min="15362" max="15362" width="16.28515625" style="1" customWidth="1"/>
    <col min="15363" max="15363" width="8.42578125" style="1" customWidth="1"/>
    <col min="15364" max="15364" width="12" style="1" customWidth="1"/>
    <col min="15365" max="15365" width="12.140625" style="1" customWidth="1"/>
    <col min="15366" max="15366" width="13.42578125" style="1" customWidth="1"/>
    <col min="15367" max="15367" width="10.140625" style="1" bestFit="1" customWidth="1"/>
    <col min="15368" max="15616" width="9.140625" style="1"/>
    <col min="15617" max="15617" width="48" style="1" customWidth="1"/>
    <col min="15618" max="15618" width="16.28515625" style="1" customWidth="1"/>
    <col min="15619" max="15619" width="8.42578125" style="1" customWidth="1"/>
    <col min="15620" max="15620" width="12" style="1" customWidth="1"/>
    <col min="15621" max="15621" width="12.140625" style="1" customWidth="1"/>
    <col min="15622" max="15622" width="13.42578125" style="1" customWidth="1"/>
    <col min="15623" max="15623" width="10.140625" style="1" bestFit="1" customWidth="1"/>
    <col min="15624" max="15872" width="9.140625" style="1"/>
    <col min="15873" max="15873" width="48" style="1" customWidth="1"/>
    <col min="15874" max="15874" width="16.28515625" style="1" customWidth="1"/>
    <col min="15875" max="15875" width="8.42578125" style="1" customWidth="1"/>
    <col min="15876" max="15876" width="12" style="1" customWidth="1"/>
    <col min="15877" max="15877" width="12.140625" style="1" customWidth="1"/>
    <col min="15878" max="15878" width="13.42578125" style="1" customWidth="1"/>
    <col min="15879" max="15879" width="10.140625" style="1" bestFit="1" customWidth="1"/>
    <col min="15880" max="16128" width="9.140625" style="1"/>
    <col min="16129" max="16129" width="48" style="1" customWidth="1"/>
    <col min="16130" max="16130" width="16.28515625" style="1" customWidth="1"/>
    <col min="16131" max="16131" width="8.42578125" style="1" customWidth="1"/>
    <col min="16132" max="16132" width="12" style="1" customWidth="1"/>
    <col min="16133" max="16133" width="12.140625" style="1" customWidth="1"/>
    <col min="16134" max="16134" width="13.42578125" style="1" customWidth="1"/>
    <col min="16135" max="16135" width="10.140625" style="1" bestFit="1" customWidth="1"/>
    <col min="16136" max="16384" width="9.140625" style="1"/>
  </cols>
  <sheetData>
    <row r="1" spans="1:9" ht="15.75" hidden="1" x14ac:dyDescent="0.25">
      <c r="A1" s="127" t="s">
        <v>457</v>
      </c>
      <c r="B1" s="127"/>
      <c r="C1" s="127"/>
      <c r="D1" s="127"/>
      <c r="E1" s="127"/>
      <c r="F1" s="127"/>
      <c r="G1" s="127"/>
      <c r="H1" s="127"/>
    </row>
    <row r="2" spans="1:9" ht="15.75" hidden="1" x14ac:dyDescent="0.2">
      <c r="A2" s="134" t="s">
        <v>0</v>
      </c>
      <c r="B2" s="134"/>
      <c r="C2" s="134"/>
      <c r="D2" s="134"/>
      <c r="E2" s="134"/>
      <c r="F2" s="134"/>
      <c r="G2" s="134"/>
      <c r="H2" s="134"/>
    </row>
    <row r="3" spans="1:9" ht="15.75" hidden="1" x14ac:dyDescent="0.2">
      <c r="A3" s="133" t="s">
        <v>512</v>
      </c>
      <c r="B3" s="133"/>
      <c r="C3" s="133"/>
      <c r="D3" s="133"/>
      <c r="E3" s="133"/>
      <c r="F3" s="133"/>
      <c r="G3" s="29"/>
      <c r="H3" s="29"/>
      <c r="I3" s="29"/>
    </row>
    <row r="4" spans="1:9" ht="20.25" customHeight="1" x14ac:dyDescent="0.25">
      <c r="A4" s="127" t="s">
        <v>640</v>
      </c>
      <c r="B4" s="127"/>
      <c r="C4" s="127"/>
      <c r="D4" s="127"/>
      <c r="E4" s="127"/>
      <c r="F4" s="127"/>
      <c r="G4" s="127"/>
      <c r="H4" s="127"/>
    </row>
    <row r="5" spans="1:9" ht="62.25" customHeight="1" x14ac:dyDescent="0.2">
      <c r="A5" s="59"/>
      <c r="B5" s="59"/>
      <c r="C5" s="59"/>
      <c r="D5" s="126" t="s">
        <v>751</v>
      </c>
      <c r="E5" s="126"/>
      <c r="F5" s="126"/>
      <c r="G5" s="59"/>
      <c r="H5" s="59"/>
    </row>
    <row r="6" spans="1:9" ht="15.75" customHeight="1" x14ac:dyDescent="0.2">
      <c r="A6" s="133"/>
      <c r="B6" s="133"/>
      <c r="C6" s="133"/>
      <c r="D6" s="133"/>
      <c r="E6" s="133"/>
      <c r="F6" s="133"/>
      <c r="G6" s="133"/>
      <c r="H6" s="133"/>
    </row>
    <row r="7" spans="1:9" ht="15.75" customHeight="1" x14ac:dyDescent="0.25">
      <c r="A7" s="127" t="s">
        <v>458</v>
      </c>
      <c r="B7" s="127"/>
      <c r="C7" s="127"/>
      <c r="D7" s="127"/>
      <c r="E7" s="127"/>
      <c r="F7" s="127"/>
      <c r="G7" s="127"/>
      <c r="H7" s="127"/>
    </row>
    <row r="8" spans="1:9" ht="51.75" customHeight="1" x14ac:dyDescent="0.2">
      <c r="A8" s="59"/>
      <c r="B8" s="59"/>
      <c r="C8" s="59"/>
      <c r="D8" s="126" t="s">
        <v>634</v>
      </c>
      <c r="E8" s="126"/>
      <c r="F8" s="126"/>
      <c r="G8" s="59"/>
      <c r="H8" s="59"/>
    </row>
    <row r="9" spans="1:9" ht="15.75" customHeight="1" x14ac:dyDescent="0.2">
      <c r="A9" s="133"/>
      <c r="B9" s="133"/>
      <c r="C9" s="133"/>
      <c r="D9" s="133"/>
      <c r="E9" s="133"/>
      <c r="F9" s="133"/>
      <c r="G9" s="133"/>
      <c r="H9" s="133"/>
    </row>
    <row r="10" spans="1:9" ht="28.5" customHeight="1" x14ac:dyDescent="0.25">
      <c r="A10" s="144"/>
      <c r="B10" s="144"/>
      <c r="C10" s="144"/>
      <c r="D10" s="144"/>
      <c r="E10" s="144"/>
      <c r="F10" s="144"/>
    </row>
    <row r="11" spans="1:9" ht="79.5" customHeight="1" x14ac:dyDescent="0.3">
      <c r="A11" s="135" t="s">
        <v>624</v>
      </c>
      <c r="B11" s="135"/>
      <c r="C11" s="135"/>
      <c r="D11" s="135"/>
      <c r="E11" s="135"/>
      <c r="F11" s="135"/>
    </row>
    <row r="12" spans="1:9" ht="19.5" customHeight="1" x14ac:dyDescent="0.3">
      <c r="A12" s="31"/>
      <c r="B12" s="31"/>
      <c r="C12" s="31"/>
      <c r="D12" s="31"/>
      <c r="E12" s="28"/>
      <c r="F12" s="38" t="s">
        <v>452</v>
      </c>
    </row>
    <row r="13" spans="1:9" s="4" customFormat="1" ht="16.5" customHeight="1" x14ac:dyDescent="0.2">
      <c r="A13" s="140" t="s">
        <v>2</v>
      </c>
      <c r="B13" s="141" t="s">
        <v>5</v>
      </c>
      <c r="C13" s="141" t="s">
        <v>6</v>
      </c>
      <c r="D13" s="143" t="s">
        <v>7</v>
      </c>
      <c r="E13" s="143" t="s">
        <v>515</v>
      </c>
      <c r="F13" s="143" t="s">
        <v>516</v>
      </c>
    </row>
    <row r="14" spans="1:9" s="4" customFormat="1" ht="39.75" customHeight="1" x14ac:dyDescent="0.2">
      <c r="A14" s="140"/>
      <c r="B14" s="142"/>
      <c r="C14" s="142"/>
      <c r="D14" s="142"/>
      <c r="E14" s="142"/>
      <c r="F14" s="142"/>
    </row>
    <row r="15" spans="1:9" s="7" customFormat="1" ht="12" customHeight="1" x14ac:dyDescent="0.2">
      <c r="A15" s="39">
        <v>1</v>
      </c>
      <c r="B15" s="39">
        <v>2</v>
      </c>
      <c r="C15" s="39">
        <v>3</v>
      </c>
      <c r="D15" s="40" t="s">
        <v>453</v>
      </c>
      <c r="E15" s="40" t="s">
        <v>513</v>
      </c>
      <c r="F15" s="40" t="s">
        <v>8</v>
      </c>
    </row>
    <row r="16" spans="1:9" s="3" customFormat="1" ht="26.25" hidden="1" x14ac:dyDescent="0.25">
      <c r="A16" s="35" t="s">
        <v>286</v>
      </c>
      <c r="B16" s="33" t="s">
        <v>287</v>
      </c>
      <c r="C16" s="33" t="s">
        <v>13</v>
      </c>
      <c r="D16" s="34">
        <f>D21+D25</f>
        <v>0</v>
      </c>
      <c r="E16" s="34">
        <f>E21+E25</f>
        <v>0</v>
      </c>
      <c r="F16" s="34">
        <f>F21+F25</f>
        <v>0</v>
      </c>
    </row>
    <row r="17" spans="1:6" s="3" customFormat="1" ht="27.75" hidden="1" customHeight="1" x14ac:dyDescent="0.25">
      <c r="A17" s="35" t="s">
        <v>454</v>
      </c>
      <c r="B17" s="33" t="s">
        <v>455</v>
      </c>
      <c r="C17" s="33" t="s">
        <v>13</v>
      </c>
      <c r="D17" s="34">
        <f>D18</f>
        <v>0</v>
      </c>
      <c r="E17" s="34">
        <f t="shared" ref="E17:F19" si="0">E18</f>
        <v>0</v>
      </c>
      <c r="F17" s="34">
        <f t="shared" si="0"/>
        <v>0</v>
      </c>
    </row>
    <row r="18" spans="1:6" s="3" customFormat="1" ht="15" hidden="1" x14ac:dyDescent="0.25">
      <c r="A18" s="35" t="s">
        <v>89</v>
      </c>
      <c r="B18" s="33" t="s">
        <v>442</v>
      </c>
      <c r="C18" s="33" t="s">
        <v>13</v>
      </c>
      <c r="D18" s="34">
        <f>D19</f>
        <v>0</v>
      </c>
      <c r="E18" s="34">
        <f t="shared" si="0"/>
        <v>0</v>
      </c>
      <c r="F18" s="34">
        <f t="shared" si="0"/>
        <v>0</v>
      </c>
    </row>
    <row r="19" spans="1:6" s="3" customFormat="1" ht="26.25" hidden="1" x14ac:dyDescent="0.25">
      <c r="A19" s="35" t="s">
        <v>291</v>
      </c>
      <c r="B19" s="33" t="s">
        <v>442</v>
      </c>
      <c r="C19" s="33" t="s">
        <v>292</v>
      </c>
      <c r="D19" s="34">
        <f>D20</f>
        <v>0</v>
      </c>
      <c r="E19" s="34">
        <f t="shared" si="0"/>
        <v>0</v>
      </c>
      <c r="F19" s="34">
        <f t="shared" si="0"/>
        <v>0</v>
      </c>
    </row>
    <row r="20" spans="1:6" s="3" customFormat="1" ht="15" hidden="1" x14ac:dyDescent="0.25">
      <c r="A20" s="35" t="s">
        <v>293</v>
      </c>
      <c r="B20" s="33" t="s">
        <v>442</v>
      </c>
      <c r="C20" s="33" t="s">
        <v>294</v>
      </c>
      <c r="D20" s="34">
        <v>0</v>
      </c>
      <c r="E20" s="34">
        <v>0</v>
      </c>
      <c r="F20" s="34">
        <v>0</v>
      </c>
    </row>
    <row r="21" spans="1:6" s="3" customFormat="1" ht="51.75" hidden="1" x14ac:dyDescent="0.25">
      <c r="A21" s="49" t="s">
        <v>288</v>
      </c>
      <c r="B21" s="33" t="s">
        <v>289</v>
      </c>
      <c r="C21" s="33" t="s">
        <v>13</v>
      </c>
      <c r="D21" s="34">
        <f>D22</f>
        <v>0</v>
      </c>
      <c r="E21" s="34">
        <f t="shared" ref="E21:F23" si="1">E22</f>
        <v>0</v>
      </c>
      <c r="F21" s="34">
        <f t="shared" si="1"/>
        <v>0</v>
      </c>
    </row>
    <row r="22" spans="1:6" s="3" customFormat="1" ht="15" hidden="1" x14ac:dyDescent="0.25">
      <c r="A22" s="49" t="s">
        <v>89</v>
      </c>
      <c r="B22" s="33" t="s">
        <v>290</v>
      </c>
      <c r="C22" s="33" t="s">
        <v>13</v>
      </c>
      <c r="D22" s="34">
        <f>D23</f>
        <v>0</v>
      </c>
      <c r="E22" s="34">
        <f t="shared" si="1"/>
        <v>0</v>
      </c>
      <c r="F22" s="34">
        <f t="shared" si="1"/>
        <v>0</v>
      </c>
    </row>
    <row r="23" spans="1:6" s="3" customFormat="1" ht="26.25" hidden="1" x14ac:dyDescent="0.25">
      <c r="A23" s="49" t="s">
        <v>291</v>
      </c>
      <c r="B23" s="33" t="s">
        <v>290</v>
      </c>
      <c r="C23" s="33" t="s">
        <v>292</v>
      </c>
      <c r="D23" s="34">
        <f>D24</f>
        <v>0</v>
      </c>
      <c r="E23" s="34">
        <f t="shared" si="1"/>
        <v>0</v>
      </c>
      <c r="F23" s="34">
        <f t="shared" si="1"/>
        <v>0</v>
      </c>
    </row>
    <row r="24" spans="1:6" s="3" customFormat="1" ht="15" hidden="1" x14ac:dyDescent="0.25">
      <c r="A24" s="49" t="s">
        <v>293</v>
      </c>
      <c r="B24" s="33" t="s">
        <v>290</v>
      </c>
      <c r="C24" s="33" t="s">
        <v>294</v>
      </c>
      <c r="D24" s="34">
        <f>63.1+64.2-64.2-63.1</f>
        <v>0</v>
      </c>
      <c r="E24" s="34">
        <f>63.1+64.2-64.2-63.1</f>
        <v>0</v>
      </c>
      <c r="F24" s="34">
        <f>63.1+64.2-64.2-63.1</f>
        <v>0</v>
      </c>
    </row>
    <row r="25" spans="1:6" s="3" customFormat="1" ht="26.25" hidden="1" x14ac:dyDescent="0.25">
      <c r="A25" s="35" t="s">
        <v>401</v>
      </c>
      <c r="B25" s="33" t="s">
        <v>402</v>
      </c>
      <c r="C25" s="33" t="s">
        <v>13</v>
      </c>
      <c r="D25" s="34">
        <f>D26</f>
        <v>0</v>
      </c>
      <c r="E25" s="34">
        <f t="shared" ref="E25:F27" si="2">E26</f>
        <v>0</v>
      </c>
      <c r="F25" s="34">
        <f t="shared" si="2"/>
        <v>0</v>
      </c>
    </row>
    <row r="26" spans="1:6" s="3" customFormat="1" ht="15" hidden="1" x14ac:dyDescent="0.25">
      <c r="A26" s="49" t="s">
        <v>89</v>
      </c>
      <c r="B26" s="33" t="s">
        <v>403</v>
      </c>
      <c r="C26" s="33" t="s">
        <v>13</v>
      </c>
      <c r="D26" s="34">
        <f>D27</f>
        <v>0</v>
      </c>
      <c r="E26" s="34">
        <f t="shared" si="2"/>
        <v>0</v>
      </c>
      <c r="F26" s="34">
        <f t="shared" si="2"/>
        <v>0</v>
      </c>
    </row>
    <row r="27" spans="1:6" s="3" customFormat="1" ht="26.25" hidden="1" x14ac:dyDescent="0.25">
      <c r="A27" s="49" t="s">
        <v>291</v>
      </c>
      <c r="B27" s="33" t="s">
        <v>403</v>
      </c>
      <c r="C27" s="33" t="s">
        <v>292</v>
      </c>
      <c r="D27" s="34">
        <f>D28</f>
        <v>0</v>
      </c>
      <c r="E27" s="34">
        <f t="shared" si="2"/>
        <v>0</v>
      </c>
      <c r="F27" s="34">
        <f t="shared" si="2"/>
        <v>0</v>
      </c>
    </row>
    <row r="28" spans="1:6" s="3" customFormat="1" ht="15" hidden="1" x14ac:dyDescent="0.25">
      <c r="A28" s="49" t="s">
        <v>293</v>
      </c>
      <c r="B28" s="33" t="s">
        <v>403</v>
      </c>
      <c r="C28" s="33" t="s">
        <v>294</v>
      </c>
      <c r="D28" s="34">
        <f>6-6</f>
        <v>0</v>
      </c>
      <c r="E28" s="34">
        <f>6-6</f>
        <v>0</v>
      </c>
      <c r="F28" s="34">
        <f>6-6</f>
        <v>0</v>
      </c>
    </row>
    <row r="29" spans="1:6" s="3" customFormat="1" ht="36.75" customHeight="1" x14ac:dyDescent="0.25">
      <c r="A29" s="35" t="s">
        <v>574</v>
      </c>
      <c r="B29" s="33" t="s">
        <v>86</v>
      </c>
      <c r="C29" s="33" t="s">
        <v>13</v>
      </c>
      <c r="D29" s="34">
        <f>D30+D38+D41</f>
        <v>104.9</v>
      </c>
      <c r="E29" s="34">
        <f t="shared" ref="E29:F29" si="3">E30+E38</f>
        <v>5.9</v>
      </c>
      <c r="F29" s="34">
        <f t="shared" si="3"/>
        <v>5.9</v>
      </c>
    </row>
    <row r="30" spans="1:6" s="3" customFormat="1" ht="39.75" customHeight="1" x14ac:dyDescent="0.25">
      <c r="A30" s="35" t="s">
        <v>354</v>
      </c>
      <c r="B30" s="33" t="s">
        <v>355</v>
      </c>
      <c r="C30" s="33" t="s">
        <v>13</v>
      </c>
      <c r="D30" s="34">
        <f>D31</f>
        <v>5.9</v>
      </c>
      <c r="E30" s="34">
        <f t="shared" ref="E30:F32" si="4">E31</f>
        <v>5.9</v>
      </c>
      <c r="F30" s="34">
        <f t="shared" si="4"/>
        <v>5.9</v>
      </c>
    </row>
    <row r="31" spans="1:6" s="3" customFormat="1" ht="17.25" customHeight="1" x14ac:dyDescent="0.25">
      <c r="A31" s="35" t="s">
        <v>89</v>
      </c>
      <c r="B31" s="33" t="s">
        <v>356</v>
      </c>
      <c r="C31" s="33" t="s">
        <v>13</v>
      </c>
      <c r="D31" s="34">
        <f>D32</f>
        <v>5.9</v>
      </c>
      <c r="E31" s="34">
        <f t="shared" si="4"/>
        <v>5.9</v>
      </c>
      <c r="F31" s="34">
        <f t="shared" si="4"/>
        <v>5.9</v>
      </c>
    </row>
    <row r="32" spans="1:6" s="3" customFormat="1" ht="30" customHeight="1" x14ac:dyDescent="0.25">
      <c r="A32" s="35" t="s">
        <v>32</v>
      </c>
      <c r="B32" s="33" t="s">
        <v>356</v>
      </c>
      <c r="C32" s="33" t="s">
        <v>33</v>
      </c>
      <c r="D32" s="34">
        <f>D33</f>
        <v>5.9</v>
      </c>
      <c r="E32" s="34">
        <f t="shared" si="4"/>
        <v>5.9</v>
      </c>
      <c r="F32" s="34">
        <f t="shared" si="4"/>
        <v>5.9</v>
      </c>
    </row>
    <row r="33" spans="1:6" s="3" customFormat="1" ht="27" customHeight="1" x14ac:dyDescent="0.25">
      <c r="A33" s="35" t="s">
        <v>161</v>
      </c>
      <c r="B33" s="33" t="s">
        <v>356</v>
      </c>
      <c r="C33" s="33" t="s">
        <v>35</v>
      </c>
      <c r="D33" s="34">
        <v>5.9</v>
      </c>
      <c r="E33" s="34">
        <v>5.9</v>
      </c>
      <c r="F33" s="34">
        <v>5.9</v>
      </c>
    </row>
    <row r="34" spans="1:6" s="3" customFormat="1" ht="26.25" hidden="1" x14ac:dyDescent="0.25">
      <c r="A34" s="35" t="s">
        <v>87</v>
      </c>
      <c r="B34" s="33" t="s">
        <v>88</v>
      </c>
      <c r="C34" s="33" t="s">
        <v>13</v>
      </c>
      <c r="D34" s="34">
        <f>D35</f>
        <v>0</v>
      </c>
      <c r="E34" s="34">
        <f t="shared" ref="E34:F36" si="5">E35</f>
        <v>0</v>
      </c>
      <c r="F34" s="34">
        <f t="shared" si="5"/>
        <v>0</v>
      </c>
    </row>
    <row r="35" spans="1:6" s="3" customFormat="1" ht="15" hidden="1" x14ac:dyDescent="0.25">
      <c r="A35" s="35" t="s">
        <v>89</v>
      </c>
      <c r="B35" s="33" t="s">
        <v>90</v>
      </c>
      <c r="C35" s="33" t="s">
        <v>13</v>
      </c>
      <c r="D35" s="34">
        <f>D36</f>
        <v>0</v>
      </c>
      <c r="E35" s="34">
        <f t="shared" si="5"/>
        <v>0</v>
      </c>
      <c r="F35" s="34">
        <f t="shared" si="5"/>
        <v>0</v>
      </c>
    </row>
    <row r="36" spans="1:6" s="3" customFormat="1" ht="26.25" hidden="1" x14ac:dyDescent="0.25">
      <c r="A36" s="35" t="s">
        <v>32</v>
      </c>
      <c r="B36" s="33" t="s">
        <v>90</v>
      </c>
      <c r="C36" s="33" t="s">
        <v>33</v>
      </c>
      <c r="D36" s="34">
        <f>D37</f>
        <v>0</v>
      </c>
      <c r="E36" s="34">
        <f t="shared" si="5"/>
        <v>0</v>
      </c>
      <c r="F36" s="34">
        <f t="shared" si="5"/>
        <v>0</v>
      </c>
    </row>
    <row r="37" spans="1:6" s="3" customFormat="1" ht="26.25" hidden="1" x14ac:dyDescent="0.25">
      <c r="A37" s="35" t="s">
        <v>161</v>
      </c>
      <c r="B37" s="33" t="s">
        <v>90</v>
      </c>
      <c r="C37" s="33" t="s">
        <v>35</v>
      </c>
      <c r="D37" s="34">
        <v>0</v>
      </c>
      <c r="E37" s="34">
        <v>0</v>
      </c>
      <c r="F37" s="34">
        <v>0</v>
      </c>
    </row>
    <row r="38" spans="1:6" s="3" customFormat="1" ht="26.25" hidden="1" x14ac:dyDescent="0.25">
      <c r="A38" s="35" t="s">
        <v>87</v>
      </c>
      <c r="B38" s="33" t="s">
        <v>90</v>
      </c>
      <c r="C38" s="33" t="s">
        <v>13</v>
      </c>
      <c r="D38" s="34">
        <f>D39</f>
        <v>0</v>
      </c>
      <c r="E38" s="34">
        <f t="shared" ref="E38:F39" si="6">E39</f>
        <v>0</v>
      </c>
      <c r="F38" s="34">
        <f t="shared" si="6"/>
        <v>0</v>
      </c>
    </row>
    <row r="39" spans="1:6" s="3" customFormat="1" ht="26.25" hidden="1" x14ac:dyDescent="0.25">
      <c r="A39" s="35" t="s">
        <v>32</v>
      </c>
      <c r="B39" s="33" t="s">
        <v>90</v>
      </c>
      <c r="C39" s="33" t="s">
        <v>33</v>
      </c>
      <c r="D39" s="34">
        <f>D40</f>
        <v>0</v>
      </c>
      <c r="E39" s="34">
        <f t="shared" si="6"/>
        <v>0</v>
      </c>
      <c r="F39" s="34">
        <f t="shared" si="6"/>
        <v>0</v>
      </c>
    </row>
    <row r="40" spans="1:6" s="3" customFormat="1" ht="26.25" hidden="1" x14ac:dyDescent="0.25">
      <c r="A40" s="35" t="s">
        <v>161</v>
      </c>
      <c r="B40" s="33" t="s">
        <v>90</v>
      </c>
      <c r="C40" s="33" t="s">
        <v>35</v>
      </c>
      <c r="D40" s="34">
        <v>0</v>
      </c>
      <c r="E40" s="34">
        <v>0</v>
      </c>
      <c r="F40" s="34">
        <v>0</v>
      </c>
    </row>
    <row r="41" spans="1:6" s="3" customFormat="1" ht="39" customHeight="1" x14ac:dyDescent="0.25">
      <c r="A41" s="35" t="s">
        <v>613</v>
      </c>
      <c r="B41" s="33" t="s">
        <v>88</v>
      </c>
      <c r="C41" s="33" t="s">
        <v>13</v>
      </c>
      <c r="D41" s="34">
        <f>D42</f>
        <v>99</v>
      </c>
      <c r="E41" s="34">
        <v>0</v>
      </c>
      <c r="F41" s="34">
        <v>0</v>
      </c>
    </row>
    <row r="42" spans="1:6" s="3" customFormat="1" ht="15" x14ac:dyDescent="0.25">
      <c r="A42" s="35" t="s">
        <v>89</v>
      </c>
      <c r="B42" s="33" t="s">
        <v>90</v>
      </c>
      <c r="C42" s="33" t="s">
        <v>13</v>
      </c>
      <c r="D42" s="34">
        <f>D43</f>
        <v>99</v>
      </c>
      <c r="E42" s="34">
        <v>0</v>
      </c>
      <c r="F42" s="34">
        <v>0</v>
      </c>
    </row>
    <row r="43" spans="1:6" s="3" customFormat="1" ht="26.25" x14ac:dyDescent="0.25">
      <c r="A43" s="35" t="s">
        <v>32</v>
      </c>
      <c r="B43" s="33" t="s">
        <v>90</v>
      </c>
      <c r="C43" s="33" t="s">
        <v>33</v>
      </c>
      <c r="D43" s="34">
        <f>D44</f>
        <v>99</v>
      </c>
      <c r="E43" s="34">
        <v>0</v>
      </c>
      <c r="F43" s="34">
        <v>0</v>
      </c>
    </row>
    <row r="44" spans="1:6" s="3" customFormat="1" ht="26.25" x14ac:dyDescent="0.25">
      <c r="A44" s="35" t="s">
        <v>161</v>
      </c>
      <c r="B44" s="33" t="s">
        <v>90</v>
      </c>
      <c r="C44" s="33" t="s">
        <v>35</v>
      </c>
      <c r="D44" s="34">
        <v>99</v>
      </c>
      <c r="E44" s="34">
        <v>0</v>
      </c>
      <c r="F44" s="34">
        <v>0</v>
      </c>
    </row>
    <row r="45" spans="1:6" s="3" customFormat="1" ht="38.25" customHeight="1" x14ac:dyDescent="0.25">
      <c r="A45" s="35" t="s">
        <v>572</v>
      </c>
      <c r="B45" s="33" t="s">
        <v>340</v>
      </c>
      <c r="C45" s="33" t="s">
        <v>13</v>
      </c>
      <c r="D45" s="34">
        <f>D46+D50</f>
        <v>316.5</v>
      </c>
      <c r="E45" s="34">
        <f>E46+E50</f>
        <v>0</v>
      </c>
      <c r="F45" s="34">
        <f>F46+F50</f>
        <v>0</v>
      </c>
    </row>
    <row r="46" spans="1:6" s="3" customFormat="1" ht="29.25" customHeight="1" x14ac:dyDescent="0.25">
      <c r="A46" s="35" t="s">
        <v>341</v>
      </c>
      <c r="B46" s="33" t="s">
        <v>342</v>
      </c>
      <c r="C46" s="33" t="s">
        <v>13</v>
      </c>
      <c r="D46" s="34">
        <f>D47</f>
        <v>261.8</v>
      </c>
      <c r="E46" s="34">
        <f t="shared" ref="E46:F48" si="7">E47</f>
        <v>0</v>
      </c>
      <c r="F46" s="34">
        <f t="shared" si="7"/>
        <v>0</v>
      </c>
    </row>
    <row r="47" spans="1:6" s="3" customFormat="1" ht="13.5" customHeight="1" x14ac:dyDescent="0.25">
      <c r="A47" s="35" t="s">
        <v>89</v>
      </c>
      <c r="B47" s="33" t="s">
        <v>343</v>
      </c>
      <c r="C47" s="33" t="s">
        <v>13</v>
      </c>
      <c r="D47" s="34">
        <f>D48</f>
        <v>261.8</v>
      </c>
      <c r="E47" s="34">
        <f t="shared" si="7"/>
        <v>0</v>
      </c>
      <c r="F47" s="34">
        <f t="shared" si="7"/>
        <v>0</v>
      </c>
    </row>
    <row r="48" spans="1:6" s="3" customFormat="1" ht="30" customHeight="1" x14ac:dyDescent="0.25">
      <c r="A48" s="35" t="s">
        <v>291</v>
      </c>
      <c r="B48" s="33" t="s">
        <v>343</v>
      </c>
      <c r="C48" s="33" t="s">
        <v>292</v>
      </c>
      <c r="D48" s="34">
        <f>D49</f>
        <v>261.8</v>
      </c>
      <c r="E48" s="34">
        <f t="shared" si="7"/>
        <v>0</v>
      </c>
      <c r="F48" s="34">
        <f t="shared" si="7"/>
        <v>0</v>
      </c>
    </row>
    <row r="49" spans="1:6" s="3" customFormat="1" ht="18.75" customHeight="1" x14ac:dyDescent="0.25">
      <c r="A49" s="35" t="s">
        <v>293</v>
      </c>
      <c r="B49" s="33" t="s">
        <v>343</v>
      </c>
      <c r="C49" s="33" t="s">
        <v>294</v>
      </c>
      <c r="D49" s="34">
        <v>261.8</v>
      </c>
      <c r="E49" s="34">
        <v>0</v>
      </c>
      <c r="F49" s="34">
        <v>0</v>
      </c>
    </row>
    <row r="50" spans="1:6" s="3" customFormat="1" ht="30.75" customHeight="1" x14ac:dyDescent="0.25">
      <c r="A50" s="35" t="s">
        <v>348</v>
      </c>
      <c r="B50" s="33" t="s">
        <v>349</v>
      </c>
      <c r="C50" s="33" t="s">
        <v>13</v>
      </c>
      <c r="D50" s="34">
        <f>D51</f>
        <v>54.7</v>
      </c>
      <c r="E50" s="34">
        <f t="shared" ref="E50:F52" si="8">E51</f>
        <v>0</v>
      </c>
      <c r="F50" s="34">
        <f t="shared" si="8"/>
        <v>0</v>
      </c>
    </row>
    <row r="51" spans="1:6" s="3" customFormat="1" ht="18" customHeight="1" x14ac:dyDescent="0.25">
      <c r="A51" s="35" t="s">
        <v>89</v>
      </c>
      <c r="B51" s="33" t="s">
        <v>350</v>
      </c>
      <c r="C51" s="33" t="s">
        <v>13</v>
      </c>
      <c r="D51" s="34">
        <f>D52</f>
        <v>54.7</v>
      </c>
      <c r="E51" s="34">
        <f t="shared" si="8"/>
        <v>0</v>
      </c>
      <c r="F51" s="34">
        <f t="shared" si="8"/>
        <v>0</v>
      </c>
    </row>
    <row r="52" spans="1:6" s="3" customFormat="1" ht="28.5" customHeight="1" x14ac:dyDescent="0.25">
      <c r="A52" s="35" t="s">
        <v>291</v>
      </c>
      <c r="B52" s="33" t="s">
        <v>350</v>
      </c>
      <c r="C52" s="33" t="s">
        <v>292</v>
      </c>
      <c r="D52" s="34">
        <f>D53</f>
        <v>54.7</v>
      </c>
      <c r="E52" s="34">
        <f t="shared" si="8"/>
        <v>0</v>
      </c>
      <c r="F52" s="34">
        <f t="shared" si="8"/>
        <v>0</v>
      </c>
    </row>
    <row r="53" spans="1:6" s="3" customFormat="1" ht="16.5" customHeight="1" x14ac:dyDescent="0.25">
      <c r="A53" s="35" t="s">
        <v>293</v>
      </c>
      <c r="B53" s="33" t="s">
        <v>350</v>
      </c>
      <c r="C53" s="33" t="s">
        <v>294</v>
      </c>
      <c r="D53" s="34">
        <v>54.7</v>
      </c>
      <c r="E53" s="34">
        <v>0</v>
      </c>
      <c r="F53" s="34">
        <v>0</v>
      </c>
    </row>
    <row r="54" spans="1:6" s="3" customFormat="1" ht="51.75" hidden="1" x14ac:dyDescent="0.25">
      <c r="A54" s="35" t="s">
        <v>357</v>
      </c>
      <c r="B54" s="33" t="s">
        <v>358</v>
      </c>
      <c r="C54" s="33" t="s">
        <v>13</v>
      </c>
      <c r="D54" s="34">
        <f>D55</f>
        <v>0</v>
      </c>
      <c r="E54" s="34">
        <f t="shared" ref="E54:F57" si="9">E55</f>
        <v>0</v>
      </c>
      <c r="F54" s="34">
        <f t="shared" si="9"/>
        <v>0</v>
      </c>
    </row>
    <row r="55" spans="1:6" s="3" customFormat="1" ht="15.75" hidden="1" customHeight="1" x14ac:dyDescent="0.25">
      <c r="A55" s="35" t="s">
        <v>359</v>
      </c>
      <c r="B55" s="33" t="s">
        <v>360</v>
      </c>
      <c r="C55" s="33" t="s">
        <v>13</v>
      </c>
      <c r="D55" s="34">
        <f>D56</f>
        <v>0</v>
      </c>
      <c r="E55" s="34">
        <f t="shared" si="9"/>
        <v>0</v>
      </c>
      <c r="F55" s="34">
        <f t="shared" si="9"/>
        <v>0</v>
      </c>
    </row>
    <row r="56" spans="1:6" s="3" customFormat="1" ht="15" hidden="1" x14ac:dyDescent="0.25">
      <c r="A56" s="35" t="s">
        <v>89</v>
      </c>
      <c r="B56" s="33" t="s">
        <v>361</v>
      </c>
      <c r="C56" s="33" t="s">
        <v>13</v>
      </c>
      <c r="D56" s="34">
        <f>D57</f>
        <v>0</v>
      </c>
      <c r="E56" s="34">
        <f t="shared" si="9"/>
        <v>0</v>
      </c>
      <c r="F56" s="34">
        <f t="shared" si="9"/>
        <v>0</v>
      </c>
    </row>
    <row r="57" spans="1:6" s="3" customFormat="1" ht="28.5" hidden="1" customHeight="1" x14ac:dyDescent="0.25">
      <c r="A57" s="35" t="s">
        <v>32</v>
      </c>
      <c r="B57" s="33" t="s">
        <v>361</v>
      </c>
      <c r="C57" s="33" t="s">
        <v>33</v>
      </c>
      <c r="D57" s="34">
        <f>D58</f>
        <v>0</v>
      </c>
      <c r="E57" s="34">
        <f t="shared" si="9"/>
        <v>0</v>
      </c>
      <c r="F57" s="34">
        <f t="shared" si="9"/>
        <v>0</v>
      </c>
    </row>
    <row r="58" spans="1:6" s="3" customFormat="1" ht="26.25" hidden="1" x14ac:dyDescent="0.25">
      <c r="A58" s="35" t="s">
        <v>161</v>
      </c>
      <c r="B58" s="33" t="s">
        <v>361</v>
      </c>
      <c r="C58" s="33" t="s">
        <v>35</v>
      </c>
      <c r="D58" s="34">
        <f>5.9-5.9</f>
        <v>0</v>
      </c>
      <c r="E58" s="34">
        <f>5.9-5.9</f>
        <v>0</v>
      </c>
      <c r="F58" s="34">
        <f>5.9-5.9</f>
        <v>0</v>
      </c>
    </row>
    <row r="59" spans="1:6" s="3" customFormat="1" ht="15" hidden="1" x14ac:dyDescent="0.25">
      <c r="A59" s="35"/>
      <c r="B59" s="33"/>
      <c r="C59" s="33"/>
      <c r="D59" s="34"/>
      <c r="E59" s="34"/>
      <c r="F59" s="34"/>
    </row>
    <row r="60" spans="1:6" s="3" customFormat="1" ht="15" hidden="1" x14ac:dyDescent="0.25">
      <c r="A60" s="35"/>
      <c r="B60" s="33"/>
      <c r="C60" s="33"/>
      <c r="D60" s="34"/>
      <c r="E60" s="34"/>
      <c r="F60" s="34"/>
    </row>
    <row r="61" spans="1:6" s="3" customFormat="1" ht="15" hidden="1" x14ac:dyDescent="0.25">
      <c r="A61" s="35"/>
      <c r="B61" s="33"/>
      <c r="C61" s="33"/>
      <c r="D61" s="34"/>
      <c r="E61" s="34"/>
      <c r="F61" s="34"/>
    </row>
    <row r="62" spans="1:6" s="3" customFormat="1" ht="29.25" customHeight="1" x14ac:dyDescent="0.25">
      <c r="A62" s="35" t="s">
        <v>533</v>
      </c>
      <c r="B62" s="33" t="s">
        <v>189</v>
      </c>
      <c r="C62" s="33" t="s">
        <v>13</v>
      </c>
      <c r="D62" s="34">
        <f>D63+D67</f>
        <v>100</v>
      </c>
      <c r="E62" s="34">
        <f>E63+E67</f>
        <v>100</v>
      </c>
      <c r="F62" s="34">
        <f>F63+F67</f>
        <v>100</v>
      </c>
    </row>
    <row r="63" spans="1:6" s="3" customFormat="1" ht="39.75" customHeight="1" x14ac:dyDescent="0.25">
      <c r="A63" s="35" t="s">
        <v>534</v>
      </c>
      <c r="B63" s="33" t="s">
        <v>190</v>
      </c>
      <c r="C63" s="33" t="s">
        <v>13</v>
      </c>
      <c r="D63" s="34">
        <f>D64</f>
        <v>100</v>
      </c>
      <c r="E63" s="34">
        <f t="shared" ref="E63:F65" si="10">E64</f>
        <v>100</v>
      </c>
      <c r="F63" s="34">
        <f t="shared" si="10"/>
        <v>100</v>
      </c>
    </row>
    <row r="64" spans="1:6" s="3" customFormat="1" ht="15" x14ac:dyDescent="0.25">
      <c r="A64" s="35" t="s">
        <v>89</v>
      </c>
      <c r="B64" s="33" t="s">
        <v>191</v>
      </c>
      <c r="C64" s="33" t="s">
        <v>13</v>
      </c>
      <c r="D64" s="34">
        <f>D65</f>
        <v>100</v>
      </c>
      <c r="E64" s="34">
        <f t="shared" si="10"/>
        <v>100</v>
      </c>
      <c r="F64" s="34">
        <f t="shared" si="10"/>
        <v>100</v>
      </c>
    </row>
    <row r="65" spans="1:6" s="3" customFormat="1" ht="32.25" customHeight="1" x14ac:dyDescent="0.25">
      <c r="A65" s="35" t="s">
        <v>32</v>
      </c>
      <c r="B65" s="33" t="s">
        <v>191</v>
      </c>
      <c r="C65" s="33" t="s">
        <v>33</v>
      </c>
      <c r="D65" s="34">
        <f>D66</f>
        <v>100</v>
      </c>
      <c r="E65" s="34">
        <f t="shared" si="10"/>
        <v>100</v>
      </c>
      <c r="F65" s="34">
        <f t="shared" si="10"/>
        <v>100</v>
      </c>
    </row>
    <row r="66" spans="1:6" s="3" customFormat="1" ht="29.25" customHeight="1" x14ac:dyDescent="0.25">
      <c r="A66" s="35" t="s">
        <v>34</v>
      </c>
      <c r="B66" s="33" t="s">
        <v>191</v>
      </c>
      <c r="C66" s="33" t="s">
        <v>35</v>
      </c>
      <c r="D66" s="34">
        <v>100</v>
      </c>
      <c r="E66" s="34">
        <v>100</v>
      </c>
      <c r="F66" s="34">
        <v>100</v>
      </c>
    </row>
    <row r="67" spans="1:6" s="3" customFormat="1" ht="40.5" hidden="1" customHeight="1" x14ac:dyDescent="0.25">
      <c r="A67" s="35" t="s">
        <v>192</v>
      </c>
      <c r="B67" s="33" t="s">
        <v>193</v>
      </c>
      <c r="C67" s="33" t="s">
        <v>13</v>
      </c>
      <c r="D67" s="34">
        <f>D68</f>
        <v>0</v>
      </c>
      <c r="E67" s="34">
        <f t="shared" ref="E67:F69" si="11">E68</f>
        <v>0</v>
      </c>
      <c r="F67" s="34">
        <f t="shared" si="11"/>
        <v>0</v>
      </c>
    </row>
    <row r="68" spans="1:6" s="3" customFormat="1" ht="15" hidden="1" x14ac:dyDescent="0.25">
      <c r="A68" s="35" t="s">
        <v>89</v>
      </c>
      <c r="B68" s="33" t="s">
        <v>194</v>
      </c>
      <c r="C68" s="33" t="s">
        <v>13</v>
      </c>
      <c r="D68" s="34">
        <f>D69</f>
        <v>0</v>
      </c>
      <c r="E68" s="34">
        <f t="shared" si="11"/>
        <v>0</v>
      </c>
      <c r="F68" s="34">
        <f t="shared" si="11"/>
        <v>0</v>
      </c>
    </row>
    <row r="69" spans="1:6" s="3" customFormat="1" ht="26.25" hidden="1" x14ac:dyDescent="0.25">
      <c r="A69" s="35" t="s">
        <v>32</v>
      </c>
      <c r="B69" s="33" t="s">
        <v>194</v>
      </c>
      <c r="C69" s="33" t="s">
        <v>33</v>
      </c>
      <c r="D69" s="34">
        <f>D70</f>
        <v>0</v>
      </c>
      <c r="E69" s="34">
        <f t="shared" si="11"/>
        <v>0</v>
      </c>
      <c r="F69" s="34">
        <f t="shared" si="11"/>
        <v>0</v>
      </c>
    </row>
    <row r="70" spans="1:6" s="3" customFormat="1" ht="26.25" hidden="1" x14ac:dyDescent="0.25">
      <c r="A70" s="35" t="s">
        <v>34</v>
      </c>
      <c r="B70" s="33" t="s">
        <v>194</v>
      </c>
      <c r="C70" s="33" t="s">
        <v>35</v>
      </c>
      <c r="D70" s="34">
        <v>0</v>
      </c>
      <c r="E70" s="34">
        <v>0</v>
      </c>
      <c r="F70" s="34">
        <v>0</v>
      </c>
    </row>
    <row r="71" spans="1:6" s="3" customFormat="1" ht="80.25" customHeight="1" x14ac:dyDescent="0.25">
      <c r="A71" s="35" t="s">
        <v>537</v>
      </c>
      <c r="B71" s="33" t="s">
        <v>195</v>
      </c>
      <c r="C71" s="33" t="s">
        <v>13</v>
      </c>
      <c r="D71" s="34">
        <f>D78+D85+D72+D75</f>
        <v>5330.4</v>
      </c>
      <c r="E71" s="34">
        <f>E78+E85</f>
        <v>0</v>
      </c>
      <c r="F71" s="34">
        <f>F78+F85</f>
        <v>0</v>
      </c>
    </row>
    <row r="72" spans="1:6" s="3" customFormat="1" ht="71.25" hidden="1" customHeight="1" x14ac:dyDescent="0.25">
      <c r="A72" s="35" t="s">
        <v>477</v>
      </c>
      <c r="B72" s="33" t="s">
        <v>478</v>
      </c>
      <c r="C72" s="33" t="s">
        <v>13</v>
      </c>
      <c r="D72" s="34">
        <f>D73</f>
        <v>0</v>
      </c>
      <c r="E72" s="34">
        <v>0</v>
      </c>
      <c r="F72" s="34">
        <v>0</v>
      </c>
    </row>
    <row r="73" spans="1:6" s="3" customFormat="1" ht="30.75" hidden="1" customHeight="1" x14ac:dyDescent="0.25">
      <c r="A73" s="35" t="s">
        <v>32</v>
      </c>
      <c r="B73" s="33" t="s">
        <v>478</v>
      </c>
      <c r="C73" s="33" t="s">
        <v>33</v>
      </c>
      <c r="D73" s="34">
        <f>D74</f>
        <v>0</v>
      </c>
      <c r="E73" s="34">
        <v>0</v>
      </c>
      <c r="F73" s="34">
        <v>0</v>
      </c>
    </row>
    <row r="74" spans="1:6" s="3" customFormat="1" ht="33" hidden="1" customHeight="1" x14ac:dyDescent="0.25">
      <c r="A74" s="35" t="s">
        <v>34</v>
      </c>
      <c r="B74" s="33" t="s">
        <v>478</v>
      </c>
      <c r="C74" s="33" t="s">
        <v>35</v>
      </c>
      <c r="D74" s="34">
        <v>0</v>
      </c>
      <c r="E74" s="34">
        <v>0</v>
      </c>
      <c r="F74" s="34">
        <v>0</v>
      </c>
    </row>
    <row r="75" spans="1:6" s="3" customFormat="1" ht="69" hidden="1" customHeight="1" x14ac:dyDescent="0.25">
      <c r="A75" s="35" t="s">
        <v>479</v>
      </c>
      <c r="B75" s="33" t="s">
        <v>480</v>
      </c>
      <c r="C75" s="33" t="s">
        <v>13</v>
      </c>
      <c r="D75" s="34">
        <f>D76</f>
        <v>0</v>
      </c>
      <c r="E75" s="34">
        <v>0</v>
      </c>
      <c r="F75" s="34">
        <v>0</v>
      </c>
    </row>
    <row r="76" spans="1:6" s="3" customFormat="1" ht="33" hidden="1" customHeight="1" x14ac:dyDescent="0.25">
      <c r="A76" s="35" t="s">
        <v>32</v>
      </c>
      <c r="B76" s="33" t="s">
        <v>480</v>
      </c>
      <c r="C76" s="33" t="s">
        <v>33</v>
      </c>
      <c r="D76" s="34">
        <f>D77</f>
        <v>0</v>
      </c>
      <c r="E76" s="34">
        <v>0</v>
      </c>
      <c r="F76" s="34">
        <v>0</v>
      </c>
    </row>
    <row r="77" spans="1:6" s="3" customFormat="1" ht="33" hidden="1" customHeight="1" x14ac:dyDescent="0.25">
      <c r="A77" s="35" t="s">
        <v>34</v>
      </c>
      <c r="B77" s="33" t="s">
        <v>480</v>
      </c>
      <c r="C77" s="33" t="s">
        <v>35</v>
      </c>
      <c r="D77" s="34">
        <v>0</v>
      </c>
      <c r="E77" s="34">
        <v>0</v>
      </c>
      <c r="F77" s="34">
        <v>0</v>
      </c>
    </row>
    <row r="78" spans="1:6" s="3" customFormat="1" ht="66.75" customHeight="1" x14ac:dyDescent="0.25">
      <c r="A78" s="35" t="s">
        <v>196</v>
      </c>
      <c r="B78" s="33" t="s">
        <v>197</v>
      </c>
      <c r="C78" s="33" t="s">
        <v>13</v>
      </c>
      <c r="D78" s="34">
        <f>D79+D82</f>
        <v>4898.5</v>
      </c>
      <c r="E78" s="34">
        <f t="shared" ref="E78:F80" si="12">E79</f>
        <v>0</v>
      </c>
      <c r="F78" s="34">
        <f t="shared" si="12"/>
        <v>0</v>
      </c>
    </row>
    <row r="79" spans="1:6" s="3" customFormat="1" ht="17.25" customHeight="1" x14ac:dyDescent="0.25">
      <c r="A79" s="35" t="s">
        <v>89</v>
      </c>
      <c r="B79" s="33" t="s">
        <v>198</v>
      </c>
      <c r="C79" s="33" t="s">
        <v>13</v>
      </c>
      <c r="D79" s="34">
        <f>D80</f>
        <v>4898.5</v>
      </c>
      <c r="E79" s="34">
        <f t="shared" si="12"/>
        <v>0</v>
      </c>
      <c r="F79" s="34">
        <f t="shared" si="12"/>
        <v>0</v>
      </c>
    </row>
    <row r="80" spans="1:6" s="3" customFormat="1" ht="27.75" customHeight="1" x14ac:dyDescent="0.25">
      <c r="A80" s="35" t="s">
        <v>32</v>
      </c>
      <c r="B80" s="33" t="s">
        <v>198</v>
      </c>
      <c r="C80" s="33" t="s">
        <v>33</v>
      </c>
      <c r="D80" s="34">
        <f>D81</f>
        <v>4898.5</v>
      </c>
      <c r="E80" s="34">
        <f t="shared" si="12"/>
        <v>0</v>
      </c>
      <c r="F80" s="34">
        <f t="shared" si="12"/>
        <v>0</v>
      </c>
    </row>
    <row r="81" spans="1:6" s="3" customFormat="1" ht="26.25" x14ac:dyDescent="0.25">
      <c r="A81" s="35" t="s">
        <v>34</v>
      </c>
      <c r="B81" s="33" t="s">
        <v>198</v>
      </c>
      <c r="C81" s="33" t="s">
        <v>35</v>
      </c>
      <c r="D81" s="34">
        <f>6033.7-1785+1107-245-6.5-205.7</f>
        <v>4898.5</v>
      </c>
      <c r="E81" s="34">
        <v>0</v>
      </c>
      <c r="F81" s="34">
        <v>0</v>
      </c>
    </row>
    <row r="82" spans="1:6" s="3" customFormat="1" ht="39" hidden="1" x14ac:dyDescent="0.25">
      <c r="A82" s="35" t="s">
        <v>468</v>
      </c>
      <c r="B82" s="33" t="s">
        <v>481</v>
      </c>
      <c r="C82" s="33" t="s">
        <v>13</v>
      </c>
      <c r="D82" s="34">
        <f>D83</f>
        <v>0</v>
      </c>
      <c r="E82" s="34">
        <v>0</v>
      </c>
      <c r="F82" s="34">
        <v>0</v>
      </c>
    </row>
    <row r="83" spans="1:6" s="3" customFormat="1" ht="26.25" hidden="1" x14ac:dyDescent="0.25">
      <c r="A83" s="35" t="s">
        <v>32</v>
      </c>
      <c r="B83" s="33" t="s">
        <v>481</v>
      </c>
      <c r="C83" s="33" t="s">
        <v>33</v>
      </c>
      <c r="D83" s="34">
        <f>D84</f>
        <v>0</v>
      </c>
      <c r="E83" s="34">
        <v>0</v>
      </c>
      <c r="F83" s="34">
        <v>0</v>
      </c>
    </row>
    <row r="84" spans="1:6" s="3" customFormat="1" ht="26.25" hidden="1" x14ac:dyDescent="0.25">
      <c r="A84" s="35" t="s">
        <v>34</v>
      </c>
      <c r="B84" s="33" t="s">
        <v>481</v>
      </c>
      <c r="C84" s="33" t="s">
        <v>35</v>
      </c>
      <c r="D84" s="34">
        <v>0</v>
      </c>
      <c r="E84" s="34">
        <v>0</v>
      </c>
      <c r="F84" s="34">
        <v>0</v>
      </c>
    </row>
    <row r="85" spans="1:6" s="3" customFormat="1" ht="80.25" customHeight="1" x14ac:dyDescent="0.25">
      <c r="A85" s="35" t="s">
        <v>199</v>
      </c>
      <c r="B85" s="33" t="s">
        <v>200</v>
      </c>
      <c r="C85" s="33" t="s">
        <v>13</v>
      </c>
      <c r="D85" s="34">
        <f>D86</f>
        <v>431.9</v>
      </c>
      <c r="E85" s="34">
        <f t="shared" ref="E85:F87" si="13">E86</f>
        <v>0</v>
      </c>
      <c r="F85" s="34">
        <f t="shared" si="13"/>
        <v>0</v>
      </c>
    </row>
    <row r="86" spans="1:6" s="3" customFormat="1" ht="15" x14ac:dyDescent="0.25">
      <c r="A86" s="35" t="s">
        <v>89</v>
      </c>
      <c r="B86" s="33" t="s">
        <v>201</v>
      </c>
      <c r="C86" s="33" t="s">
        <v>13</v>
      </c>
      <c r="D86" s="34">
        <f>D87</f>
        <v>431.9</v>
      </c>
      <c r="E86" s="34">
        <f t="shared" si="13"/>
        <v>0</v>
      </c>
      <c r="F86" s="34">
        <f t="shared" si="13"/>
        <v>0</v>
      </c>
    </row>
    <row r="87" spans="1:6" s="3" customFormat="1" ht="27.75" customHeight="1" x14ac:dyDescent="0.25">
      <c r="A87" s="35" t="s">
        <v>32</v>
      </c>
      <c r="B87" s="33" t="s">
        <v>201</v>
      </c>
      <c r="C87" s="33" t="s">
        <v>33</v>
      </c>
      <c r="D87" s="34">
        <f>D88</f>
        <v>431.9</v>
      </c>
      <c r="E87" s="34">
        <f t="shared" si="13"/>
        <v>0</v>
      </c>
      <c r="F87" s="34">
        <f t="shared" si="13"/>
        <v>0</v>
      </c>
    </row>
    <row r="88" spans="1:6" s="3" customFormat="1" ht="26.25" x14ac:dyDescent="0.25">
      <c r="A88" s="35" t="s">
        <v>34</v>
      </c>
      <c r="B88" s="33" t="s">
        <v>201</v>
      </c>
      <c r="C88" s="33" t="s">
        <v>35</v>
      </c>
      <c r="D88" s="34">
        <f>180.4+245+6.5</f>
        <v>431.9</v>
      </c>
      <c r="E88" s="34">
        <v>0</v>
      </c>
      <c r="F88" s="34">
        <v>0</v>
      </c>
    </row>
    <row r="89" spans="1:6" s="3" customFormat="1" ht="39" customHeight="1" x14ac:dyDescent="0.25">
      <c r="A89" s="35" t="s">
        <v>530</v>
      </c>
      <c r="B89" s="33" t="s">
        <v>91</v>
      </c>
      <c r="C89" s="33" t="s">
        <v>13</v>
      </c>
      <c r="D89" s="34">
        <f>D90+D96+D100+D108+D112+D104+D123</f>
        <v>911.4</v>
      </c>
      <c r="E89" s="34">
        <f>E90+E96+E100+E108+E112</f>
        <v>795.2</v>
      </c>
      <c r="F89" s="34">
        <f>F90+F96+F100+F108+F112</f>
        <v>0</v>
      </c>
    </row>
    <row r="90" spans="1:6" s="3" customFormat="1" ht="39" x14ac:dyDescent="0.25">
      <c r="A90" s="35" t="s">
        <v>92</v>
      </c>
      <c r="B90" s="33" t="s">
        <v>93</v>
      </c>
      <c r="C90" s="33" t="s">
        <v>13</v>
      </c>
      <c r="D90" s="34">
        <f>D91</f>
        <v>30</v>
      </c>
      <c r="E90" s="34">
        <f>E91</f>
        <v>30</v>
      </c>
      <c r="F90" s="34">
        <f>F91</f>
        <v>0</v>
      </c>
    </row>
    <row r="91" spans="1:6" s="3" customFormat="1" ht="15" x14ac:dyDescent="0.25">
      <c r="A91" s="35" t="s">
        <v>89</v>
      </c>
      <c r="B91" s="33" t="s">
        <v>94</v>
      </c>
      <c r="C91" s="33" t="s">
        <v>13</v>
      </c>
      <c r="D91" s="34">
        <f>D94</f>
        <v>30</v>
      </c>
      <c r="E91" s="34">
        <f>E94</f>
        <v>30</v>
      </c>
      <c r="F91" s="34">
        <f>F94</f>
        <v>0</v>
      </c>
    </row>
    <row r="92" spans="1:6" s="3" customFormat="1" ht="29.25" hidden="1" customHeight="1" x14ac:dyDescent="0.25">
      <c r="A92" s="35" t="s">
        <v>32</v>
      </c>
      <c r="B92" s="33" t="s">
        <v>94</v>
      </c>
      <c r="C92" s="33" t="s">
        <v>33</v>
      </c>
      <c r="D92" s="34">
        <f>D93</f>
        <v>0</v>
      </c>
      <c r="E92" s="34">
        <f>E93</f>
        <v>0</v>
      </c>
      <c r="F92" s="34">
        <f>F93</f>
        <v>0</v>
      </c>
    </row>
    <row r="93" spans="1:6" s="3" customFormat="1" ht="26.25" hidden="1" x14ac:dyDescent="0.25">
      <c r="A93" s="35" t="s">
        <v>34</v>
      </c>
      <c r="B93" s="33" t="s">
        <v>94</v>
      </c>
      <c r="C93" s="33" t="s">
        <v>35</v>
      </c>
      <c r="D93" s="34">
        <f>45-45</f>
        <v>0</v>
      </c>
      <c r="E93" s="34">
        <f>45-45</f>
        <v>0</v>
      </c>
      <c r="F93" s="34">
        <f>45-45</f>
        <v>0</v>
      </c>
    </row>
    <row r="94" spans="1:6" s="3" customFormat="1" ht="15" x14ac:dyDescent="0.25">
      <c r="A94" s="35" t="s">
        <v>36</v>
      </c>
      <c r="B94" s="33" t="s">
        <v>94</v>
      </c>
      <c r="C94" s="33" t="s">
        <v>37</v>
      </c>
      <c r="D94" s="34">
        <f>D95</f>
        <v>30</v>
      </c>
      <c r="E94" s="34">
        <f>E95</f>
        <v>30</v>
      </c>
      <c r="F94" s="34">
        <f>F95</f>
        <v>0</v>
      </c>
    </row>
    <row r="95" spans="1:6" s="3" customFormat="1" ht="15" x14ac:dyDescent="0.25">
      <c r="A95" s="42" t="s">
        <v>38</v>
      </c>
      <c r="B95" s="33" t="s">
        <v>94</v>
      </c>
      <c r="C95" s="33" t="s">
        <v>39</v>
      </c>
      <c r="D95" s="34">
        <v>30</v>
      </c>
      <c r="E95" s="34">
        <v>30</v>
      </c>
      <c r="F95" s="34">
        <v>0</v>
      </c>
    </row>
    <row r="96" spans="1:6" s="3" customFormat="1" ht="93.75" customHeight="1" x14ac:dyDescent="0.25">
      <c r="A96" s="35" t="s">
        <v>338</v>
      </c>
      <c r="B96" s="33" t="s">
        <v>96</v>
      </c>
      <c r="C96" s="33" t="s">
        <v>13</v>
      </c>
      <c r="D96" s="34">
        <f>D97</f>
        <v>130.6</v>
      </c>
      <c r="E96" s="34">
        <f t="shared" ref="E96:F98" si="14">E97</f>
        <v>187</v>
      </c>
      <c r="F96" s="34">
        <f t="shared" si="14"/>
        <v>0</v>
      </c>
    </row>
    <row r="97" spans="1:6" s="3" customFormat="1" ht="15" x14ac:dyDescent="0.25">
      <c r="A97" s="35" t="s">
        <v>89</v>
      </c>
      <c r="B97" s="33" t="s">
        <v>97</v>
      </c>
      <c r="C97" s="33" t="s">
        <v>13</v>
      </c>
      <c r="D97" s="34">
        <f>D98</f>
        <v>130.6</v>
      </c>
      <c r="E97" s="34">
        <f t="shared" si="14"/>
        <v>187</v>
      </c>
      <c r="F97" s="34">
        <f t="shared" si="14"/>
        <v>0</v>
      </c>
    </row>
    <row r="98" spans="1:6" s="3" customFormat="1" ht="27.75" customHeight="1" x14ac:dyDescent="0.25">
      <c r="A98" s="35" t="s">
        <v>32</v>
      </c>
      <c r="B98" s="33" t="s">
        <v>97</v>
      </c>
      <c r="C98" s="33" t="s">
        <v>33</v>
      </c>
      <c r="D98" s="34">
        <f>D99</f>
        <v>130.6</v>
      </c>
      <c r="E98" s="34">
        <f t="shared" si="14"/>
        <v>187</v>
      </c>
      <c r="F98" s="34">
        <f t="shared" si="14"/>
        <v>0</v>
      </c>
    </row>
    <row r="99" spans="1:6" s="3" customFormat="1" ht="26.25" x14ac:dyDescent="0.25">
      <c r="A99" s="35" t="s">
        <v>34</v>
      </c>
      <c r="B99" s="33" t="s">
        <v>97</v>
      </c>
      <c r="C99" s="33" t="s">
        <v>35</v>
      </c>
      <c r="D99" s="34">
        <f>187+69-27.2-15.3+21-28.9+9-84</f>
        <v>130.6</v>
      </c>
      <c r="E99" s="34">
        <v>187</v>
      </c>
      <c r="F99" s="34">
        <v>0</v>
      </c>
    </row>
    <row r="100" spans="1:6" s="3" customFormat="1" ht="81.75" hidden="1" customHeight="1" x14ac:dyDescent="0.25">
      <c r="A100" s="44" t="s">
        <v>98</v>
      </c>
      <c r="B100" s="33" t="s">
        <v>99</v>
      </c>
      <c r="C100" s="33" t="s">
        <v>13</v>
      </c>
      <c r="D100" s="34">
        <f>D101</f>
        <v>0</v>
      </c>
      <c r="E100" s="34">
        <f>E101</f>
        <v>0</v>
      </c>
      <c r="F100" s="34">
        <f t="shared" ref="E100:F102" si="15">F101</f>
        <v>0</v>
      </c>
    </row>
    <row r="101" spans="1:6" s="3" customFormat="1" ht="15.75" hidden="1" customHeight="1" x14ac:dyDescent="0.25">
      <c r="A101" s="44" t="s">
        <v>89</v>
      </c>
      <c r="B101" s="33" t="s">
        <v>100</v>
      </c>
      <c r="C101" s="33" t="s">
        <v>13</v>
      </c>
      <c r="D101" s="34">
        <f>D102</f>
        <v>0</v>
      </c>
      <c r="E101" s="34">
        <f t="shared" si="15"/>
        <v>0</v>
      </c>
      <c r="F101" s="34">
        <f t="shared" si="15"/>
        <v>0</v>
      </c>
    </row>
    <row r="102" spans="1:6" s="3" customFormat="1" ht="29.25" hidden="1" customHeight="1" x14ac:dyDescent="0.25">
      <c r="A102" s="35" t="s">
        <v>32</v>
      </c>
      <c r="B102" s="33" t="s">
        <v>100</v>
      </c>
      <c r="C102" s="33" t="s">
        <v>33</v>
      </c>
      <c r="D102" s="34">
        <f>D103</f>
        <v>0</v>
      </c>
      <c r="E102" s="34">
        <f t="shared" si="15"/>
        <v>0</v>
      </c>
      <c r="F102" s="34">
        <f t="shared" si="15"/>
        <v>0</v>
      </c>
    </row>
    <row r="103" spans="1:6" s="3" customFormat="1" ht="30" hidden="1" customHeight="1" x14ac:dyDescent="0.25">
      <c r="A103" s="35" t="s">
        <v>161</v>
      </c>
      <c r="B103" s="33" t="s">
        <v>100</v>
      </c>
      <c r="C103" s="33" t="s">
        <v>35</v>
      </c>
      <c r="D103" s="34">
        <v>0</v>
      </c>
      <c r="E103" s="34">
        <v>0</v>
      </c>
      <c r="F103" s="34">
        <v>0</v>
      </c>
    </row>
    <row r="104" spans="1:6" s="3" customFormat="1" ht="79.5" customHeight="1" x14ac:dyDescent="0.25">
      <c r="A104" s="57" t="s">
        <v>98</v>
      </c>
      <c r="B104" s="33" t="s">
        <v>99</v>
      </c>
      <c r="C104" s="33" t="s">
        <v>13</v>
      </c>
      <c r="D104" s="34">
        <f>D105</f>
        <v>14.5</v>
      </c>
      <c r="E104" s="34">
        <v>0</v>
      </c>
      <c r="F104" s="34">
        <v>0</v>
      </c>
    </row>
    <row r="105" spans="1:6" s="3" customFormat="1" ht="30" customHeight="1" x14ac:dyDescent="0.25">
      <c r="A105" s="35" t="s">
        <v>89</v>
      </c>
      <c r="B105" s="33" t="s">
        <v>100</v>
      </c>
      <c r="C105" s="33" t="s">
        <v>13</v>
      </c>
      <c r="D105" s="34">
        <f>D106</f>
        <v>14.5</v>
      </c>
      <c r="E105" s="34">
        <v>0</v>
      </c>
      <c r="F105" s="34">
        <v>0</v>
      </c>
    </row>
    <row r="106" spans="1:6" s="3" customFormat="1" ht="30" customHeight="1" x14ac:dyDescent="0.25">
      <c r="A106" s="35" t="s">
        <v>32</v>
      </c>
      <c r="B106" s="33" t="s">
        <v>100</v>
      </c>
      <c r="C106" s="33" t="s">
        <v>33</v>
      </c>
      <c r="D106" s="34">
        <f>D107</f>
        <v>14.5</v>
      </c>
      <c r="E106" s="34">
        <v>0</v>
      </c>
      <c r="F106" s="34">
        <v>0</v>
      </c>
    </row>
    <row r="107" spans="1:6" s="3" customFormat="1" ht="30" customHeight="1" x14ac:dyDescent="0.25">
      <c r="A107" s="35" t="s">
        <v>34</v>
      </c>
      <c r="B107" s="33" t="s">
        <v>100</v>
      </c>
      <c r="C107" s="33" t="s">
        <v>35</v>
      </c>
      <c r="D107" s="34">
        <f>4.5+10</f>
        <v>14.5</v>
      </c>
      <c r="E107" s="34">
        <v>0</v>
      </c>
      <c r="F107" s="34">
        <v>0</v>
      </c>
    </row>
    <row r="108" spans="1:6" s="3" customFormat="1" ht="42" customHeight="1" x14ac:dyDescent="0.25">
      <c r="A108" s="35" t="s">
        <v>101</v>
      </c>
      <c r="B108" s="33" t="s">
        <v>102</v>
      </c>
      <c r="C108" s="33" t="s">
        <v>13</v>
      </c>
      <c r="D108" s="34">
        <f>D109</f>
        <v>16.899999999999999</v>
      </c>
      <c r="E108" s="34">
        <f t="shared" ref="E108:F110" si="16">E109</f>
        <v>0</v>
      </c>
      <c r="F108" s="34">
        <f t="shared" si="16"/>
        <v>0</v>
      </c>
    </row>
    <row r="109" spans="1:6" s="3" customFormat="1" ht="15" customHeight="1" x14ac:dyDescent="0.25">
      <c r="A109" s="44" t="s">
        <v>89</v>
      </c>
      <c r="B109" s="33" t="s">
        <v>103</v>
      </c>
      <c r="C109" s="33" t="s">
        <v>13</v>
      </c>
      <c r="D109" s="34">
        <f>D110</f>
        <v>16.899999999999999</v>
      </c>
      <c r="E109" s="34">
        <f t="shared" si="16"/>
        <v>0</v>
      </c>
      <c r="F109" s="34">
        <f t="shared" si="16"/>
        <v>0</v>
      </c>
    </row>
    <row r="110" spans="1:6" s="3" customFormat="1" ht="29.25" customHeight="1" x14ac:dyDescent="0.25">
      <c r="A110" s="35" t="s">
        <v>32</v>
      </c>
      <c r="B110" s="33" t="s">
        <v>103</v>
      </c>
      <c r="C110" s="33" t="s">
        <v>33</v>
      </c>
      <c r="D110" s="34">
        <f>D111</f>
        <v>16.899999999999999</v>
      </c>
      <c r="E110" s="34">
        <f t="shared" si="16"/>
        <v>0</v>
      </c>
      <c r="F110" s="34">
        <f t="shared" si="16"/>
        <v>0</v>
      </c>
    </row>
    <row r="111" spans="1:6" s="3" customFormat="1" ht="26.25" x14ac:dyDescent="0.25">
      <c r="A111" s="35" t="s">
        <v>161</v>
      </c>
      <c r="B111" s="33" t="s">
        <v>103</v>
      </c>
      <c r="C111" s="33" t="s">
        <v>35</v>
      </c>
      <c r="D111" s="34">
        <v>16.899999999999999</v>
      </c>
      <c r="E111" s="34">
        <v>0</v>
      </c>
      <c r="F111" s="34">
        <v>0</v>
      </c>
    </row>
    <row r="112" spans="1:6" s="3" customFormat="1" ht="52.5" customHeight="1" x14ac:dyDescent="0.25">
      <c r="A112" s="35" t="s">
        <v>104</v>
      </c>
      <c r="B112" s="33" t="s">
        <v>105</v>
      </c>
      <c r="C112" s="33" t="s">
        <v>13</v>
      </c>
      <c r="D112" s="34">
        <f>D113</f>
        <v>685.3</v>
      </c>
      <c r="E112" s="34">
        <f t="shared" ref="E112:F114" si="17">E113</f>
        <v>578.20000000000005</v>
      </c>
      <c r="F112" s="34">
        <f t="shared" si="17"/>
        <v>0</v>
      </c>
    </row>
    <row r="113" spans="1:6" s="3" customFormat="1" ht="15" x14ac:dyDescent="0.25">
      <c r="A113" s="44" t="s">
        <v>89</v>
      </c>
      <c r="B113" s="33" t="s">
        <v>106</v>
      </c>
      <c r="C113" s="33" t="s">
        <v>13</v>
      </c>
      <c r="D113" s="34">
        <f>D114</f>
        <v>685.3</v>
      </c>
      <c r="E113" s="34">
        <f t="shared" si="17"/>
        <v>578.20000000000005</v>
      </c>
      <c r="F113" s="34">
        <f t="shared" si="17"/>
        <v>0</v>
      </c>
    </row>
    <row r="114" spans="1:6" s="3" customFormat="1" ht="28.5" customHeight="1" x14ac:dyDescent="0.25">
      <c r="A114" s="35" t="s">
        <v>32</v>
      </c>
      <c r="B114" s="33" t="s">
        <v>106</v>
      </c>
      <c r="C114" s="33" t="s">
        <v>33</v>
      </c>
      <c r="D114" s="34">
        <f>D115</f>
        <v>685.3</v>
      </c>
      <c r="E114" s="34">
        <f t="shared" si="17"/>
        <v>578.20000000000005</v>
      </c>
      <c r="F114" s="34">
        <f t="shared" si="17"/>
        <v>0</v>
      </c>
    </row>
    <row r="115" spans="1:6" s="3" customFormat="1" ht="26.25" x14ac:dyDescent="0.25">
      <c r="A115" s="35" t="s">
        <v>161</v>
      </c>
      <c r="B115" s="33" t="s">
        <v>106</v>
      </c>
      <c r="C115" s="33" t="s">
        <v>35</v>
      </c>
      <c r="D115" s="34">
        <f>566.8+25+93.5</f>
        <v>685.3</v>
      </c>
      <c r="E115" s="34">
        <v>578.20000000000005</v>
      </c>
      <c r="F115" s="34">
        <v>0</v>
      </c>
    </row>
    <row r="116" spans="1:6" s="3" customFormat="1" ht="15" hidden="1" x14ac:dyDescent="0.25">
      <c r="A116" s="35"/>
      <c r="B116" s="33"/>
      <c r="C116" s="33"/>
      <c r="D116" s="34"/>
      <c r="E116" s="34"/>
      <c r="F116" s="34"/>
    </row>
    <row r="117" spans="1:6" s="3" customFormat="1" ht="15" hidden="1" x14ac:dyDescent="0.25">
      <c r="A117" s="35"/>
      <c r="B117" s="33"/>
      <c r="C117" s="33"/>
      <c r="D117" s="34"/>
      <c r="E117" s="34"/>
      <c r="F117" s="34"/>
    </row>
    <row r="118" spans="1:6" s="3" customFormat="1" ht="15" hidden="1" x14ac:dyDescent="0.25">
      <c r="A118" s="35"/>
      <c r="B118" s="33"/>
      <c r="C118" s="33"/>
      <c r="D118" s="34"/>
      <c r="E118" s="34"/>
      <c r="F118" s="34"/>
    </row>
    <row r="119" spans="1:6" s="3" customFormat="1" ht="15" hidden="1" x14ac:dyDescent="0.25">
      <c r="A119" s="35"/>
      <c r="B119" s="33"/>
      <c r="C119" s="33"/>
      <c r="D119" s="34"/>
      <c r="E119" s="34"/>
      <c r="F119" s="34"/>
    </row>
    <row r="120" spans="1:6" s="3" customFormat="1" ht="15" hidden="1" x14ac:dyDescent="0.25">
      <c r="A120" s="35"/>
      <c r="B120" s="33"/>
      <c r="C120" s="33"/>
      <c r="D120" s="34"/>
      <c r="E120" s="34"/>
      <c r="F120" s="34"/>
    </row>
    <row r="121" spans="1:6" s="3" customFormat="1" ht="15" hidden="1" x14ac:dyDescent="0.25">
      <c r="A121" s="35"/>
      <c r="B121" s="33"/>
      <c r="C121" s="33"/>
      <c r="D121" s="34"/>
      <c r="E121" s="34"/>
      <c r="F121" s="34"/>
    </row>
    <row r="122" spans="1:6" s="3" customFormat="1" ht="15" hidden="1" x14ac:dyDescent="0.25">
      <c r="A122" s="42"/>
      <c r="B122" s="33"/>
      <c r="C122" s="33"/>
      <c r="D122" s="34"/>
      <c r="E122" s="34"/>
      <c r="F122" s="34"/>
    </row>
    <row r="123" spans="1:6" s="3" customFormat="1" ht="77.25" x14ac:dyDescent="0.25">
      <c r="A123" s="58" t="s">
        <v>604</v>
      </c>
      <c r="B123" s="33" t="s">
        <v>602</v>
      </c>
      <c r="C123" s="33" t="s">
        <v>13</v>
      </c>
      <c r="D123" s="34">
        <f>D124</f>
        <v>34.1</v>
      </c>
      <c r="E123" s="34">
        <v>0</v>
      </c>
      <c r="F123" s="34">
        <v>0</v>
      </c>
    </row>
    <row r="124" spans="1:6" s="3" customFormat="1" ht="15" x14ac:dyDescent="0.25">
      <c r="A124" s="44" t="s">
        <v>89</v>
      </c>
      <c r="B124" s="33" t="s">
        <v>603</v>
      </c>
      <c r="C124" s="33" t="s">
        <v>13</v>
      </c>
      <c r="D124" s="34">
        <f>D125</f>
        <v>34.1</v>
      </c>
      <c r="E124" s="34">
        <v>0</v>
      </c>
      <c r="F124" s="34">
        <v>0</v>
      </c>
    </row>
    <row r="125" spans="1:6" s="3" customFormat="1" ht="26.25" x14ac:dyDescent="0.25">
      <c r="A125" s="35" t="s">
        <v>32</v>
      </c>
      <c r="B125" s="33" t="s">
        <v>603</v>
      </c>
      <c r="C125" s="33" t="s">
        <v>33</v>
      </c>
      <c r="D125" s="34">
        <f>D126</f>
        <v>34.1</v>
      </c>
      <c r="E125" s="34">
        <v>0</v>
      </c>
      <c r="F125" s="34">
        <v>0</v>
      </c>
    </row>
    <row r="126" spans="1:6" s="3" customFormat="1" ht="26.25" x14ac:dyDescent="0.25">
      <c r="A126" s="35" t="s">
        <v>161</v>
      </c>
      <c r="B126" s="33" t="s">
        <v>603</v>
      </c>
      <c r="C126" s="33" t="s">
        <v>35</v>
      </c>
      <c r="D126" s="34">
        <v>34.1</v>
      </c>
      <c r="E126" s="34">
        <v>0</v>
      </c>
      <c r="F126" s="34">
        <v>0</v>
      </c>
    </row>
    <row r="127" spans="1:6" s="3" customFormat="1" ht="42.75" customHeight="1" x14ac:dyDescent="0.25">
      <c r="A127" s="35" t="s">
        <v>542</v>
      </c>
      <c r="B127" s="33" t="s">
        <v>295</v>
      </c>
      <c r="C127" s="33" t="s">
        <v>13</v>
      </c>
      <c r="D127" s="34">
        <f>D128</f>
        <v>18390.2</v>
      </c>
      <c r="E127" s="34">
        <f>E128</f>
        <v>17800.5</v>
      </c>
      <c r="F127" s="34">
        <f>F128</f>
        <v>0</v>
      </c>
    </row>
    <row r="128" spans="1:6" s="3" customFormat="1" ht="51.75" x14ac:dyDescent="0.25">
      <c r="A128" s="35" t="s">
        <v>296</v>
      </c>
      <c r="B128" s="33" t="s">
        <v>297</v>
      </c>
      <c r="C128" s="33" t="s">
        <v>13</v>
      </c>
      <c r="D128" s="34">
        <f>D132+D141+D144+D147+D135+D138+D129+D150</f>
        <v>18390.2</v>
      </c>
      <c r="E128" s="34">
        <f t="shared" ref="E128:F128" si="18">E132+E141+E144+E147+E135</f>
        <v>17800.5</v>
      </c>
      <c r="F128" s="34">
        <f t="shared" si="18"/>
        <v>0</v>
      </c>
    </row>
    <row r="129" spans="1:6" s="3" customFormat="1" ht="39" hidden="1" x14ac:dyDescent="0.25">
      <c r="A129" s="35" t="s">
        <v>468</v>
      </c>
      <c r="B129" s="33" t="s">
        <v>485</v>
      </c>
      <c r="C129" s="33" t="s">
        <v>13</v>
      </c>
      <c r="D129" s="34">
        <f>D130</f>
        <v>0</v>
      </c>
      <c r="E129" s="34">
        <v>0</v>
      </c>
      <c r="F129" s="34">
        <v>0</v>
      </c>
    </row>
    <row r="130" spans="1:6" s="3" customFormat="1" ht="26.25" hidden="1" x14ac:dyDescent="0.25">
      <c r="A130" s="35" t="s">
        <v>291</v>
      </c>
      <c r="B130" s="33" t="s">
        <v>485</v>
      </c>
      <c r="C130" s="33" t="s">
        <v>292</v>
      </c>
      <c r="D130" s="34">
        <f>D131</f>
        <v>0</v>
      </c>
      <c r="E130" s="34">
        <v>0</v>
      </c>
      <c r="F130" s="34">
        <v>0</v>
      </c>
    </row>
    <row r="131" spans="1:6" s="3" customFormat="1" ht="15" hidden="1" x14ac:dyDescent="0.25">
      <c r="A131" s="35" t="s">
        <v>293</v>
      </c>
      <c r="B131" s="33" t="s">
        <v>485</v>
      </c>
      <c r="C131" s="33" t="s">
        <v>294</v>
      </c>
      <c r="D131" s="34">
        <v>0</v>
      </c>
      <c r="E131" s="34">
        <v>0</v>
      </c>
      <c r="F131" s="34">
        <v>0</v>
      </c>
    </row>
    <row r="132" spans="1:6" s="3" customFormat="1" ht="39" x14ac:dyDescent="0.25">
      <c r="A132" s="35" t="s">
        <v>298</v>
      </c>
      <c r="B132" s="33" t="s">
        <v>299</v>
      </c>
      <c r="C132" s="33" t="s">
        <v>13</v>
      </c>
      <c r="D132" s="34">
        <f t="shared" ref="D132:F133" si="19">D133</f>
        <v>8805.2999999999993</v>
      </c>
      <c r="E132" s="34">
        <f t="shared" si="19"/>
        <v>8603</v>
      </c>
      <c r="F132" s="34">
        <f t="shared" si="19"/>
        <v>0</v>
      </c>
    </row>
    <row r="133" spans="1:6" s="3" customFormat="1" ht="26.25" x14ac:dyDescent="0.25">
      <c r="A133" s="35" t="s">
        <v>291</v>
      </c>
      <c r="B133" s="33" t="s">
        <v>299</v>
      </c>
      <c r="C133" s="33" t="s">
        <v>292</v>
      </c>
      <c r="D133" s="34">
        <f t="shared" si="19"/>
        <v>8805.2999999999993</v>
      </c>
      <c r="E133" s="34">
        <f t="shared" si="19"/>
        <v>8603</v>
      </c>
      <c r="F133" s="34">
        <f t="shared" si="19"/>
        <v>0</v>
      </c>
    </row>
    <row r="134" spans="1:6" s="3" customFormat="1" ht="15" x14ac:dyDescent="0.25">
      <c r="A134" s="35" t="s">
        <v>293</v>
      </c>
      <c r="B134" s="33" t="s">
        <v>299</v>
      </c>
      <c r="C134" s="33" t="s">
        <v>294</v>
      </c>
      <c r="D134" s="34">
        <f>10995.5-916.7-22.3-405-784.1-201.9+539.9-0.1-400</f>
        <v>8805.2999999999993</v>
      </c>
      <c r="E134" s="34">
        <f>8985-94-288</f>
        <v>8603</v>
      </c>
      <c r="F134" s="34">
        <v>0</v>
      </c>
    </row>
    <row r="135" spans="1:6" s="3" customFormat="1" ht="26.25" x14ac:dyDescent="0.25">
      <c r="A135" s="35" t="s">
        <v>470</v>
      </c>
      <c r="B135" s="33" t="s">
        <v>486</v>
      </c>
      <c r="C135" s="33" t="s">
        <v>13</v>
      </c>
      <c r="D135" s="34">
        <f>D136</f>
        <v>456.29999999999995</v>
      </c>
      <c r="E135" s="34">
        <f t="shared" ref="E135:F136" si="20">E136</f>
        <v>0</v>
      </c>
      <c r="F135" s="34">
        <f>F136</f>
        <v>0</v>
      </c>
    </row>
    <row r="136" spans="1:6" s="3" customFormat="1" ht="26.25" x14ac:dyDescent="0.25">
      <c r="A136" s="35" t="s">
        <v>291</v>
      </c>
      <c r="B136" s="33" t="s">
        <v>486</v>
      </c>
      <c r="C136" s="33" t="s">
        <v>292</v>
      </c>
      <c r="D136" s="34">
        <f>D137</f>
        <v>456.29999999999995</v>
      </c>
      <c r="E136" s="34">
        <f t="shared" si="20"/>
        <v>0</v>
      </c>
      <c r="F136" s="34">
        <f t="shared" si="20"/>
        <v>0</v>
      </c>
    </row>
    <row r="137" spans="1:6" s="3" customFormat="1" ht="15" x14ac:dyDescent="0.25">
      <c r="A137" s="35" t="s">
        <v>293</v>
      </c>
      <c r="B137" s="33" t="s">
        <v>486</v>
      </c>
      <c r="C137" s="33" t="s">
        <v>294</v>
      </c>
      <c r="D137" s="34">
        <f>540.3-84</f>
        <v>456.29999999999995</v>
      </c>
      <c r="E137" s="34">
        <v>0</v>
      </c>
      <c r="F137" s="34">
        <v>0</v>
      </c>
    </row>
    <row r="138" spans="1:6" s="3" customFormat="1" ht="39" x14ac:dyDescent="0.25">
      <c r="A138" s="35" t="s">
        <v>473</v>
      </c>
      <c r="B138" s="33" t="s">
        <v>487</v>
      </c>
      <c r="C138" s="33" t="s">
        <v>13</v>
      </c>
      <c r="D138" s="34">
        <f>D139</f>
        <v>50.7</v>
      </c>
      <c r="E138" s="34">
        <f t="shared" ref="E138:F139" si="21">E139</f>
        <v>0</v>
      </c>
      <c r="F138" s="34">
        <f t="shared" si="21"/>
        <v>0</v>
      </c>
    </row>
    <row r="139" spans="1:6" s="3" customFormat="1" ht="26.25" x14ac:dyDescent="0.25">
      <c r="A139" s="35" t="s">
        <v>291</v>
      </c>
      <c r="B139" s="33" t="s">
        <v>487</v>
      </c>
      <c r="C139" s="33" t="s">
        <v>292</v>
      </c>
      <c r="D139" s="34">
        <f>D140</f>
        <v>50.7</v>
      </c>
      <c r="E139" s="34">
        <f t="shared" si="21"/>
        <v>0</v>
      </c>
      <c r="F139" s="34">
        <f t="shared" si="21"/>
        <v>0</v>
      </c>
    </row>
    <row r="140" spans="1:6" s="3" customFormat="1" ht="15" x14ac:dyDescent="0.25">
      <c r="A140" s="35" t="s">
        <v>293</v>
      </c>
      <c r="B140" s="33" t="s">
        <v>487</v>
      </c>
      <c r="C140" s="33" t="s">
        <v>294</v>
      </c>
      <c r="D140" s="34">
        <f>28.4+22.3</f>
        <v>50.7</v>
      </c>
      <c r="E140" s="34">
        <v>0</v>
      </c>
      <c r="F140" s="34">
        <v>0</v>
      </c>
    </row>
    <row r="141" spans="1:6" s="3" customFormat="1" ht="54.75" customHeight="1" x14ac:dyDescent="0.25">
      <c r="A141" s="35" t="s">
        <v>300</v>
      </c>
      <c r="B141" s="33" t="s">
        <v>301</v>
      </c>
      <c r="C141" s="33" t="s">
        <v>13</v>
      </c>
      <c r="D141" s="34">
        <f t="shared" ref="D141:F142" si="22">D142</f>
        <v>89</v>
      </c>
      <c r="E141" s="34">
        <f t="shared" si="22"/>
        <v>89</v>
      </c>
      <c r="F141" s="34">
        <f t="shared" si="22"/>
        <v>0</v>
      </c>
    </row>
    <row r="142" spans="1:6" s="3" customFormat="1" ht="26.25" x14ac:dyDescent="0.25">
      <c r="A142" s="35" t="s">
        <v>291</v>
      </c>
      <c r="B142" s="33" t="s">
        <v>301</v>
      </c>
      <c r="C142" s="33" t="s">
        <v>292</v>
      </c>
      <c r="D142" s="34">
        <f t="shared" si="22"/>
        <v>89</v>
      </c>
      <c r="E142" s="34">
        <f t="shared" si="22"/>
        <v>89</v>
      </c>
      <c r="F142" s="34">
        <f t="shared" si="22"/>
        <v>0</v>
      </c>
    </row>
    <row r="143" spans="1:6" s="3" customFormat="1" ht="15" x14ac:dyDescent="0.25">
      <c r="A143" s="35" t="s">
        <v>293</v>
      </c>
      <c r="B143" s="33" t="s">
        <v>301</v>
      </c>
      <c r="C143" s="33" t="s">
        <v>294</v>
      </c>
      <c r="D143" s="34">
        <v>89</v>
      </c>
      <c r="E143" s="34">
        <v>89</v>
      </c>
      <c r="F143" s="34">
        <v>0</v>
      </c>
    </row>
    <row r="144" spans="1:6" s="3" customFormat="1" ht="143.25" customHeight="1" x14ac:dyDescent="0.25">
      <c r="A144" s="35" t="s">
        <v>302</v>
      </c>
      <c r="B144" s="33" t="s">
        <v>303</v>
      </c>
      <c r="C144" s="33" t="s">
        <v>13</v>
      </c>
      <c r="D144" s="34">
        <f t="shared" ref="D144:F145" si="23">D145</f>
        <v>50.7</v>
      </c>
      <c r="E144" s="34">
        <f t="shared" si="23"/>
        <v>52.4</v>
      </c>
      <c r="F144" s="34">
        <f t="shared" si="23"/>
        <v>0</v>
      </c>
    </row>
    <row r="145" spans="1:6" s="3" customFormat="1" ht="31.5" customHeight="1" x14ac:dyDescent="0.25">
      <c r="A145" s="35" t="s">
        <v>291</v>
      </c>
      <c r="B145" s="33" t="s">
        <v>303</v>
      </c>
      <c r="C145" s="33" t="s">
        <v>292</v>
      </c>
      <c r="D145" s="34">
        <f t="shared" si="23"/>
        <v>50.7</v>
      </c>
      <c r="E145" s="34">
        <f t="shared" si="23"/>
        <v>52.4</v>
      </c>
      <c r="F145" s="34">
        <f t="shared" si="23"/>
        <v>0</v>
      </c>
    </row>
    <row r="146" spans="1:6" s="3" customFormat="1" ht="16.5" customHeight="1" x14ac:dyDescent="0.25">
      <c r="A146" s="35" t="s">
        <v>293</v>
      </c>
      <c r="B146" s="33" t="s">
        <v>303</v>
      </c>
      <c r="C146" s="33" t="s">
        <v>294</v>
      </c>
      <c r="D146" s="34">
        <v>50.7</v>
      </c>
      <c r="E146" s="34">
        <v>52.4</v>
      </c>
      <c r="F146" s="34">
        <v>0</v>
      </c>
    </row>
    <row r="147" spans="1:6" s="3" customFormat="1" ht="39" x14ac:dyDescent="0.25">
      <c r="A147" s="35" t="s">
        <v>304</v>
      </c>
      <c r="B147" s="33" t="s">
        <v>305</v>
      </c>
      <c r="C147" s="33" t="s">
        <v>13</v>
      </c>
      <c r="D147" s="34">
        <f t="shared" ref="D147:F148" si="24">D148</f>
        <v>8858.2000000000007</v>
      </c>
      <c r="E147" s="34">
        <f t="shared" si="24"/>
        <v>9056.1</v>
      </c>
      <c r="F147" s="34">
        <f t="shared" si="24"/>
        <v>0</v>
      </c>
    </row>
    <row r="148" spans="1:6" s="3" customFormat="1" ht="26.25" x14ac:dyDescent="0.25">
      <c r="A148" s="35" t="s">
        <v>291</v>
      </c>
      <c r="B148" s="33" t="s">
        <v>305</v>
      </c>
      <c r="C148" s="33" t="s">
        <v>292</v>
      </c>
      <c r="D148" s="34">
        <f t="shared" si="24"/>
        <v>8858.2000000000007</v>
      </c>
      <c r="E148" s="34">
        <f t="shared" si="24"/>
        <v>9056.1</v>
      </c>
      <c r="F148" s="34">
        <f t="shared" si="24"/>
        <v>0</v>
      </c>
    </row>
    <row r="149" spans="1:6" s="3" customFormat="1" ht="15" x14ac:dyDescent="0.25">
      <c r="A149" s="35" t="s">
        <v>293</v>
      </c>
      <c r="B149" s="33" t="s">
        <v>305</v>
      </c>
      <c r="C149" s="33" t="s">
        <v>294</v>
      </c>
      <c r="D149" s="34">
        <v>8858.2000000000007</v>
      </c>
      <c r="E149" s="34">
        <v>9056.1</v>
      </c>
      <c r="F149" s="34">
        <v>0</v>
      </c>
    </row>
    <row r="150" spans="1:6" s="3" customFormat="1" ht="26.25" x14ac:dyDescent="0.25">
      <c r="A150" s="35" t="s">
        <v>612</v>
      </c>
      <c r="B150" s="33" t="s">
        <v>611</v>
      </c>
      <c r="C150" s="33" t="s">
        <v>13</v>
      </c>
      <c r="D150" s="34">
        <f>D151</f>
        <v>80</v>
      </c>
      <c r="E150" s="34">
        <v>0</v>
      </c>
      <c r="F150" s="34">
        <v>0</v>
      </c>
    </row>
    <row r="151" spans="1:6" s="3" customFormat="1" ht="26.25" x14ac:dyDescent="0.25">
      <c r="A151" s="35" t="s">
        <v>291</v>
      </c>
      <c r="B151" s="33" t="s">
        <v>611</v>
      </c>
      <c r="C151" s="33" t="s">
        <v>292</v>
      </c>
      <c r="D151" s="34">
        <f>D152</f>
        <v>80</v>
      </c>
      <c r="E151" s="34">
        <v>0</v>
      </c>
      <c r="F151" s="34">
        <v>0</v>
      </c>
    </row>
    <row r="152" spans="1:6" s="3" customFormat="1" ht="15" x14ac:dyDescent="0.25">
      <c r="A152" s="35" t="s">
        <v>293</v>
      </c>
      <c r="B152" s="33" t="s">
        <v>611</v>
      </c>
      <c r="C152" s="33" t="s">
        <v>294</v>
      </c>
      <c r="D152" s="34">
        <v>80</v>
      </c>
      <c r="E152" s="34">
        <v>0</v>
      </c>
      <c r="F152" s="34">
        <v>0</v>
      </c>
    </row>
    <row r="153" spans="1:6" s="3" customFormat="1" ht="31.5" customHeight="1" x14ac:dyDescent="0.25">
      <c r="A153" s="35" t="s">
        <v>575</v>
      </c>
      <c r="B153" s="33" t="s">
        <v>362</v>
      </c>
      <c r="C153" s="33" t="s">
        <v>13</v>
      </c>
      <c r="D153" s="34">
        <f>D154+D177+D181</f>
        <v>7093.5999999999995</v>
      </c>
      <c r="E153" s="34">
        <f>E154+E177</f>
        <v>4958.8999999999996</v>
      </c>
      <c r="F153" s="34">
        <f>F154+F177</f>
        <v>4927.1999999999989</v>
      </c>
    </row>
    <row r="154" spans="1:6" s="3" customFormat="1" ht="33" customHeight="1" x14ac:dyDescent="0.25">
      <c r="A154" s="35" t="s">
        <v>363</v>
      </c>
      <c r="B154" s="33" t="s">
        <v>364</v>
      </c>
      <c r="C154" s="33" t="s">
        <v>13</v>
      </c>
      <c r="D154" s="34">
        <f>D160+D168+D171+D163+D174+D155</f>
        <v>4651.5999999999995</v>
      </c>
      <c r="E154" s="34">
        <f t="shared" ref="E154:F154" si="25">E160+E168+E171+E163</f>
        <v>4660.5</v>
      </c>
      <c r="F154" s="34">
        <f t="shared" si="25"/>
        <v>4628.7999999999993</v>
      </c>
    </row>
    <row r="155" spans="1:6" s="3" customFormat="1" ht="39.75" hidden="1" customHeight="1" x14ac:dyDescent="0.25">
      <c r="A155" s="35" t="s">
        <v>468</v>
      </c>
      <c r="B155" s="33" t="s">
        <v>506</v>
      </c>
      <c r="C155" s="33" t="s">
        <v>13</v>
      </c>
      <c r="D155" s="34">
        <f>D156+D158</f>
        <v>0</v>
      </c>
      <c r="E155" s="34">
        <v>0</v>
      </c>
      <c r="F155" s="34">
        <v>0</v>
      </c>
    </row>
    <row r="156" spans="1:6" s="3" customFormat="1" ht="30" hidden="1" customHeight="1" x14ac:dyDescent="0.25">
      <c r="A156" s="35" t="s">
        <v>32</v>
      </c>
      <c r="B156" s="33" t="s">
        <v>506</v>
      </c>
      <c r="C156" s="33" t="s">
        <v>33</v>
      </c>
      <c r="D156" s="34">
        <f>D157</f>
        <v>0</v>
      </c>
      <c r="E156" s="34">
        <v>0</v>
      </c>
      <c r="F156" s="34">
        <v>0</v>
      </c>
    </row>
    <row r="157" spans="1:6" s="3" customFormat="1" ht="27.75" hidden="1" customHeight="1" x14ac:dyDescent="0.25">
      <c r="A157" s="35" t="s">
        <v>161</v>
      </c>
      <c r="B157" s="33" t="s">
        <v>506</v>
      </c>
      <c r="C157" s="33" t="s">
        <v>35</v>
      </c>
      <c r="D157" s="34">
        <v>0</v>
      </c>
      <c r="E157" s="34">
        <v>0</v>
      </c>
      <c r="F157" s="34">
        <v>0</v>
      </c>
    </row>
    <row r="158" spans="1:6" s="3" customFormat="1" ht="18.75" hidden="1" customHeight="1" x14ac:dyDescent="0.25">
      <c r="A158" s="35" t="s">
        <v>36</v>
      </c>
      <c r="B158" s="33" t="s">
        <v>506</v>
      </c>
      <c r="C158" s="33" t="s">
        <v>37</v>
      </c>
      <c r="D158" s="34">
        <f>D159</f>
        <v>0</v>
      </c>
      <c r="E158" s="34">
        <v>0</v>
      </c>
      <c r="F158" s="34">
        <v>0</v>
      </c>
    </row>
    <row r="159" spans="1:6" s="3" customFormat="1" ht="20.25" hidden="1" customHeight="1" x14ac:dyDescent="0.25">
      <c r="A159" s="35" t="s">
        <v>38</v>
      </c>
      <c r="B159" s="33" t="s">
        <v>506</v>
      </c>
      <c r="C159" s="33" t="s">
        <v>39</v>
      </c>
      <c r="D159" s="34">
        <v>0</v>
      </c>
      <c r="E159" s="34">
        <v>0</v>
      </c>
      <c r="F159" s="34">
        <v>0</v>
      </c>
    </row>
    <row r="160" spans="1:6" s="3" customFormat="1" ht="29.25" customHeight="1" x14ac:dyDescent="0.25">
      <c r="A160" s="35" t="s">
        <v>144</v>
      </c>
      <c r="B160" s="33" t="s">
        <v>365</v>
      </c>
      <c r="C160" s="33" t="s">
        <v>13</v>
      </c>
      <c r="D160" s="34">
        <f>D161+D166</f>
        <v>3548.3999999999996</v>
      </c>
      <c r="E160" s="34">
        <f>E161+E166</f>
        <v>3478</v>
      </c>
      <c r="F160" s="34">
        <f>F161+F166</f>
        <v>3591.6</v>
      </c>
    </row>
    <row r="161" spans="1:6" s="3" customFormat="1" ht="67.5" customHeight="1" x14ac:dyDescent="0.25">
      <c r="A161" s="35" t="s">
        <v>22</v>
      </c>
      <c r="B161" s="33" t="s">
        <v>365</v>
      </c>
      <c r="C161" s="33" t="s">
        <v>23</v>
      </c>
      <c r="D161" s="34">
        <f>D162</f>
        <v>2919.1</v>
      </c>
      <c r="E161" s="34">
        <f>E162</f>
        <v>3478</v>
      </c>
      <c r="F161" s="34">
        <f>F162</f>
        <v>3591.6</v>
      </c>
    </row>
    <row r="162" spans="1:6" s="3" customFormat="1" ht="18" customHeight="1" x14ac:dyDescent="0.25">
      <c r="A162" s="35" t="s">
        <v>146</v>
      </c>
      <c r="B162" s="33" t="s">
        <v>365</v>
      </c>
      <c r="C162" s="33" t="s">
        <v>147</v>
      </c>
      <c r="D162" s="34">
        <f>3185.9+104.6+31.6-196.2-59.3-113.3-34.2</f>
        <v>2919.1</v>
      </c>
      <c r="E162" s="34">
        <v>3478</v>
      </c>
      <c r="F162" s="34">
        <v>3591.6</v>
      </c>
    </row>
    <row r="163" spans="1:6" s="3" customFormat="1" ht="60.75" customHeight="1" x14ac:dyDescent="0.25">
      <c r="A163" s="35" t="s">
        <v>511</v>
      </c>
      <c r="B163" s="33" t="s">
        <v>522</v>
      </c>
      <c r="C163" s="33" t="s">
        <v>13</v>
      </c>
      <c r="D163" s="34">
        <f>D164</f>
        <v>32.9</v>
      </c>
      <c r="E163" s="34">
        <f t="shared" ref="E163:F164" si="26">E164</f>
        <v>184.3</v>
      </c>
      <c r="F163" s="34">
        <f t="shared" si="26"/>
        <v>198</v>
      </c>
    </row>
    <row r="164" spans="1:6" s="3" customFormat="1" ht="69.75" customHeight="1" x14ac:dyDescent="0.25">
      <c r="A164" s="35" t="s">
        <v>22</v>
      </c>
      <c r="B164" s="33" t="s">
        <v>522</v>
      </c>
      <c r="C164" s="33" t="s">
        <v>23</v>
      </c>
      <c r="D164" s="34">
        <f>D165</f>
        <v>32.9</v>
      </c>
      <c r="E164" s="34">
        <f t="shared" si="26"/>
        <v>184.3</v>
      </c>
      <c r="F164" s="34">
        <f t="shared" si="26"/>
        <v>198</v>
      </c>
    </row>
    <row r="165" spans="1:6" s="3" customFormat="1" ht="18" customHeight="1" x14ac:dyDescent="0.25">
      <c r="A165" s="35" t="s">
        <v>146</v>
      </c>
      <c r="B165" s="33" t="s">
        <v>522</v>
      </c>
      <c r="C165" s="33" t="s">
        <v>147</v>
      </c>
      <c r="D165" s="34">
        <f>161.7-104.6-31.6+5.6+1.7+0.1</f>
        <v>32.9</v>
      </c>
      <c r="E165" s="34">
        <v>184.3</v>
      </c>
      <c r="F165" s="34">
        <v>198</v>
      </c>
    </row>
    <row r="166" spans="1:6" s="3" customFormat="1" ht="30" customHeight="1" x14ac:dyDescent="0.25">
      <c r="A166" s="35" t="s">
        <v>32</v>
      </c>
      <c r="B166" s="33" t="s">
        <v>365</v>
      </c>
      <c r="C166" s="33" t="s">
        <v>33</v>
      </c>
      <c r="D166" s="34">
        <f>D167</f>
        <v>629.29999999999995</v>
      </c>
      <c r="E166" s="34">
        <f>E167</f>
        <v>0</v>
      </c>
      <c r="F166" s="34">
        <f>F167</f>
        <v>0</v>
      </c>
    </row>
    <row r="167" spans="1:6" s="3" customFormat="1" ht="26.25" x14ac:dyDescent="0.25">
      <c r="A167" s="35" t="s">
        <v>161</v>
      </c>
      <c r="B167" s="33" t="s">
        <v>365</v>
      </c>
      <c r="C167" s="33" t="s">
        <v>35</v>
      </c>
      <c r="D167" s="34">
        <f>664.8-24.4-0.1-182.4-0.1+0.1+171.4</f>
        <v>629.29999999999995</v>
      </c>
      <c r="E167" s="34">
        <v>0</v>
      </c>
      <c r="F167" s="34">
        <v>0</v>
      </c>
    </row>
    <row r="168" spans="1:6" s="3" customFormat="1" ht="51.75" x14ac:dyDescent="0.25">
      <c r="A168" s="35" t="s">
        <v>142</v>
      </c>
      <c r="B168" s="33" t="s">
        <v>366</v>
      </c>
      <c r="C168" s="33" t="s">
        <v>13</v>
      </c>
      <c r="D168" s="34">
        <f t="shared" ref="D168:F169" si="27">D169</f>
        <v>445.2</v>
      </c>
      <c r="E168" s="34">
        <f t="shared" si="27"/>
        <v>445.2</v>
      </c>
      <c r="F168" s="34">
        <f t="shared" si="27"/>
        <v>245.2</v>
      </c>
    </row>
    <row r="169" spans="1:6" s="3" customFormat="1" ht="18.75" customHeight="1" x14ac:dyDescent="0.25">
      <c r="A169" s="35" t="s">
        <v>36</v>
      </c>
      <c r="B169" s="33" t="s">
        <v>366</v>
      </c>
      <c r="C169" s="33" t="s">
        <v>37</v>
      </c>
      <c r="D169" s="34">
        <f t="shared" si="27"/>
        <v>445.2</v>
      </c>
      <c r="E169" s="34">
        <f t="shared" si="27"/>
        <v>445.2</v>
      </c>
      <c r="F169" s="34">
        <f t="shared" si="27"/>
        <v>245.2</v>
      </c>
    </row>
    <row r="170" spans="1:6" s="3" customFormat="1" ht="18" customHeight="1" x14ac:dyDescent="0.25">
      <c r="A170" s="35" t="s">
        <v>38</v>
      </c>
      <c r="B170" s="33" t="s">
        <v>366</v>
      </c>
      <c r="C170" s="33" t="s">
        <v>39</v>
      </c>
      <c r="D170" s="34">
        <v>445.2</v>
      </c>
      <c r="E170" s="34">
        <v>445.2</v>
      </c>
      <c r="F170" s="34">
        <v>245.2</v>
      </c>
    </row>
    <row r="171" spans="1:6" s="3" customFormat="1" ht="42.75" customHeight="1" x14ac:dyDescent="0.25">
      <c r="A171" s="35" t="s">
        <v>518</v>
      </c>
      <c r="B171" s="33" t="s">
        <v>521</v>
      </c>
      <c r="C171" s="33" t="s">
        <v>13</v>
      </c>
      <c r="D171" s="34">
        <f t="shared" ref="D171:F172" si="28">D172</f>
        <v>625.1</v>
      </c>
      <c r="E171" s="34">
        <f t="shared" si="28"/>
        <v>553</v>
      </c>
      <c r="F171" s="34">
        <f t="shared" si="28"/>
        <v>594</v>
      </c>
    </row>
    <row r="172" spans="1:6" s="3" customFormat="1" ht="66.75" customHeight="1" x14ac:dyDescent="0.25">
      <c r="A172" s="35" t="s">
        <v>22</v>
      </c>
      <c r="B172" s="33" t="s">
        <v>521</v>
      </c>
      <c r="C172" s="33" t="s">
        <v>23</v>
      </c>
      <c r="D172" s="34">
        <f t="shared" si="28"/>
        <v>625.1</v>
      </c>
      <c r="E172" s="34">
        <f t="shared" si="28"/>
        <v>553</v>
      </c>
      <c r="F172" s="34">
        <f t="shared" si="28"/>
        <v>594</v>
      </c>
    </row>
    <row r="173" spans="1:6" s="3" customFormat="1" ht="18" customHeight="1" x14ac:dyDescent="0.25">
      <c r="A173" s="35" t="s">
        <v>146</v>
      </c>
      <c r="B173" s="33" t="s">
        <v>521</v>
      </c>
      <c r="C173" s="33" t="s">
        <v>147</v>
      </c>
      <c r="D173" s="34">
        <f>485+107.6+32.5</f>
        <v>625.1</v>
      </c>
      <c r="E173" s="34">
        <v>553</v>
      </c>
      <c r="F173" s="34">
        <v>594</v>
      </c>
    </row>
    <row r="174" spans="1:6" s="3" customFormat="1" ht="28.5" hidden="1" customHeight="1" x14ac:dyDescent="0.25">
      <c r="A174" s="35" t="s">
        <v>504</v>
      </c>
      <c r="B174" s="33" t="s">
        <v>505</v>
      </c>
      <c r="C174" s="33" t="s">
        <v>13</v>
      </c>
      <c r="D174" s="34">
        <f>D175</f>
        <v>0</v>
      </c>
      <c r="E174" s="34">
        <v>0</v>
      </c>
      <c r="F174" s="34">
        <v>0</v>
      </c>
    </row>
    <row r="175" spans="1:6" s="3" customFormat="1" ht="30" hidden="1" customHeight="1" x14ac:dyDescent="0.25">
      <c r="A175" s="35" t="s">
        <v>32</v>
      </c>
      <c r="B175" s="33" t="s">
        <v>505</v>
      </c>
      <c r="C175" s="33" t="s">
        <v>33</v>
      </c>
      <c r="D175" s="34">
        <f>D176</f>
        <v>0</v>
      </c>
      <c r="E175" s="34">
        <v>0</v>
      </c>
      <c r="F175" s="34">
        <v>0</v>
      </c>
    </row>
    <row r="176" spans="1:6" s="3" customFormat="1" ht="30.75" hidden="1" customHeight="1" x14ac:dyDescent="0.25">
      <c r="A176" s="35" t="s">
        <v>161</v>
      </c>
      <c r="B176" s="33" t="s">
        <v>505</v>
      </c>
      <c r="C176" s="33" t="s">
        <v>35</v>
      </c>
      <c r="D176" s="34">
        <v>0</v>
      </c>
      <c r="E176" s="34">
        <v>0</v>
      </c>
      <c r="F176" s="34">
        <v>0</v>
      </c>
    </row>
    <row r="177" spans="1:6" s="3" customFormat="1" ht="42" customHeight="1" x14ac:dyDescent="0.25">
      <c r="A177" s="35" t="s">
        <v>367</v>
      </c>
      <c r="B177" s="33" t="s">
        <v>368</v>
      </c>
      <c r="C177" s="33" t="s">
        <v>13</v>
      </c>
      <c r="D177" s="34">
        <f>D178</f>
        <v>611</v>
      </c>
      <c r="E177" s="34">
        <f t="shared" ref="E177:F179" si="29">E178</f>
        <v>298.39999999999998</v>
      </c>
      <c r="F177" s="34">
        <f t="shared" si="29"/>
        <v>298.39999999999998</v>
      </c>
    </row>
    <row r="178" spans="1:6" s="3" customFormat="1" ht="28.5" customHeight="1" x14ac:dyDescent="0.25">
      <c r="A178" s="35" t="s">
        <v>144</v>
      </c>
      <c r="B178" s="33" t="s">
        <v>369</v>
      </c>
      <c r="C178" s="33" t="s">
        <v>13</v>
      </c>
      <c r="D178" s="34">
        <f>D179</f>
        <v>611</v>
      </c>
      <c r="E178" s="34">
        <f t="shared" si="29"/>
        <v>298.39999999999998</v>
      </c>
      <c r="F178" s="34">
        <f t="shared" si="29"/>
        <v>298.39999999999998</v>
      </c>
    </row>
    <row r="179" spans="1:6" s="3" customFormat="1" ht="32.25" customHeight="1" x14ac:dyDescent="0.25">
      <c r="A179" s="35" t="s">
        <v>32</v>
      </c>
      <c r="B179" s="33" t="s">
        <v>369</v>
      </c>
      <c r="C179" s="33" t="s">
        <v>33</v>
      </c>
      <c r="D179" s="34">
        <f>D180</f>
        <v>611</v>
      </c>
      <c r="E179" s="34">
        <f t="shared" si="29"/>
        <v>298.39999999999998</v>
      </c>
      <c r="F179" s="34">
        <f t="shared" si="29"/>
        <v>298.39999999999998</v>
      </c>
    </row>
    <row r="180" spans="1:6" s="3" customFormat="1" ht="30.75" customHeight="1" x14ac:dyDescent="0.25">
      <c r="A180" s="35" t="s">
        <v>161</v>
      </c>
      <c r="B180" s="33" t="s">
        <v>369</v>
      </c>
      <c r="C180" s="33" t="s">
        <v>35</v>
      </c>
      <c r="D180" s="34">
        <v>611</v>
      </c>
      <c r="E180" s="34">
        <f>398.4-100</f>
        <v>298.39999999999998</v>
      </c>
      <c r="F180" s="34">
        <v>298.39999999999998</v>
      </c>
    </row>
    <row r="181" spans="1:6" s="3" customFormat="1" ht="45.75" customHeight="1" x14ac:dyDescent="0.25">
      <c r="A181" s="35" t="s">
        <v>592</v>
      </c>
      <c r="B181" s="33" t="s">
        <v>590</v>
      </c>
      <c r="C181" s="33" t="s">
        <v>13</v>
      </c>
      <c r="D181" s="34">
        <f>D185+D188+D191+D182</f>
        <v>1831</v>
      </c>
      <c r="E181" s="34">
        <v>0</v>
      </c>
      <c r="F181" s="34">
        <v>0</v>
      </c>
    </row>
    <row r="182" spans="1:6" s="3" customFormat="1" ht="30" customHeight="1" x14ac:dyDescent="0.25">
      <c r="A182" s="35" t="s">
        <v>618</v>
      </c>
      <c r="B182" s="33" t="s">
        <v>617</v>
      </c>
      <c r="C182" s="33" t="s">
        <v>13</v>
      </c>
      <c r="D182" s="34">
        <f>D183</f>
        <v>999.7</v>
      </c>
      <c r="E182" s="34">
        <v>0</v>
      </c>
      <c r="F182" s="34">
        <v>0</v>
      </c>
    </row>
    <row r="183" spans="1:6" s="3" customFormat="1" ht="30.75" customHeight="1" x14ac:dyDescent="0.25">
      <c r="A183" s="35" t="s">
        <v>32</v>
      </c>
      <c r="B183" s="33" t="s">
        <v>617</v>
      </c>
      <c r="C183" s="33" t="s">
        <v>33</v>
      </c>
      <c r="D183" s="34">
        <f>D184</f>
        <v>999.7</v>
      </c>
      <c r="E183" s="34">
        <v>0</v>
      </c>
      <c r="F183" s="34">
        <v>0</v>
      </c>
    </row>
    <row r="184" spans="1:6" s="3" customFormat="1" ht="33.75" customHeight="1" x14ac:dyDescent="0.25">
      <c r="A184" s="35" t="s">
        <v>161</v>
      </c>
      <c r="B184" s="33" t="s">
        <v>617</v>
      </c>
      <c r="C184" s="33" t="s">
        <v>35</v>
      </c>
      <c r="D184" s="34">
        <v>999.7</v>
      </c>
      <c r="E184" s="34">
        <v>0</v>
      </c>
      <c r="F184" s="34">
        <v>0</v>
      </c>
    </row>
    <row r="185" spans="1:6" s="3" customFormat="1" ht="81" customHeight="1" x14ac:dyDescent="0.25">
      <c r="A185" s="35" t="s">
        <v>593</v>
      </c>
      <c r="B185" s="33" t="s">
        <v>591</v>
      </c>
      <c r="C185" s="33" t="s">
        <v>13</v>
      </c>
      <c r="D185" s="34">
        <f>D186</f>
        <v>574.9</v>
      </c>
      <c r="E185" s="34">
        <v>0</v>
      </c>
      <c r="F185" s="34">
        <v>0</v>
      </c>
    </row>
    <row r="186" spans="1:6" s="3" customFormat="1" ht="30.75" customHeight="1" x14ac:dyDescent="0.25">
      <c r="A186" s="35" t="s">
        <v>32</v>
      </c>
      <c r="B186" s="33" t="s">
        <v>591</v>
      </c>
      <c r="C186" s="33" t="s">
        <v>33</v>
      </c>
      <c r="D186" s="34">
        <f>D187</f>
        <v>574.9</v>
      </c>
      <c r="E186" s="34">
        <v>0</v>
      </c>
      <c r="F186" s="34">
        <v>0</v>
      </c>
    </row>
    <row r="187" spans="1:6" s="3" customFormat="1" ht="30.75" customHeight="1" x14ac:dyDescent="0.25">
      <c r="A187" s="35" t="s">
        <v>161</v>
      </c>
      <c r="B187" s="33" t="s">
        <v>591</v>
      </c>
      <c r="C187" s="33" t="s">
        <v>35</v>
      </c>
      <c r="D187" s="34">
        <v>574.9</v>
      </c>
      <c r="E187" s="34">
        <v>0</v>
      </c>
      <c r="F187" s="34">
        <v>0</v>
      </c>
    </row>
    <row r="188" spans="1:6" s="3" customFormat="1" ht="69" customHeight="1" x14ac:dyDescent="0.25">
      <c r="A188" s="35" t="s">
        <v>497</v>
      </c>
      <c r="B188" s="33" t="s">
        <v>614</v>
      </c>
      <c r="C188" s="33" t="s">
        <v>13</v>
      </c>
      <c r="D188" s="34">
        <f>D189</f>
        <v>103.8</v>
      </c>
      <c r="E188" s="34">
        <v>0</v>
      </c>
      <c r="F188" s="34">
        <v>0</v>
      </c>
    </row>
    <row r="189" spans="1:6" s="3" customFormat="1" ht="30.75" customHeight="1" x14ac:dyDescent="0.25">
      <c r="A189" s="35" t="s">
        <v>32</v>
      </c>
      <c r="B189" s="33" t="s">
        <v>614</v>
      </c>
      <c r="C189" s="33" t="s">
        <v>33</v>
      </c>
      <c r="D189" s="34">
        <f>D190</f>
        <v>103.8</v>
      </c>
      <c r="E189" s="34">
        <v>0</v>
      </c>
      <c r="F189" s="34">
        <v>0</v>
      </c>
    </row>
    <row r="190" spans="1:6" s="3" customFormat="1" ht="30.75" customHeight="1" x14ac:dyDescent="0.25">
      <c r="A190" s="35" t="s">
        <v>161</v>
      </c>
      <c r="B190" s="33" t="s">
        <v>614</v>
      </c>
      <c r="C190" s="33" t="s">
        <v>35</v>
      </c>
      <c r="D190" s="34">
        <v>103.8</v>
      </c>
      <c r="E190" s="34">
        <v>0</v>
      </c>
      <c r="F190" s="34">
        <v>0</v>
      </c>
    </row>
    <row r="191" spans="1:6" s="3" customFormat="1" ht="66.75" customHeight="1" x14ac:dyDescent="0.25">
      <c r="A191" s="35" t="s">
        <v>616</v>
      </c>
      <c r="B191" s="33" t="s">
        <v>615</v>
      </c>
      <c r="C191" s="33" t="s">
        <v>13</v>
      </c>
      <c r="D191" s="34">
        <f>D192</f>
        <v>152.6</v>
      </c>
      <c r="E191" s="34">
        <v>0</v>
      </c>
      <c r="F191" s="34">
        <v>0</v>
      </c>
    </row>
    <row r="192" spans="1:6" s="3" customFormat="1" ht="30.75" customHeight="1" x14ac:dyDescent="0.25">
      <c r="A192" s="35" t="s">
        <v>32</v>
      </c>
      <c r="B192" s="33" t="s">
        <v>615</v>
      </c>
      <c r="C192" s="33" t="s">
        <v>33</v>
      </c>
      <c r="D192" s="34">
        <f>D193</f>
        <v>152.6</v>
      </c>
      <c r="E192" s="34">
        <v>0</v>
      </c>
      <c r="F192" s="34">
        <v>0</v>
      </c>
    </row>
    <row r="193" spans="1:6" s="3" customFormat="1" ht="30.75" customHeight="1" x14ac:dyDescent="0.25">
      <c r="A193" s="35" t="s">
        <v>161</v>
      </c>
      <c r="B193" s="33" t="s">
        <v>615</v>
      </c>
      <c r="C193" s="33" t="s">
        <v>35</v>
      </c>
      <c r="D193" s="34">
        <v>152.6</v>
      </c>
      <c r="E193" s="34">
        <v>0</v>
      </c>
      <c r="F193" s="34">
        <v>0</v>
      </c>
    </row>
    <row r="194" spans="1:6" s="3" customFormat="1" ht="42" customHeight="1" x14ac:dyDescent="0.25">
      <c r="A194" s="35" t="s">
        <v>563</v>
      </c>
      <c r="B194" s="33" t="s">
        <v>308</v>
      </c>
      <c r="C194" s="33" t="s">
        <v>13</v>
      </c>
      <c r="D194" s="34">
        <f>D195+D199+D209+D216</f>
        <v>222</v>
      </c>
      <c r="E194" s="34">
        <f>E195+E199+E209</f>
        <v>0</v>
      </c>
      <c r="F194" s="34">
        <f>F195+F199+F209</f>
        <v>0</v>
      </c>
    </row>
    <row r="195" spans="1:6" s="3" customFormat="1" ht="43.5" customHeight="1" x14ac:dyDescent="0.25">
      <c r="A195" s="35" t="s">
        <v>390</v>
      </c>
      <c r="B195" s="33" t="s">
        <v>391</v>
      </c>
      <c r="C195" s="33" t="s">
        <v>13</v>
      </c>
      <c r="D195" s="34">
        <f>D196</f>
        <v>30</v>
      </c>
      <c r="E195" s="34">
        <f t="shared" ref="E195:F197" si="30">E196</f>
        <v>0</v>
      </c>
      <c r="F195" s="34">
        <f t="shared" si="30"/>
        <v>0</v>
      </c>
    </row>
    <row r="196" spans="1:6" s="3" customFormat="1" ht="15" x14ac:dyDescent="0.25">
      <c r="A196" s="35" t="s">
        <v>89</v>
      </c>
      <c r="B196" s="33" t="s">
        <v>392</v>
      </c>
      <c r="C196" s="33" t="s">
        <v>13</v>
      </c>
      <c r="D196" s="34">
        <f>D197</f>
        <v>30</v>
      </c>
      <c r="E196" s="34">
        <f t="shared" si="30"/>
        <v>0</v>
      </c>
      <c r="F196" s="34">
        <f t="shared" si="30"/>
        <v>0</v>
      </c>
    </row>
    <row r="197" spans="1:6" s="3" customFormat="1" ht="29.25" customHeight="1" x14ac:dyDescent="0.25">
      <c r="A197" s="35" t="s">
        <v>32</v>
      </c>
      <c r="B197" s="33" t="s">
        <v>392</v>
      </c>
      <c r="C197" s="33" t="s">
        <v>33</v>
      </c>
      <c r="D197" s="34">
        <f>D198</f>
        <v>30</v>
      </c>
      <c r="E197" s="34">
        <f t="shared" si="30"/>
        <v>0</v>
      </c>
      <c r="F197" s="34">
        <f t="shared" si="30"/>
        <v>0</v>
      </c>
    </row>
    <row r="198" spans="1:6" s="3" customFormat="1" ht="26.25" x14ac:dyDescent="0.25">
      <c r="A198" s="35" t="s">
        <v>161</v>
      </c>
      <c r="B198" s="33" t="s">
        <v>392</v>
      </c>
      <c r="C198" s="33" t="s">
        <v>35</v>
      </c>
      <c r="D198" s="34">
        <v>30</v>
      </c>
      <c r="E198" s="34">
        <v>0</v>
      </c>
      <c r="F198" s="34">
        <v>0</v>
      </c>
    </row>
    <row r="199" spans="1:6" s="3" customFormat="1" ht="66.75" customHeight="1" x14ac:dyDescent="0.25">
      <c r="A199" s="35" t="s">
        <v>336</v>
      </c>
      <c r="B199" s="33" t="s">
        <v>310</v>
      </c>
      <c r="C199" s="33" t="s">
        <v>13</v>
      </c>
      <c r="D199" s="34">
        <f>D200</f>
        <v>192</v>
      </c>
      <c r="E199" s="34">
        <f>E200</f>
        <v>0</v>
      </c>
      <c r="F199" s="34">
        <f>F200</f>
        <v>0</v>
      </c>
    </row>
    <row r="200" spans="1:6" s="3" customFormat="1" ht="15" x14ac:dyDescent="0.25">
      <c r="A200" s="35" t="s">
        <v>89</v>
      </c>
      <c r="B200" s="33" t="s">
        <v>311</v>
      </c>
      <c r="C200" s="33" t="s">
        <v>13</v>
      </c>
      <c r="D200" s="34">
        <f>D201+D203</f>
        <v>192</v>
      </c>
      <c r="E200" s="34">
        <f>E201+E203</f>
        <v>0</v>
      </c>
      <c r="F200" s="34">
        <f>F201+F203</f>
        <v>0</v>
      </c>
    </row>
    <row r="201" spans="1:6" s="3" customFormat="1" ht="69" customHeight="1" x14ac:dyDescent="0.25">
      <c r="A201" s="35" t="s">
        <v>22</v>
      </c>
      <c r="B201" s="33" t="s">
        <v>311</v>
      </c>
      <c r="C201" s="33" t="s">
        <v>23</v>
      </c>
      <c r="D201" s="34">
        <f>D202</f>
        <v>151.80000000000001</v>
      </c>
      <c r="E201" s="34">
        <f>E202</f>
        <v>0</v>
      </c>
      <c r="F201" s="34">
        <f>F202</f>
        <v>0</v>
      </c>
    </row>
    <row r="202" spans="1:6" s="3" customFormat="1" ht="15" x14ac:dyDescent="0.25">
      <c r="A202" s="35" t="s">
        <v>146</v>
      </c>
      <c r="B202" s="33" t="s">
        <v>311</v>
      </c>
      <c r="C202" s="33" t="s">
        <v>147</v>
      </c>
      <c r="D202" s="34">
        <f>34+187.8-70</f>
        <v>151.80000000000001</v>
      </c>
      <c r="E202" s="34">
        <v>0</v>
      </c>
      <c r="F202" s="34">
        <v>0</v>
      </c>
    </row>
    <row r="203" spans="1:6" s="3" customFormat="1" ht="30" customHeight="1" x14ac:dyDescent="0.25">
      <c r="A203" s="35" t="s">
        <v>32</v>
      </c>
      <c r="B203" s="33" t="s">
        <v>311</v>
      </c>
      <c r="C203" s="33" t="s">
        <v>33</v>
      </c>
      <c r="D203" s="34">
        <f>D204</f>
        <v>40.199999999999989</v>
      </c>
      <c r="E203" s="34">
        <f>E204</f>
        <v>0</v>
      </c>
      <c r="F203" s="34">
        <f>F204</f>
        <v>0</v>
      </c>
    </row>
    <row r="204" spans="1:6" s="3" customFormat="1" ht="26.25" x14ac:dyDescent="0.25">
      <c r="A204" s="35" t="s">
        <v>161</v>
      </c>
      <c r="B204" s="33" t="s">
        <v>311</v>
      </c>
      <c r="C204" s="33" t="s">
        <v>35</v>
      </c>
      <c r="D204" s="34">
        <f>140.2-100</f>
        <v>40.199999999999989</v>
      </c>
      <c r="E204" s="34">
        <v>0</v>
      </c>
      <c r="F204" s="34">
        <v>0</v>
      </c>
    </row>
    <row r="205" spans="1:6" s="3" customFormat="1" ht="17.25" hidden="1" customHeight="1" x14ac:dyDescent="0.25">
      <c r="A205" s="35" t="s">
        <v>393</v>
      </c>
      <c r="B205" s="33" t="s">
        <v>394</v>
      </c>
      <c r="C205" s="33" t="s">
        <v>13</v>
      </c>
      <c r="D205" s="34">
        <f>D206</f>
        <v>0</v>
      </c>
      <c r="E205" s="34">
        <f t="shared" ref="E205:F207" si="31">E206</f>
        <v>0</v>
      </c>
      <c r="F205" s="34">
        <f t="shared" si="31"/>
        <v>0</v>
      </c>
    </row>
    <row r="206" spans="1:6" s="3" customFormat="1" ht="15" hidden="1" x14ac:dyDescent="0.25">
      <c r="A206" s="35" t="s">
        <v>89</v>
      </c>
      <c r="B206" s="33" t="s">
        <v>395</v>
      </c>
      <c r="C206" s="33" t="s">
        <v>13</v>
      </c>
      <c r="D206" s="34">
        <f>D207</f>
        <v>0</v>
      </c>
      <c r="E206" s="34">
        <f t="shared" si="31"/>
        <v>0</v>
      </c>
      <c r="F206" s="34">
        <f t="shared" si="31"/>
        <v>0</v>
      </c>
    </row>
    <row r="207" spans="1:6" s="3" customFormat="1" ht="28.5" hidden="1" customHeight="1" x14ac:dyDescent="0.25">
      <c r="A207" s="35" t="s">
        <v>32</v>
      </c>
      <c r="B207" s="33" t="s">
        <v>395</v>
      </c>
      <c r="C207" s="33" t="s">
        <v>33</v>
      </c>
      <c r="D207" s="34">
        <f>D208</f>
        <v>0</v>
      </c>
      <c r="E207" s="34">
        <f t="shared" si="31"/>
        <v>0</v>
      </c>
      <c r="F207" s="34">
        <f t="shared" si="31"/>
        <v>0</v>
      </c>
    </row>
    <row r="208" spans="1:6" s="3" customFormat="1" ht="26.25" hidden="1" x14ac:dyDescent="0.25">
      <c r="A208" s="35" t="s">
        <v>161</v>
      </c>
      <c r="B208" s="33" t="s">
        <v>395</v>
      </c>
      <c r="C208" s="33" t="s">
        <v>35</v>
      </c>
      <c r="D208" s="34"/>
      <c r="E208" s="34"/>
      <c r="F208" s="34"/>
    </row>
    <row r="209" spans="1:6" s="3" customFormat="1" ht="26.25" hidden="1" x14ac:dyDescent="0.25">
      <c r="A209" s="35" t="s">
        <v>396</v>
      </c>
      <c r="B209" s="33" t="s">
        <v>397</v>
      </c>
      <c r="C209" s="33" t="s">
        <v>13</v>
      </c>
      <c r="D209" s="34">
        <f>D210+D213</f>
        <v>0</v>
      </c>
      <c r="E209" s="34">
        <f t="shared" ref="E209:F211" si="32">E210</f>
        <v>0</v>
      </c>
      <c r="F209" s="34">
        <f t="shared" si="32"/>
        <v>0</v>
      </c>
    </row>
    <row r="210" spans="1:6" s="3" customFormat="1" ht="15" hidden="1" x14ac:dyDescent="0.25">
      <c r="A210" s="35" t="s">
        <v>89</v>
      </c>
      <c r="B210" s="33" t="s">
        <v>398</v>
      </c>
      <c r="C210" s="33" t="s">
        <v>13</v>
      </c>
      <c r="D210" s="34">
        <f>D211</f>
        <v>0</v>
      </c>
      <c r="E210" s="34">
        <f t="shared" si="32"/>
        <v>0</v>
      </c>
      <c r="F210" s="34">
        <f t="shared" si="32"/>
        <v>0</v>
      </c>
    </row>
    <row r="211" spans="1:6" s="3" customFormat="1" ht="30" hidden="1" customHeight="1" x14ac:dyDescent="0.25">
      <c r="A211" s="35" t="s">
        <v>32</v>
      </c>
      <c r="B211" s="33" t="s">
        <v>398</v>
      </c>
      <c r="C211" s="33" t="s">
        <v>33</v>
      </c>
      <c r="D211" s="34">
        <f>D212</f>
        <v>0</v>
      </c>
      <c r="E211" s="34">
        <f t="shared" si="32"/>
        <v>0</v>
      </c>
      <c r="F211" s="34">
        <f t="shared" si="32"/>
        <v>0</v>
      </c>
    </row>
    <row r="212" spans="1:6" s="3" customFormat="1" ht="26.25" hidden="1" x14ac:dyDescent="0.25">
      <c r="A212" s="35" t="s">
        <v>161</v>
      </c>
      <c r="B212" s="33" t="s">
        <v>398</v>
      </c>
      <c r="C212" s="33" t="s">
        <v>35</v>
      </c>
      <c r="D212" s="34">
        <f>20-20</f>
        <v>0</v>
      </c>
      <c r="E212" s="34">
        <v>0</v>
      </c>
      <c r="F212" s="34">
        <v>0</v>
      </c>
    </row>
    <row r="213" spans="1:6" s="3" customFormat="1" ht="39" hidden="1" x14ac:dyDescent="0.25">
      <c r="A213" s="35" t="s">
        <v>468</v>
      </c>
      <c r="B213" s="33" t="s">
        <v>510</v>
      </c>
      <c r="C213" s="33" t="s">
        <v>13</v>
      </c>
      <c r="D213" s="34">
        <f>D214</f>
        <v>0</v>
      </c>
      <c r="E213" s="34">
        <v>0</v>
      </c>
      <c r="F213" s="34">
        <v>0</v>
      </c>
    </row>
    <row r="214" spans="1:6" s="3" customFormat="1" ht="26.25" hidden="1" x14ac:dyDescent="0.25">
      <c r="A214" s="35" t="s">
        <v>32</v>
      </c>
      <c r="B214" s="33" t="s">
        <v>510</v>
      </c>
      <c r="C214" s="33" t="s">
        <v>33</v>
      </c>
      <c r="D214" s="34">
        <f>D215</f>
        <v>0</v>
      </c>
      <c r="E214" s="34">
        <v>0</v>
      </c>
      <c r="F214" s="34">
        <v>0</v>
      </c>
    </row>
    <row r="215" spans="1:6" s="3" customFormat="1" ht="26.25" hidden="1" x14ac:dyDescent="0.25">
      <c r="A215" s="35" t="s">
        <v>161</v>
      </c>
      <c r="B215" s="33" t="s">
        <v>510</v>
      </c>
      <c r="C215" s="33" t="s">
        <v>35</v>
      </c>
      <c r="D215" s="34">
        <v>0</v>
      </c>
      <c r="E215" s="34">
        <v>0</v>
      </c>
      <c r="F215" s="34">
        <v>0</v>
      </c>
    </row>
    <row r="216" spans="1:6" s="3" customFormat="1" ht="26.25" hidden="1" x14ac:dyDescent="0.25">
      <c r="A216" s="35" t="s">
        <v>491</v>
      </c>
      <c r="B216" s="33" t="s">
        <v>492</v>
      </c>
      <c r="C216" s="33" t="s">
        <v>13</v>
      </c>
      <c r="D216" s="34">
        <f>D220+D223+D217</f>
        <v>0</v>
      </c>
      <c r="E216" s="34">
        <v>0</v>
      </c>
      <c r="F216" s="34">
        <v>0</v>
      </c>
    </row>
    <row r="217" spans="1:6" s="3" customFormat="1" ht="39" hidden="1" x14ac:dyDescent="0.25">
      <c r="A217" s="35" t="s">
        <v>493</v>
      </c>
      <c r="B217" s="33" t="s">
        <v>494</v>
      </c>
      <c r="C217" s="33" t="s">
        <v>13</v>
      </c>
      <c r="D217" s="34">
        <f>D218</f>
        <v>0</v>
      </c>
      <c r="E217" s="34">
        <v>0</v>
      </c>
      <c r="F217" s="34">
        <v>0</v>
      </c>
    </row>
    <row r="218" spans="1:6" s="3" customFormat="1" ht="26.25" hidden="1" x14ac:dyDescent="0.25">
      <c r="A218" s="35" t="s">
        <v>32</v>
      </c>
      <c r="B218" s="33" t="s">
        <v>494</v>
      </c>
      <c r="C218" s="33" t="s">
        <v>33</v>
      </c>
      <c r="D218" s="34">
        <f>D219</f>
        <v>0</v>
      </c>
      <c r="E218" s="34">
        <v>0</v>
      </c>
      <c r="F218" s="34">
        <v>0</v>
      </c>
    </row>
    <row r="219" spans="1:6" s="3" customFormat="1" ht="26.25" hidden="1" x14ac:dyDescent="0.25">
      <c r="A219" s="35" t="s">
        <v>161</v>
      </c>
      <c r="B219" s="33" t="s">
        <v>494</v>
      </c>
      <c r="C219" s="33" t="s">
        <v>35</v>
      </c>
      <c r="D219" s="34">
        <v>0</v>
      </c>
      <c r="E219" s="34">
        <v>0</v>
      </c>
      <c r="F219" s="34">
        <v>0</v>
      </c>
    </row>
    <row r="220" spans="1:6" s="3" customFormat="1" ht="39" hidden="1" x14ac:dyDescent="0.25">
      <c r="A220" s="35" t="s">
        <v>495</v>
      </c>
      <c r="B220" s="33" t="s">
        <v>496</v>
      </c>
      <c r="C220" s="33" t="s">
        <v>13</v>
      </c>
      <c r="D220" s="34">
        <f>D221</f>
        <v>0</v>
      </c>
      <c r="E220" s="34">
        <v>0</v>
      </c>
      <c r="F220" s="34">
        <v>0</v>
      </c>
    </row>
    <row r="221" spans="1:6" s="3" customFormat="1" ht="26.25" hidden="1" x14ac:dyDescent="0.25">
      <c r="A221" s="35" t="s">
        <v>32</v>
      </c>
      <c r="B221" s="33" t="s">
        <v>496</v>
      </c>
      <c r="C221" s="33" t="s">
        <v>33</v>
      </c>
      <c r="D221" s="34">
        <f>D222</f>
        <v>0</v>
      </c>
      <c r="E221" s="34">
        <v>0</v>
      </c>
      <c r="F221" s="34">
        <v>0</v>
      </c>
    </row>
    <row r="222" spans="1:6" s="3" customFormat="1" ht="26.25" hidden="1" x14ac:dyDescent="0.25">
      <c r="A222" s="35" t="s">
        <v>161</v>
      </c>
      <c r="B222" s="33" t="s">
        <v>496</v>
      </c>
      <c r="C222" s="33" t="s">
        <v>35</v>
      </c>
      <c r="D222" s="34">
        <v>0</v>
      </c>
      <c r="E222" s="34">
        <v>0</v>
      </c>
      <c r="F222" s="34">
        <v>0</v>
      </c>
    </row>
    <row r="223" spans="1:6" s="3" customFormat="1" ht="64.5" hidden="1" x14ac:dyDescent="0.25">
      <c r="A223" s="35" t="s">
        <v>497</v>
      </c>
      <c r="B223" s="33" t="s">
        <v>498</v>
      </c>
      <c r="C223" s="33" t="s">
        <v>13</v>
      </c>
      <c r="D223" s="34">
        <f>D224</f>
        <v>0</v>
      </c>
      <c r="E223" s="34">
        <v>0</v>
      </c>
      <c r="F223" s="34">
        <v>0</v>
      </c>
    </row>
    <row r="224" spans="1:6" s="3" customFormat="1" ht="26.25" hidden="1" x14ac:dyDescent="0.25">
      <c r="A224" s="35" t="s">
        <v>32</v>
      </c>
      <c r="B224" s="33" t="s">
        <v>498</v>
      </c>
      <c r="C224" s="33" t="s">
        <v>33</v>
      </c>
      <c r="D224" s="34">
        <f>D225</f>
        <v>0</v>
      </c>
      <c r="E224" s="34">
        <v>0</v>
      </c>
      <c r="F224" s="34">
        <v>0</v>
      </c>
    </row>
    <row r="225" spans="1:6" s="3" customFormat="1" ht="26.25" hidden="1" x14ac:dyDescent="0.25">
      <c r="A225" s="35" t="s">
        <v>161</v>
      </c>
      <c r="B225" s="33" t="s">
        <v>498</v>
      </c>
      <c r="C225" s="33" t="s">
        <v>35</v>
      </c>
      <c r="D225" s="34">
        <v>0</v>
      </c>
      <c r="E225" s="34">
        <v>0</v>
      </c>
      <c r="F225" s="34">
        <v>0</v>
      </c>
    </row>
    <row r="226" spans="1:6" s="3" customFormat="1" ht="15" hidden="1" x14ac:dyDescent="0.25">
      <c r="A226" s="35"/>
      <c r="B226" s="33"/>
      <c r="C226" s="33"/>
      <c r="D226" s="34"/>
      <c r="E226" s="34"/>
      <c r="F226" s="34"/>
    </row>
    <row r="227" spans="1:6" s="3" customFormat="1" ht="65.25" customHeight="1" x14ac:dyDescent="0.25">
      <c r="A227" s="35" t="s">
        <v>527</v>
      </c>
      <c r="B227" s="33" t="s">
        <v>108</v>
      </c>
      <c r="C227" s="33" t="s">
        <v>13</v>
      </c>
      <c r="D227" s="34">
        <f>D231+D235+D241+D245+D251+D255+D259+D263+D268+D277+D228+D272+D280</f>
        <v>2024.3999999999996</v>
      </c>
      <c r="E227" s="34">
        <f>E231+E235+E241+E245+E251+E255+E259+E263+E268+E277</f>
        <v>2157.1</v>
      </c>
      <c r="F227" s="34">
        <f>F231+F241+F255+F259+F276</f>
        <v>774</v>
      </c>
    </row>
    <row r="228" spans="1:6" s="3" customFormat="1" ht="43.5" hidden="1" customHeight="1" x14ac:dyDescent="0.25">
      <c r="A228" s="35" t="s">
        <v>468</v>
      </c>
      <c r="B228" s="33" t="s">
        <v>482</v>
      </c>
      <c r="C228" s="33" t="s">
        <v>13</v>
      </c>
      <c r="D228" s="34">
        <f>D229</f>
        <v>0</v>
      </c>
      <c r="E228" s="34">
        <v>0</v>
      </c>
      <c r="F228" s="34">
        <v>0</v>
      </c>
    </row>
    <row r="229" spans="1:6" s="3" customFormat="1" ht="31.5" hidden="1" customHeight="1" x14ac:dyDescent="0.25">
      <c r="A229" s="35" t="s">
        <v>32</v>
      </c>
      <c r="B229" s="33" t="s">
        <v>482</v>
      </c>
      <c r="C229" s="33" t="s">
        <v>33</v>
      </c>
      <c r="D229" s="34">
        <f>D230</f>
        <v>0</v>
      </c>
      <c r="E229" s="34">
        <v>0</v>
      </c>
      <c r="F229" s="34">
        <v>0</v>
      </c>
    </row>
    <row r="230" spans="1:6" s="3" customFormat="1" ht="33.75" hidden="1" customHeight="1" x14ac:dyDescent="0.25">
      <c r="A230" s="35" t="s">
        <v>161</v>
      </c>
      <c r="B230" s="33" t="s">
        <v>482</v>
      </c>
      <c r="C230" s="33" t="s">
        <v>35</v>
      </c>
      <c r="D230" s="34">
        <f>9602-9602</f>
        <v>0</v>
      </c>
      <c r="E230" s="34">
        <v>0</v>
      </c>
      <c r="F230" s="34">
        <v>0</v>
      </c>
    </row>
    <row r="231" spans="1:6" s="3" customFormat="1" ht="66.75" customHeight="1" x14ac:dyDescent="0.25">
      <c r="A231" s="35" t="s">
        <v>229</v>
      </c>
      <c r="B231" s="33" t="s">
        <v>230</v>
      </c>
      <c r="C231" s="33" t="s">
        <v>13</v>
      </c>
      <c r="D231" s="34">
        <f>D232</f>
        <v>0</v>
      </c>
      <c r="E231" s="34">
        <f t="shared" ref="E231:F233" si="33">E232</f>
        <v>272.3</v>
      </c>
      <c r="F231" s="34">
        <f t="shared" si="33"/>
        <v>100</v>
      </c>
    </row>
    <row r="232" spans="1:6" s="3" customFormat="1" ht="17.25" customHeight="1" x14ac:dyDescent="0.25">
      <c r="A232" s="35" t="s">
        <v>89</v>
      </c>
      <c r="B232" s="33" t="s">
        <v>231</v>
      </c>
      <c r="C232" s="33" t="s">
        <v>13</v>
      </c>
      <c r="D232" s="34">
        <f>D233</f>
        <v>0</v>
      </c>
      <c r="E232" s="34">
        <f t="shared" si="33"/>
        <v>272.3</v>
      </c>
      <c r="F232" s="34">
        <f t="shared" si="33"/>
        <v>100</v>
      </c>
    </row>
    <row r="233" spans="1:6" s="3" customFormat="1" ht="26.25" customHeight="1" x14ac:dyDescent="0.25">
      <c r="A233" s="35" t="s">
        <v>32</v>
      </c>
      <c r="B233" s="33" t="s">
        <v>231</v>
      </c>
      <c r="C233" s="33" t="s">
        <v>33</v>
      </c>
      <c r="D233" s="34">
        <f>D234</f>
        <v>0</v>
      </c>
      <c r="E233" s="34">
        <f t="shared" si="33"/>
        <v>272.3</v>
      </c>
      <c r="F233" s="34">
        <f t="shared" si="33"/>
        <v>100</v>
      </c>
    </row>
    <row r="234" spans="1:6" s="3" customFormat="1" ht="30" customHeight="1" x14ac:dyDescent="0.25">
      <c r="A234" s="35" t="s">
        <v>161</v>
      </c>
      <c r="B234" s="33" t="s">
        <v>231</v>
      </c>
      <c r="C234" s="33" t="s">
        <v>35</v>
      </c>
      <c r="D234" s="34">
        <f>272.3-272.3</f>
        <v>0</v>
      </c>
      <c r="E234" s="34">
        <v>272.3</v>
      </c>
      <c r="F234" s="34">
        <v>100</v>
      </c>
    </row>
    <row r="235" spans="1:6" s="3" customFormat="1" ht="42" hidden="1" customHeight="1" x14ac:dyDescent="0.25">
      <c r="A235" s="35" t="s">
        <v>232</v>
      </c>
      <c r="B235" s="33" t="s">
        <v>233</v>
      </c>
      <c r="C235" s="33" t="s">
        <v>13</v>
      </c>
      <c r="D235" s="34">
        <f>D236</f>
        <v>0</v>
      </c>
      <c r="E235" s="34">
        <f>E236</f>
        <v>0</v>
      </c>
      <c r="F235" s="34">
        <f>F236</f>
        <v>0</v>
      </c>
    </row>
    <row r="236" spans="1:6" s="3" customFormat="1" ht="15" hidden="1" x14ac:dyDescent="0.25">
      <c r="A236" s="35" t="s">
        <v>89</v>
      </c>
      <c r="B236" s="33" t="s">
        <v>234</v>
      </c>
      <c r="C236" s="33" t="s">
        <v>13</v>
      </c>
      <c r="D236" s="34">
        <f>D237+D239</f>
        <v>0</v>
      </c>
      <c r="E236" s="34">
        <f>E237+E239</f>
        <v>0</v>
      </c>
      <c r="F236" s="34">
        <f>F237+F239</f>
        <v>0</v>
      </c>
    </row>
    <row r="237" spans="1:6" s="3" customFormat="1" ht="27.75" hidden="1" customHeight="1" x14ac:dyDescent="0.25">
      <c r="A237" s="35" t="s">
        <v>32</v>
      </c>
      <c r="B237" s="33" t="s">
        <v>234</v>
      </c>
      <c r="C237" s="33" t="s">
        <v>33</v>
      </c>
      <c r="D237" s="34">
        <f>D238</f>
        <v>0</v>
      </c>
      <c r="E237" s="34">
        <f>E238</f>
        <v>0</v>
      </c>
      <c r="F237" s="34">
        <f>F238</f>
        <v>0</v>
      </c>
    </row>
    <row r="238" spans="1:6" s="3" customFormat="1" ht="26.25" hidden="1" x14ac:dyDescent="0.25">
      <c r="A238" s="35" t="s">
        <v>34</v>
      </c>
      <c r="B238" s="33" t="s">
        <v>234</v>
      </c>
      <c r="C238" s="33" t="s">
        <v>35</v>
      </c>
      <c r="D238" s="34">
        <f>15.3+29.5-44.8</f>
        <v>0</v>
      </c>
      <c r="E238" s="34">
        <f>15.3+29.5-44.8</f>
        <v>0</v>
      </c>
      <c r="F238" s="34">
        <f>15.3+29.5-44.8</f>
        <v>0</v>
      </c>
    </row>
    <row r="239" spans="1:6" s="3" customFormat="1" ht="39" hidden="1" x14ac:dyDescent="0.25">
      <c r="A239" s="35" t="s">
        <v>134</v>
      </c>
      <c r="B239" s="33" t="s">
        <v>234</v>
      </c>
      <c r="C239" s="33" t="s">
        <v>135</v>
      </c>
      <c r="D239" s="34">
        <f>D240</f>
        <v>0</v>
      </c>
      <c r="E239" s="34">
        <f>E240</f>
        <v>0</v>
      </c>
      <c r="F239" s="34">
        <f>F240</f>
        <v>0</v>
      </c>
    </row>
    <row r="240" spans="1:6" s="3" customFormat="1" ht="15" hidden="1" x14ac:dyDescent="0.25">
      <c r="A240" s="35" t="s">
        <v>136</v>
      </c>
      <c r="B240" s="33" t="s">
        <v>234</v>
      </c>
      <c r="C240" s="33" t="s">
        <v>137</v>
      </c>
      <c r="D240" s="34"/>
      <c r="E240" s="34"/>
      <c r="F240" s="34"/>
    </row>
    <row r="241" spans="1:6" s="3" customFormat="1" ht="27.75" customHeight="1" x14ac:dyDescent="0.25">
      <c r="A241" s="35" t="s">
        <v>109</v>
      </c>
      <c r="B241" s="33" t="s">
        <v>110</v>
      </c>
      <c r="C241" s="33" t="s">
        <v>13</v>
      </c>
      <c r="D241" s="34">
        <f>D242</f>
        <v>369.9</v>
      </c>
      <c r="E241" s="34">
        <f t="shared" ref="E241:F243" si="34">E242</f>
        <v>206</v>
      </c>
      <c r="F241" s="34">
        <f t="shared" si="34"/>
        <v>106</v>
      </c>
    </row>
    <row r="242" spans="1:6" s="3" customFormat="1" ht="15" x14ac:dyDescent="0.25">
      <c r="A242" s="35" t="s">
        <v>89</v>
      </c>
      <c r="B242" s="33" t="s">
        <v>111</v>
      </c>
      <c r="C242" s="33" t="s">
        <v>13</v>
      </c>
      <c r="D242" s="34">
        <f>D243</f>
        <v>369.9</v>
      </c>
      <c r="E242" s="34">
        <f t="shared" si="34"/>
        <v>206</v>
      </c>
      <c r="F242" s="34">
        <f t="shared" si="34"/>
        <v>106</v>
      </c>
    </row>
    <row r="243" spans="1:6" s="3" customFormat="1" ht="32.25" customHeight="1" x14ac:dyDescent="0.25">
      <c r="A243" s="35" t="s">
        <v>32</v>
      </c>
      <c r="B243" s="33" t="s">
        <v>111</v>
      </c>
      <c r="C243" s="33" t="s">
        <v>33</v>
      </c>
      <c r="D243" s="34">
        <f>D244</f>
        <v>369.9</v>
      </c>
      <c r="E243" s="34">
        <f t="shared" si="34"/>
        <v>206</v>
      </c>
      <c r="F243" s="34">
        <f t="shared" si="34"/>
        <v>106</v>
      </c>
    </row>
    <row r="244" spans="1:6" s="3" customFormat="1" ht="26.25" x14ac:dyDescent="0.25">
      <c r="A244" s="35" t="s">
        <v>34</v>
      </c>
      <c r="B244" s="33" t="s">
        <v>111</v>
      </c>
      <c r="C244" s="33" t="s">
        <v>35</v>
      </c>
      <c r="D244" s="34">
        <f>206+260+110-206-0.1</f>
        <v>369.9</v>
      </c>
      <c r="E244" s="34">
        <v>206</v>
      </c>
      <c r="F244" s="34">
        <v>106</v>
      </c>
    </row>
    <row r="245" spans="1:6" s="3" customFormat="1" ht="83.25" hidden="1" customHeight="1" x14ac:dyDescent="0.25">
      <c r="A245" s="35" t="s">
        <v>246</v>
      </c>
      <c r="B245" s="33" t="s">
        <v>247</v>
      </c>
      <c r="C245" s="33" t="s">
        <v>13</v>
      </c>
      <c r="D245" s="34">
        <f>D246</f>
        <v>0</v>
      </c>
      <c r="E245" s="34">
        <f>E246</f>
        <v>0</v>
      </c>
      <c r="F245" s="34">
        <f>F246</f>
        <v>0</v>
      </c>
    </row>
    <row r="246" spans="1:6" s="3" customFormat="1" ht="15" hidden="1" x14ac:dyDescent="0.25">
      <c r="A246" s="35" t="s">
        <v>89</v>
      </c>
      <c r="B246" s="33" t="s">
        <v>248</v>
      </c>
      <c r="C246" s="33" t="s">
        <v>13</v>
      </c>
      <c r="D246" s="34">
        <f>D247+D249</f>
        <v>0</v>
      </c>
      <c r="E246" s="34">
        <f>E247+E249</f>
        <v>0</v>
      </c>
      <c r="F246" s="34">
        <f>F247+F249</f>
        <v>0</v>
      </c>
    </row>
    <row r="247" spans="1:6" s="3" customFormat="1" ht="26.25" hidden="1" x14ac:dyDescent="0.25">
      <c r="A247" s="35" t="s">
        <v>32</v>
      </c>
      <c r="B247" s="33" t="s">
        <v>248</v>
      </c>
      <c r="C247" s="33" t="s">
        <v>33</v>
      </c>
      <c r="D247" s="34">
        <f>D248</f>
        <v>0</v>
      </c>
      <c r="E247" s="34">
        <f>E248</f>
        <v>0</v>
      </c>
      <c r="F247" s="34">
        <f>F248</f>
        <v>0</v>
      </c>
    </row>
    <row r="248" spans="1:6" s="3" customFormat="1" ht="26.25" hidden="1" x14ac:dyDescent="0.25">
      <c r="A248" s="35" t="s">
        <v>34</v>
      </c>
      <c r="B248" s="33" t="s">
        <v>248</v>
      </c>
      <c r="C248" s="33" t="s">
        <v>35</v>
      </c>
      <c r="D248" s="34">
        <f>50-50</f>
        <v>0</v>
      </c>
      <c r="E248" s="34">
        <f>50-50</f>
        <v>0</v>
      </c>
      <c r="F248" s="34">
        <f>50-50</f>
        <v>0</v>
      </c>
    </row>
    <row r="249" spans="1:6" s="3" customFormat="1" ht="27.75" hidden="1" customHeight="1" x14ac:dyDescent="0.25">
      <c r="A249" s="35" t="s">
        <v>461</v>
      </c>
      <c r="B249" s="33" t="s">
        <v>248</v>
      </c>
      <c r="C249" s="33" t="s">
        <v>135</v>
      </c>
      <c r="D249" s="34">
        <f>D250</f>
        <v>0</v>
      </c>
      <c r="E249" s="34">
        <f>E250</f>
        <v>0</v>
      </c>
      <c r="F249" s="34">
        <f>F250</f>
        <v>0</v>
      </c>
    </row>
    <row r="250" spans="1:6" s="3" customFormat="1" ht="15" hidden="1" x14ac:dyDescent="0.25">
      <c r="A250" s="35" t="s">
        <v>136</v>
      </c>
      <c r="B250" s="33" t="s">
        <v>248</v>
      </c>
      <c r="C250" s="33" t="s">
        <v>137</v>
      </c>
      <c r="D250" s="34">
        <f>4458-4458</f>
        <v>0</v>
      </c>
      <c r="E250" s="34">
        <v>0</v>
      </c>
      <c r="F250" s="34">
        <v>0</v>
      </c>
    </row>
    <row r="251" spans="1:6" s="3" customFormat="1" ht="26.25" hidden="1" customHeight="1" x14ac:dyDescent="0.25">
      <c r="A251" s="35" t="s">
        <v>207</v>
      </c>
      <c r="B251" s="33" t="s">
        <v>208</v>
      </c>
      <c r="C251" s="33" t="s">
        <v>13</v>
      </c>
      <c r="D251" s="34">
        <f>D252</f>
        <v>0</v>
      </c>
      <c r="E251" s="34">
        <f t="shared" ref="E251:F253" si="35">E252</f>
        <v>0</v>
      </c>
      <c r="F251" s="34">
        <f t="shared" si="35"/>
        <v>0</v>
      </c>
    </row>
    <row r="252" spans="1:6" s="3" customFormat="1" ht="30" hidden="1" customHeight="1" x14ac:dyDescent="0.25">
      <c r="A252" s="35" t="s">
        <v>89</v>
      </c>
      <c r="B252" s="33" t="s">
        <v>209</v>
      </c>
      <c r="C252" s="33" t="s">
        <v>13</v>
      </c>
      <c r="D252" s="34">
        <f>D253</f>
        <v>0</v>
      </c>
      <c r="E252" s="34">
        <f t="shared" si="35"/>
        <v>0</v>
      </c>
      <c r="F252" s="34">
        <f t="shared" si="35"/>
        <v>0</v>
      </c>
    </row>
    <row r="253" spans="1:6" s="3" customFormat="1" ht="30" hidden="1" customHeight="1" x14ac:dyDescent="0.25">
      <c r="A253" s="35" t="s">
        <v>32</v>
      </c>
      <c r="B253" s="33" t="s">
        <v>209</v>
      </c>
      <c r="C253" s="33" t="s">
        <v>33</v>
      </c>
      <c r="D253" s="34">
        <f>D254</f>
        <v>0</v>
      </c>
      <c r="E253" s="34">
        <f t="shared" si="35"/>
        <v>0</v>
      </c>
      <c r="F253" s="34">
        <f t="shared" si="35"/>
        <v>0</v>
      </c>
    </row>
    <row r="254" spans="1:6" s="3" customFormat="1" ht="30" hidden="1" customHeight="1" x14ac:dyDescent="0.25">
      <c r="A254" s="35" t="s">
        <v>34</v>
      </c>
      <c r="B254" s="33" t="s">
        <v>209</v>
      </c>
      <c r="C254" s="33" t="s">
        <v>35</v>
      </c>
      <c r="D254" s="34">
        <f>200-177.9-22.1</f>
        <v>0</v>
      </c>
      <c r="E254" s="34">
        <f>200-177.9-22.1</f>
        <v>0</v>
      </c>
      <c r="F254" s="34">
        <f>200-177.9-22.1</f>
        <v>0</v>
      </c>
    </row>
    <row r="255" spans="1:6" s="3" customFormat="1" ht="33" customHeight="1" x14ac:dyDescent="0.25">
      <c r="A255" s="35" t="s">
        <v>560</v>
      </c>
      <c r="B255" s="33" t="s">
        <v>236</v>
      </c>
      <c r="C255" s="33" t="s">
        <v>13</v>
      </c>
      <c r="D255" s="34">
        <f>D256</f>
        <v>356.7</v>
      </c>
      <c r="E255" s="34">
        <f t="shared" ref="E255:F257" si="36">E256</f>
        <v>800</v>
      </c>
      <c r="F255" s="34">
        <f t="shared" si="36"/>
        <v>260</v>
      </c>
    </row>
    <row r="256" spans="1:6" s="3" customFormat="1" ht="15" x14ac:dyDescent="0.25">
      <c r="A256" s="35" t="s">
        <v>89</v>
      </c>
      <c r="B256" s="33" t="s">
        <v>237</v>
      </c>
      <c r="C256" s="33" t="s">
        <v>13</v>
      </c>
      <c r="D256" s="34">
        <f>D257</f>
        <v>356.7</v>
      </c>
      <c r="E256" s="34">
        <f t="shared" si="36"/>
        <v>800</v>
      </c>
      <c r="F256" s="34">
        <f t="shared" si="36"/>
        <v>260</v>
      </c>
    </row>
    <row r="257" spans="1:6" s="3" customFormat="1" ht="26.25" x14ac:dyDescent="0.25">
      <c r="A257" s="35" t="s">
        <v>32</v>
      </c>
      <c r="B257" s="33" t="s">
        <v>237</v>
      </c>
      <c r="C257" s="33" t="s">
        <v>33</v>
      </c>
      <c r="D257" s="34">
        <f>D258</f>
        <v>356.7</v>
      </c>
      <c r="E257" s="34">
        <f t="shared" si="36"/>
        <v>800</v>
      </c>
      <c r="F257" s="34">
        <f t="shared" si="36"/>
        <v>260</v>
      </c>
    </row>
    <row r="258" spans="1:6" s="3" customFormat="1" ht="26.25" x14ac:dyDescent="0.25">
      <c r="A258" s="35" t="s">
        <v>34</v>
      </c>
      <c r="B258" s="33" t="s">
        <v>237</v>
      </c>
      <c r="C258" s="33" t="s">
        <v>35</v>
      </c>
      <c r="D258" s="34">
        <f>600-243.3+356.7-356.7</f>
        <v>356.7</v>
      </c>
      <c r="E258" s="34">
        <v>800</v>
      </c>
      <c r="F258" s="34">
        <v>260</v>
      </c>
    </row>
    <row r="259" spans="1:6" s="3" customFormat="1" ht="32.25" customHeight="1" x14ac:dyDescent="0.25">
      <c r="A259" s="35" t="s">
        <v>635</v>
      </c>
      <c r="B259" s="33" t="s">
        <v>211</v>
      </c>
      <c r="C259" s="33" t="s">
        <v>13</v>
      </c>
      <c r="D259" s="34">
        <f>D260</f>
        <v>953.89999999999986</v>
      </c>
      <c r="E259" s="34">
        <f t="shared" ref="E259:F261" si="37">E260</f>
        <v>678.8</v>
      </c>
      <c r="F259" s="34">
        <f t="shared" si="37"/>
        <v>248</v>
      </c>
    </row>
    <row r="260" spans="1:6" s="3" customFormat="1" ht="20.25" customHeight="1" x14ac:dyDescent="0.25">
      <c r="A260" s="35" t="s">
        <v>89</v>
      </c>
      <c r="B260" s="33" t="s">
        <v>212</v>
      </c>
      <c r="C260" s="33" t="s">
        <v>13</v>
      </c>
      <c r="D260" s="34">
        <f>D261</f>
        <v>953.89999999999986</v>
      </c>
      <c r="E260" s="34">
        <f t="shared" si="37"/>
        <v>678.8</v>
      </c>
      <c r="F260" s="34">
        <f t="shared" si="37"/>
        <v>248</v>
      </c>
    </row>
    <row r="261" spans="1:6" s="3" customFormat="1" ht="26.25" x14ac:dyDescent="0.25">
      <c r="A261" s="35" t="s">
        <v>32</v>
      </c>
      <c r="B261" s="33" t="s">
        <v>212</v>
      </c>
      <c r="C261" s="33" t="s">
        <v>33</v>
      </c>
      <c r="D261" s="34">
        <f>D262</f>
        <v>953.89999999999986</v>
      </c>
      <c r="E261" s="34">
        <f t="shared" si="37"/>
        <v>678.8</v>
      </c>
      <c r="F261" s="34">
        <f t="shared" si="37"/>
        <v>248</v>
      </c>
    </row>
    <row r="262" spans="1:6" s="3" customFormat="1" ht="26.25" x14ac:dyDescent="0.25">
      <c r="A262" s="35" t="s">
        <v>34</v>
      </c>
      <c r="B262" s="33" t="s">
        <v>212</v>
      </c>
      <c r="C262" s="33" t="s">
        <v>35</v>
      </c>
      <c r="D262" s="34">
        <f>171.1+2644.6-711.1-89.4-300-1062.6-6.1-151.5+458.9</f>
        <v>953.89999999999986</v>
      </c>
      <c r="E262" s="34">
        <v>678.8</v>
      </c>
      <c r="F262" s="34">
        <v>248</v>
      </c>
    </row>
    <row r="263" spans="1:6" s="3" customFormat="1" ht="39" hidden="1" x14ac:dyDescent="0.25">
      <c r="A263" s="35" t="s">
        <v>202</v>
      </c>
      <c r="B263" s="33" t="s">
        <v>203</v>
      </c>
      <c r="C263" s="33" t="s">
        <v>13</v>
      </c>
      <c r="D263" s="34">
        <f>D264</f>
        <v>0</v>
      </c>
      <c r="E263" s="34">
        <f t="shared" ref="E263:F265" si="38">E264</f>
        <v>0</v>
      </c>
      <c r="F263" s="34">
        <f t="shared" si="38"/>
        <v>0</v>
      </c>
    </row>
    <row r="264" spans="1:6" s="3" customFormat="1" ht="15" hidden="1" x14ac:dyDescent="0.25">
      <c r="A264" s="35" t="s">
        <v>89</v>
      </c>
      <c r="B264" s="33" t="s">
        <v>204</v>
      </c>
      <c r="C264" s="33" t="s">
        <v>13</v>
      </c>
      <c r="D264" s="34">
        <f>D265</f>
        <v>0</v>
      </c>
      <c r="E264" s="34">
        <f t="shared" si="38"/>
        <v>0</v>
      </c>
      <c r="F264" s="34">
        <f t="shared" si="38"/>
        <v>0</v>
      </c>
    </row>
    <row r="265" spans="1:6" s="3" customFormat="1" ht="26.25" hidden="1" x14ac:dyDescent="0.25">
      <c r="A265" s="35" t="s">
        <v>32</v>
      </c>
      <c r="B265" s="33" t="s">
        <v>204</v>
      </c>
      <c r="C265" s="33" t="s">
        <v>33</v>
      </c>
      <c r="D265" s="34">
        <f>D266</f>
        <v>0</v>
      </c>
      <c r="E265" s="34">
        <f t="shared" si="38"/>
        <v>0</v>
      </c>
      <c r="F265" s="34">
        <f t="shared" si="38"/>
        <v>0</v>
      </c>
    </row>
    <row r="266" spans="1:6" s="3" customFormat="1" ht="26.25" hidden="1" x14ac:dyDescent="0.25">
      <c r="A266" s="35" t="s">
        <v>34</v>
      </c>
      <c r="B266" s="33" t="s">
        <v>204</v>
      </c>
      <c r="C266" s="33" t="s">
        <v>35</v>
      </c>
      <c r="D266" s="34"/>
      <c r="E266" s="34"/>
      <c r="F266" s="34"/>
    </row>
    <row r="267" spans="1:6" s="3" customFormat="1" ht="15" hidden="1" x14ac:dyDescent="0.25">
      <c r="A267" s="35"/>
      <c r="B267" s="33"/>
      <c r="C267" s="33"/>
      <c r="D267" s="34"/>
      <c r="E267" s="34"/>
      <c r="F267" s="34"/>
    </row>
    <row r="268" spans="1:6" s="3" customFormat="1" ht="39" hidden="1" x14ac:dyDescent="0.25">
      <c r="A268" s="35" t="s">
        <v>238</v>
      </c>
      <c r="B268" s="33" t="s">
        <v>239</v>
      </c>
      <c r="C268" s="33" t="s">
        <v>13</v>
      </c>
      <c r="D268" s="34">
        <f>D269</f>
        <v>0</v>
      </c>
      <c r="E268" s="34">
        <f t="shared" ref="E268:F270" si="39">E269</f>
        <v>0</v>
      </c>
      <c r="F268" s="34">
        <f t="shared" si="39"/>
        <v>0</v>
      </c>
    </row>
    <row r="269" spans="1:6" s="3" customFormat="1" ht="15" hidden="1" x14ac:dyDescent="0.25">
      <c r="A269" s="35" t="s">
        <v>89</v>
      </c>
      <c r="B269" s="33" t="s">
        <v>240</v>
      </c>
      <c r="C269" s="33" t="s">
        <v>13</v>
      </c>
      <c r="D269" s="34">
        <f>D270</f>
        <v>0</v>
      </c>
      <c r="E269" s="34">
        <f t="shared" si="39"/>
        <v>0</v>
      </c>
      <c r="F269" s="34">
        <f t="shared" si="39"/>
        <v>0</v>
      </c>
    </row>
    <row r="270" spans="1:6" s="3" customFormat="1" ht="26.25" hidden="1" x14ac:dyDescent="0.25">
      <c r="A270" s="35" t="s">
        <v>32</v>
      </c>
      <c r="B270" s="33" t="s">
        <v>240</v>
      </c>
      <c r="C270" s="33" t="s">
        <v>33</v>
      </c>
      <c r="D270" s="34">
        <f>D271</f>
        <v>0</v>
      </c>
      <c r="E270" s="34">
        <f t="shared" si="39"/>
        <v>0</v>
      </c>
      <c r="F270" s="34">
        <f t="shared" si="39"/>
        <v>0</v>
      </c>
    </row>
    <row r="271" spans="1:6" s="3" customFormat="1" ht="26.25" hidden="1" x14ac:dyDescent="0.25">
      <c r="A271" s="35" t="s">
        <v>34</v>
      </c>
      <c r="B271" s="33" t="s">
        <v>240</v>
      </c>
      <c r="C271" s="33" t="s">
        <v>35</v>
      </c>
      <c r="D271" s="34"/>
      <c r="E271" s="34"/>
      <c r="F271" s="34"/>
    </row>
    <row r="272" spans="1:6" s="3" customFormat="1" ht="39" x14ac:dyDescent="0.25">
      <c r="A272" s="58" t="s">
        <v>620</v>
      </c>
      <c r="B272" s="33" t="s">
        <v>203</v>
      </c>
      <c r="C272" s="33" t="s">
        <v>13</v>
      </c>
      <c r="D272" s="34">
        <f>D273</f>
        <v>262.89999999999998</v>
      </c>
      <c r="E272" s="34">
        <v>0</v>
      </c>
      <c r="F272" s="34">
        <v>0</v>
      </c>
    </row>
    <row r="273" spans="1:6" s="3" customFormat="1" ht="15" x14ac:dyDescent="0.25">
      <c r="A273" s="35" t="s">
        <v>89</v>
      </c>
      <c r="B273" s="33" t="s">
        <v>204</v>
      </c>
      <c r="C273" s="33" t="s">
        <v>13</v>
      </c>
      <c r="D273" s="34">
        <f>D274</f>
        <v>262.89999999999998</v>
      </c>
      <c r="E273" s="34">
        <v>0</v>
      </c>
      <c r="F273" s="34">
        <v>0</v>
      </c>
    </row>
    <row r="274" spans="1:6" s="3" customFormat="1" ht="26.25" x14ac:dyDescent="0.25">
      <c r="A274" s="35" t="s">
        <v>32</v>
      </c>
      <c r="B274" s="33" t="s">
        <v>204</v>
      </c>
      <c r="C274" s="33" t="s">
        <v>33</v>
      </c>
      <c r="D274" s="34">
        <f>D275</f>
        <v>262.89999999999998</v>
      </c>
      <c r="E274" s="34">
        <v>0</v>
      </c>
      <c r="F274" s="34">
        <v>0</v>
      </c>
    </row>
    <row r="275" spans="1:6" s="3" customFormat="1" ht="26.25" x14ac:dyDescent="0.25">
      <c r="A275" s="35" t="s">
        <v>34</v>
      </c>
      <c r="B275" s="33" t="s">
        <v>204</v>
      </c>
      <c r="C275" s="33" t="s">
        <v>35</v>
      </c>
      <c r="D275" s="34">
        <v>262.89999999999998</v>
      </c>
      <c r="E275" s="34">
        <v>0</v>
      </c>
      <c r="F275" s="34">
        <v>0</v>
      </c>
    </row>
    <row r="276" spans="1:6" s="3" customFormat="1" ht="51.75" x14ac:dyDescent="0.25">
      <c r="A276" s="35" t="s">
        <v>558</v>
      </c>
      <c r="B276" s="33" t="s">
        <v>213</v>
      </c>
      <c r="C276" s="33" t="s">
        <v>13</v>
      </c>
      <c r="D276" s="34">
        <f t="shared" ref="D276:F278" si="40">D277</f>
        <v>81</v>
      </c>
      <c r="E276" s="34">
        <f t="shared" si="40"/>
        <v>200</v>
      </c>
      <c r="F276" s="34">
        <f t="shared" si="40"/>
        <v>60</v>
      </c>
    </row>
    <row r="277" spans="1:6" s="3" customFormat="1" ht="15" x14ac:dyDescent="0.25">
      <c r="A277" s="35" t="s">
        <v>89</v>
      </c>
      <c r="B277" s="33" t="s">
        <v>214</v>
      </c>
      <c r="C277" s="33" t="s">
        <v>13</v>
      </c>
      <c r="D277" s="34">
        <f t="shared" si="40"/>
        <v>81</v>
      </c>
      <c r="E277" s="34">
        <f t="shared" si="40"/>
        <v>200</v>
      </c>
      <c r="F277" s="34">
        <f t="shared" si="40"/>
        <v>60</v>
      </c>
    </row>
    <row r="278" spans="1:6" s="3" customFormat="1" ht="26.25" x14ac:dyDescent="0.25">
      <c r="A278" s="35" t="s">
        <v>32</v>
      </c>
      <c r="B278" s="33" t="s">
        <v>214</v>
      </c>
      <c r="C278" s="33" t="s">
        <v>33</v>
      </c>
      <c r="D278" s="34">
        <f t="shared" si="40"/>
        <v>81</v>
      </c>
      <c r="E278" s="34">
        <f t="shared" si="40"/>
        <v>200</v>
      </c>
      <c r="F278" s="34">
        <f t="shared" si="40"/>
        <v>60</v>
      </c>
    </row>
    <row r="279" spans="1:6" s="3" customFormat="1" ht="26.25" x14ac:dyDescent="0.25">
      <c r="A279" s="35" t="s">
        <v>34</v>
      </c>
      <c r="B279" s="33" t="s">
        <v>214</v>
      </c>
      <c r="C279" s="33" t="s">
        <v>35</v>
      </c>
      <c r="D279" s="34">
        <f>200-99-20</f>
        <v>81</v>
      </c>
      <c r="E279" s="34">
        <v>200</v>
      </c>
      <c r="F279" s="34">
        <v>60</v>
      </c>
    </row>
    <row r="280" spans="1:6" s="3" customFormat="1" ht="77.25" hidden="1" x14ac:dyDescent="0.25">
      <c r="A280" s="35" t="s">
        <v>638</v>
      </c>
      <c r="B280" s="33" t="s">
        <v>636</v>
      </c>
      <c r="C280" s="33" t="s">
        <v>13</v>
      </c>
      <c r="D280" s="34">
        <f>D281</f>
        <v>0</v>
      </c>
      <c r="E280" s="34">
        <v>0</v>
      </c>
      <c r="F280" s="34">
        <v>0</v>
      </c>
    </row>
    <row r="281" spans="1:6" s="3" customFormat="1" ht="15" hidden="1" x14ac:dyDescent="0.25">
      <c r="A281" s="35" t="s">
        <v>89</v>
      </c>
      <c r="B281" s="33" t="s">
        <v>637</v>
      </c>
      <c r="C281" s="33" t="s">
        <v>13</v>
      </c>
      <c r="D281" s="34">
        <f>D282</f>
        <v>0</v>
      </c>
      <c r="E281" s="34">
        <v>0</v>
      </c>
      <c r="F281" s="34">
        <v>0</v>
      </c>
    </row>
    <row r="282" spans="1:6" s="3" customFormat="1" ht="15" hidden="1" x14ac:dyDescent="0.25">
      <c r="A282" s="35"/>
      <c r="B282" s="33" t="s">
        <v>637</v>
      </c>
      <c r="C282" s="33" t="s">
        <v>135</v>
      </c>
      <c r="D282" s="34">
        <f>D283</f>
        <v>0</v>
      </c>
      <c r="E282" s="34">
        <v>0</v>
      </c>
      <c r="F282" s="34">
        <v>0</v>
      </c>
    </row>
    <row r="283" spans="1:6" s="3" customFormat="1" ht="15" hidden="1" x14ac:dyDescent="0.25">
      <c r="A283" s="35"/>
      <c r="B283" s="33" t="s">
        <v>637</v>
      </c>
      <c r="C283" s="33" t="s">
        <v>643</v>
      </c>
      <c r="D283" s="34">
        <f>1311-1311</f>
        <v>0</v>
      </c>
      <c r="E283" s="34">
        <v>0</v>
      </c>
      <c r="F283" s="34">
        <v>0</v>
      </c>
    </row>
    <row r="284" spans="1:6" s="3" customFormat="1" ht="39" x14ac:dyDescent="0.25">
      <c r="A284" s="35" t="s">
        <v>540</v>
      </c>
      <c r="B284" s="33" t="s">
        <v>262</v>
      </c>
      <c r="C284" s="33" t="s">
        <v>13</v>
      </c>
      <c r="D284" s="34">
        <f>D285+D289+D293+D297+D301+D309</f>
        <v>2741.8999999999996</v>
      </c>
      <c r="E284" s="34">
        <f>E285+E289+E293+E297+E301+E309</f>
        <v>2170</v>
      </c>
      <c r="F284" s="34">
        <f>F285+F289+F293+F297+F301</f>
        <v>730</v>
      </c>
    </row>
    <row r="285" spans="1:6" s="3" customFormat="1" ht="50.25" customHeight="1" x14ac:dyDescent="0.25">
      <c r="A285" s="35" t="s">
        <v>263</v>
      </c>
      <c r="B285" s="33" t="s">
        <v>264</v>
      </c>
      <c r="C285" s="33" t="s">
        <v>13</v>
      </c>
      <c r="D285" s="34">
        <f>D286</f>
        <v>198</v>
      </c>
      <c r="E285" s="34">
        <f t="shared" ref="E285:F287" si="41">E286</f>
        <v>200</v>
      </c>
      <c r="F285" s="34">
        <f t="shared" si="41"/>
        <v>100</v>
      </c>
    </row>
    <row r="286" spans="1:6" s="3" customFormat="1" ht="19.5" customHeight="1" x14ac:dyDescent="0.25">
      <c r="A286" s="35" t="s">
        <v>89</v>
      </c>
      <c r="B286" s="33" t="s">
        <v>265</v>
      </c>
      <c r="C286" s="33" t="s">
        <v>13</v>
      </c>
      <c r="D286" s="34">
        <f>D287</f>
        <v>198</v>
      </c>
      <c r="E286" s="34">
        <f t="shared" si="41"/>
        <v>200</v>
      </c>
      <c r="F286" s="34">
        <f t="shared" si="41"/>
        <v>100</v>
      </c>
    </row>
    <row r="287" spans="1:6" s="3" customFormat="1" ht="27.75" customHeight="1" x14ac:dyDescent="0.25">
      <c r="A287" s="35" t="s">
        <v>32</v>
      </c>
      <c r="B287" s="33" t="s">
        <v>265</v>
      </c>
      <c r="C287" s="33" t="s">
        <v>33</v>
      </c>
      <c r="D287" s="34">
        <f>D288</f>
        <v>198</v>
      </c>
      <c r="E287" s="34">
        <f t="shared" si="41"/>
        <v>200</v>
      </c>
      <c r="F287" s="34">
        <f t="shared" si="41"/>
        <v>100</v>
      </c>
    </row>
    <row r="288" spans="1:6" s="3" customFormat="1" ht="26.25" x14ac:dyDescent="0.25">
      <c r="A288" s="35" t="s">
        <v>34</v>
      </c>
      <c r="B288" s="33" t="s">
        <v>265</v>
      </c>
      <c r="C288" s="33" t="s">
        <v>35</v>
      </c>
      <c r="D288" s="34">
        <f>200-2</f>
        <v>198</v>
      </c>
      <c r="E288" s="34">
        <v>200</v>
      </c>
      <c r="F288" s="34">
        <v>100</v>
      </c>
    </row>
    <row r="289" spans="1:6" s="3" customFormat="1" ht="54.75" customHeight="1" x14ac:dyDescent="0.25">
      <c r="A289" s="35" t="s">
        <v>266</v>
      </c>
      <c r="B289" s="33" t="s">
        <v>267</v>
      </c>
      <c r="C289" s="33" t="s">
        <v>13</v>
      </c>
      <c r="D289" s="34">
        <f>D290</f>
        <v>529.4</v>
      </c>
      <c r="E289" s="34">
        <f t="shared" ref="E289:F291" si="42">E290</f>
        <v>520</v>
      </c>
      <c r="F289" s="34">
        <f t="shared" si="42"/>
        <v>300</v>
      </c>
    </row>
    <row r="290" spans="1:6" s="3" customFormat="1" ht="21" customHeight="1" x14ac:dyDescent="0.25">
      <c r="A290" s="35" t="s">
        <v>89</v>
      </c>
      <c r="B290" s="33" t="s">
        <v>268</v>
      </c>
      <c r="C290" s="33" t="s">
        <v>13</v>
      </c>
      <c r="D290" s="34">
        <f>D291</f>
        <v>529.4</v>
      </c>
      <c r="E290" s="34">
        <f t="shared" si="42"/>
        <v>520</v>
      </c>
      <c r="F290" s="34">
        <f t="shared" si="42"/>
        <v>300</v>
      </c>
    </row>
    <row r="291" spans="1:6" s="3" customFormat="1" ht="33" customHeight="1" x14ac:dyDescent="0.25">
      <c r="A291" s="35" t="s">
        <v>32</v>
      </c>
      <c r="B291" s="33" t="s">
        <v>268</v>
      </c>
      <c r="C291" s="33" t="s">
        <v>33</v>
      </c>
      <c r="D291" s="34">
        <f>D292</f>
        <v>529.4</v>
      </c>
      <c r="E291" s="34">
        <f t="shared" si="42"/>
        <v>520</v>
      </c>
      <c r="F291" s="34">
        <f t="shared" si="42"/>
        <v>300</v>
      </c>
    </row>
    <row r="292" spans="1:6" s="3" customFormat="1" ht="29.25" customHeight="1" x14ac:dyDescent="0.25">
      <c r="A292" s="35" t="s">
        <v>34</v>
      </c>
      <c r="B292" s="33" t="s">
        <v>268</v>
      </c>
      <c r="C292" s="33" t="s">
        <v>35</v>
      </c>
      <c r="D292" s="34">
        <v>529.4</v>
      </c>
      <c r="E292" s="34">
        <v>520</v>
      </c>
      <c r="F292" s="34">
        <v>300</v>
      </c>
    </row>
    <row r="293" spans="1:6" s="3" customFormat="1" ht="30.75" customHeight="1" x14ac:dyDescent="0.25">
      <c r="A293" s="35" t="s">
        <v>562</v>
      </c>
      <c r="B293" s="33" t="s">
        <v>269</v>
      </c>
      <c r="C293" s="33" t="s">
        <v>13</v>
      </c>
      <c r="D293" s="34">
        <f>D294</f>
        <v>1123.2</v>
      </c>
      <c r="E293" s="34">
        <f t="shared" ref="E293:F295" si="43">E294</f>
        <v>880</v>
      </c>
      <c r="F293" s="34">
        <f t="shared" si="43"/>
        <v>280</v>
      </c>
    </row>
    <row r="294" spans="1:6" s="3" customFormat="1" ht="17.25" customHeight="1" x14ac:dyDescent="0.25">
      <c r="A294" s="35" t="s">
        <v>89</v>
      </c>
      <c r="B294" s="33" t="s">
        <v>270</v>
      </c>
      <c r="C294" s="33" t="s">
        <v>13</v>
      </c>
      <c r="D294" s="34">
        <f>D295</f>
        <v>1123.2</v>
      </c>
      <c r="E294" s="34">
        <f t="shared" si="43"/>
        <v>880</v>
      </c>
      <c r="F294" s="34">
        <f t="shared" si="43"/>
        <v>280</v>
      </c>
    </row>
    <row r="295" spans="1:6" s="3" customFormat="1" ht="30.75" customHeight="1" x14ac:dyDescent="0.25">
      <c r="A295" s="35" t="s">
        <v>32</v>
      </c>
      <c r="B295" s="33" t="s">
        <v>270</v>
      </c>
      <c r="C295" s="33" t="s">
        <v>33</v>
      </c>
      <c r="D295" s="34">
        <f>D296</f>
        <v>1123.2</v>
      </c>
      <c r="E295" s="34">
        <f t="shared" si="43"/>
        <v>880</v>
      </c>
      <c r="F295" s="34">
        <f t="shared" si="43"/>
        <v>280</v>
      </c>
    </row>
    <row r="296" spans="1:6" s="3" customFormat="1" ht="26.25" x14ac:dyDescent="0.25">
      <c r="A296" s="35" t="s">
        <v>34</v>
      </c>
      <c r="B296" s="33" t="s">
        <v>270</v>
      </c>
      <c r="C296" s="33" t="s">
        <v>35</v>
      </c>
      <c r="D296" s="34">
        <f>880+243.2</f>
        <v>1123.2</v>
      </c>
      <c r="E296" s="34">
        <v>880</v>
      </c>
      <c r="F296" s="34">
        <v>280</v>
      </c>
    </row>
    <row r="297" spans="1:6" s="3" customFormat="1" ht="45.75" customHeight="1" x14ac:dyDescent="0.25">
      <c r="A297" s="35" t="s">
        <v>271</v>
      </c>
      <c r="B297" s="33" t="s">
        <v>272</v>
      </c>
      <c r="C297" s="33" t="s">
        <v>13</v>
      </c>
      <c r="D297" s="34">
        <f>D298</f>
        <v>841.3</v>
      </c>
      <c r="E297" s="34">
        <f t="shared" ref="E297:F299" si="44">E298</f>
        <v>520</v>
      </c>
      <c r="F297" s="34">
        <f t="shared" si="44"/>
        <v>0</v>
      </c>
    </row>
    <row r="298" spans="1:6" s="3" customFormat="1" ht="18.75" customHeight="1" x14ac:dyDescent="0.25">
      <c r="A298" s="35" t="s">
        <v>89</v>
      </c>
      <c r="B298" s="33" t="s">
        <v>273</v>
      </c>
      <c r="C298" s="33" t="s">
        <v>13</v>
      </c>
      <c r="D298" s="34">
        <f>D299</f>
        <v>841.3</v>
      </c>
      <c r="E298" s="34">
        <f t="shared" si="44"/>
        <v>520</v>
      </c>
      <c r="F298" s="34">
        <f t="shared" si="44"/>
        <v>0</v>
      </c>
    </row>
    <row r="299" spans="1:6" s="3" customFormat="1" ht="27.75" customHeight="1" x14ac:dyDescent="0.25">
      <c r="A299" s="35" t="s">
        <v>32</v>
      </c>
      <c r="B299" s="33" t="s">
        <v>273</v>
      </c>
      <c r="C299" s="33" t="s">
        <v>33</v>
      </c>
      <c r="D299" s="34">
        <f>D300</f>
        <v>841.3</v>
      </c>
      <c r="E299" s="34">
        <f t="shared" si="44"/>
        <v>520</v>
      </c>
      <c r="F299" s="34">
        <f t="shared" si="44"/>
        <v>0</v>
      </c>
    </row>
    <row r="300" spans="1:6" s="3" customFormat="1" ht="26.25" x14ac:dyDescent="0.25">
      <c r="A300" s="35" t="s">
        <v>34</v>
      </c>
      <c r="B300" s="33" t="s">
        <v>273</v>
      </c>
      <c r="C300" s="33" t="s">
        <v>35</v>
      </c>
      <c r="D300" s="34">
        <f>520+55.9+89.4+179.7-3.7</f>
        <v>841.3</v>
      </c>
      <c r="E300" s="34">
        <v>520</v>
      </c>
      <c r="F300" s="34">
        <v>0</v>
      </c>
    </row>
    <row r="301" spans="1:6" s="3" customFormat="1" ht="29.25" customHeight="1" x14ac:dyDescent="0.25">
      <c r="A301" s="35" t="s">
        <v>541</v>
      </c>
      <c r="B301" s="33" t="s">
        <v>274</v>
      </c>
      <c r="C301" s="33" t="s">
        <v>13</v>
      </c>
      <c r="D301" s="34">
        <f>D302</f>
        <v>50</v>
      </c>
      <c r="E301" s="34">
        <f t="shared" ref="E301:F303" si="45">E302</f>
        <v>50</v>
      </c>
      <c r="F301" s="34">
        <f t="shared" si="45"/>
        <v>50</v>
      </c>
    </row>
    <row r="302" spans="1:6" s="3" customFormat="1" ht="16.5" customHeight="1" x14ac:dyDescent="0.25">
      <c r="A302" s="35" t="s">
        <v>89</v>
      </c>
      <c r="B302" s="33" t="s">
        <v>275</v>
      </c>
      <c r="C302" s="33" t="s">
        <v>13</v>
      </c>
      <c r="D302" s="34">
        <f>D303</f>
        <v>50</v>
      </c>
      <c r="E302" s="34">
        <f t="shared" si="45"/>
        <v>50</v>
      </c>
      <c r="F302" s="34">
        <f t="shared" si="45"/>
        <v>50</v>
      </c>
    </row>
    <row r="303" spans="1:6" s="3" customFormat="1" ht="35.25" customHeight="1" x14ac:dyDescent="0.25">
      <c r="A303" s="35" t="s">
        <v>32</v>
      </c>
      <c r="B303" s="33" t="s">
        <v>275</v>
      </c>
      <c r="C303" s="33" t="s">
        <v>33</v>
      </c>
      <c r="D303" s="34">
        <f>D304</f>
        <v>50</v>
      </c>
      <c r="E303" s="34">
        <f t="shared" si="45"/>
        <v>50</v>
      </c>
      <c r="F303" s="34">
        <f t="shared" si="45"/>
        <v>50</v>
      </c>
    </row>
    <row r="304" spans="1:6" s="3" customFormat="1" ht="37.5" customHeight="1" x14ac:dyDescent="0.25">
      <c r="A304" s="35" t="s">
        <v>34</v>
      </c>
      <c r="B304" s="33" t="s">
        <v>275</v>
      </c>
      <c r="C304" s="33" t="s">
        <v>35</v>
      </c>
      <c r="D304" s="34">
        <v>50</v>
      </c>
      <c r="E304" s="34">
        <v>50</v>
      </c>
      <c r="F304" s="34">
        <v>50</v>
      </c>
    </row>
    <row r="305" spans="1:6" s="3" customFormat="1" ht="17.25" hidden="1" customHeight="1" x14ac:dyDescent="0.25">
      <c r="A305" s="35" t="s">
        <v>276</v>
      </c>
      <c r="B305" s="33" t="s">
        <v>277</v>
      </c>
      <c r="C305" s="33" t="s">
        <v>13</v>
      </c>
      <c r="D305" s="34">
        <f>D307</f>
        <v>0</v>
      </c>
      <c r="E305" s="34">
        <f>E307</f>
        <v>0</v>
      </c>
      <c r="F305" s="34">
        <f>F307</f>
        <v>0</v>
      </c>
    </row>
    <row r="306" spans="1:6" s="3" customFormat="1" ht="17.25" hidden="1" customHeight="1" x14ac:dyDescent="0.25">
      <c r="A306" s="35" t="s">
        <v>89</v>
      </c>
      <c r="B306" s="33" t="s">
        <v>278</v>
      </c>
      <c r="C306" s="33" t="s">
        <v>13</v>
      </c>
      <c r="D306" s="34">
        <f t="shared" ref="D306:F307" si="46">D307</f>
        <v>0</v>
      </c>
      <c r="E306" s="34">
        <f t="shared" si="46"/>
        <v>0</v>
      </c>
      <c r="F306" s="34">
        <f t="shared" si="46"/>
        <v>0</v>
      </c>
    </row>
    <row r="307" spans="1:6" s="3" customFormat="1" ht="30" hidden="1" customHeight="1" x14ac:dyDescent="0.25">
      <c r="A307" s="35" t="s">
        <v>32</v>
      </c>
      <c r="B307" s="33" t="s">
        <v>278</v>
      </c>
      <c r="C307" s="33" t="s">
        <v>33</v>
      </c>
      <c r="D307" s="34">
        <f t="shared" si="46"/>
        <v>0</v>
      </c>
      <c r="E307" s="34">
        <f t="shared" si="46"/>
        <v>0</v>
      </c>
      <c r="F307" s="34">
        <f t="shared" si="46"/>
        <v>0</v>
      </c>
    </row>
    <row r="308" spans="1:6" s="3" customFormat="1" ht="26.25" hidden="1" x14ac:dyDescent="0.25">
      <c r="A308" s="35" t="s">
        <v>34</v>
      </c>
      <c r="B308" s="33" t="s">
        <v>278</v>
      </c>
      <c r="C308" s="33" t="s">
        <v>35</v>
      </c>
      <c r="D308" s="34">
        <f>50-50</f>
        <v>0</v>
      </c>
      <c r="E308" s="34">
        <f>50-50</f>
        <v>0</v>
      </c>
      <c r="F308" s="34">
        <f>50-50</f>
        <v>0</v>
      </c>
    </row>
    <row r="309" spans="1:6" s="3" customFormat="1" ht="26.25" hidden="1" x14ac:dyDescent="0.25">
      <c r="A309" s="35" t="s">
        <v>276</v>
      </c>
      <c r="B309" s="33" t="s">
        <v>277</v>
      </c>
      <c r="C309" s="33" t="s">
        <v>13</v>
      </c>
      <c r="D309" s="34">
        <f>D310</f>
        <v>0</v>
      </c>
      <c r="E309" s="34">
        <f t="shared" ref="E309:F311" si="47">E310</f>
        <v>0</v>
      </c>
      <c r="F309" s="34">
        <f t="shared" si="47"/>
        <v>0</v>
      </c>
    </row>
    <row r="310" spans="1:6" s="3" customFormat="1" ht="15" hidden="1" x14ac:dyDescent="0.25">
      <c r="A310" s="35" t="s">
        <v>89</v>
      </c>
      <c r="B310" s="33" t="s">
        <v>278</v>
      </c>
      <c r="C310" s="33" t="s">
        <v>13</v>
      </c>
      <c r="D310" s="34">
        <f>D311</f>
        <v>0</v>
      </c>
      <c r="E310" s="34">
        <f t="shared" si="47"/>
        <v>0</v>
      </c>
      <c r="F310" s="34">
        <f t="shared" si="47"/>
        <v>0</v>
      </c>
    </row>
    <row r="311" spans="1:6" s="3" customFormat="1" ht="26.25" hidden="1" x14ac:dyDescent="0.25">
      <c r="A311" s="35" t="s">
        <v>32</v>
      </c>
      <c r="B311" s="33" t="s">
        <v>278</v>
      </c>
      <c r="C311" s="33" t="s">
        <v>33</v>
      </c>
      <c r="D311" s="34">
        <f>D312</f>
        <v>0</v>
      </c>
      <c r="E311" s="34">
        <f t="shared" si="47"/>
        <v>0</v>
      </c>
      <c r="F311" s="34">
        <f t="shared" si="47"/>
        <v>0</v>
      </c>
    </row>
    <row r="312" spans="1:6" s="3" customFormat="1" ht="26.25" hidden="1" x14ac:dyDescent="0.25">
      <c r="A312" s="35" t="s">
        <v>34</v>
      </c>
      <c r="B312" s="33" t="s">
        <v>278</v>
      </c>
      <c r="C312" s="33" t="s">
        <v>35</v>
      </c>
      <c r="D312" s="34">
        <f>50-8.6-41.4</f>
        <v>0</v>
      </c>
      <c r="E312" s="34">
        <f>50-8.6-41.4</f>
        <v>0</v>
      </c>
      <c r="F312" s="34">
        <f>50-8.6-41.4</f>
        <v>0</v>
      </c>
    </row>
    <row r="313" spans="1:6" s="3" customFormat="1" ht="51.75" x14ac:dyDescent="0.25">
      <c r="A313" s="35" t="s">
        <v>463</v>
      </c>
      <c r="B313" s="33" t="s">
        <v>464</v>
      </c>
      <c r="C313" s="33" t="s">
        <v>13</v>
      </c>
      <c r="D313" s="34">
        <f>D314</f>
        <v>941.9</v>
      </c>
      <c r="E313" s="34">
        <f t="shared" ref="E313:F316" si="48">E314</f>
        <v>0</v>
      </c>
      <c r="F313" s="34">
        <f t="shared" si="48"/>
        <v>0</v>
      </c>
    </row>
    <row r="314" spans="1:6" s="3" customFormat="1" ht="26.25" x14ac:dyDescent="0.25">
      <c r="A314" s="35" t="s">
        <v>465</v>
      </c>
      <c r="B314" s="33" t="s">
        <v>466</v>
      </c>
      <c r="C314" s="33" t="s">
        <v>13</v>
      </c>
      <c r="D314" s="34">
        <f>D315+D320</f>
        <v>941.9</v>
      </c>
      <c r="E314" s="34">
        <f t="shared" si="48"/>
        <v>0</v>
      </c>
      <c r="F314" s="34">
        <f t="shared" si="48"/>
        <v>0</v>
      </c>
    </row>
    <row r="315" spans="1:6" s="3" customFormat="1" ht="15" x14ac:dyDescent="0.25">
      <c r="A315" s="35" t="s">
        <v>89</v>
      </c>
      <c r="B315" s="33" t="s">
        <v>467</v>
      </c>
      <c r="C315" s="33" t="s">
        <v>13</v>
      </c>
      <c r="D315" s="34">
        <f>D316+D318</f>
        <v>941.9</v>
      </c>
      <c r="E315" s="34">
        <f t="shared" si="48"/>
        <v>0</v>
      </c>
      <c r="F315" s="34">
        <f t="shared" si="48"/>
        <v>0</v>
      </c>
    </row>
    <row r="316" spans="1:6" s="3" customFormat="1" ht="26.25" x14ac:dyDescent="0.25">
      <c r="A316" s="35" t="s">
        <v>32</v>
      </c>
      <c r="B316" s="33" t="s">
        <v>467</v>
      </c>
      <c r="C316" s="33" t="s">
        <v>33</v>
      </c>
      <c r="D316" s="34">
        <f>D317</f>
        <v>941.9</v>
      </c>
      <c r="E316" s="34">
        <f t="shared" si="48"/>
        <v>0</v>
      </c>
      <c r="F316" s="34">
        <f t="shared" si="48"/>
        <v>0</v>
      </c>
    </row>
    <row r="317" spans="1:6" s="3" customFormat="1" ht="26.25" x14ac:dyDescent="0.25">
      <c r="A317" s="35" t="s">
        <v>34</v>
      </c>
      <c r="B317" s="33" t="s">
        <v>467</v>
      </c>
      <c r="C317" s="33" t="s">
        <v>35</v>
      </c>
      <c r="D317" s="34">
        <f>1096-154.1</f>
        <v>941.9</v>
      </c>
      <c r="E317" s="34">
        <v>0</v>
      </c>
      <c r="F317" s="34">
        <v>0</v>
      </c>
    </row>
    <row r="318" spans="1:6" s="3" customFormat="1" ht="15" hidden="1" x14ac:dyDescent="0.25">
      <c r="A318" s="35" t="s">
        <v>36</v>
      </c>
      <c r="B318" s="33" t="s">
        <v>467</v>
      </c>
      <c r="C318" s="33" t="s">
        <v>37</v>
      </c>
      <c r="D318" s="34">
        <f>D319</f>
        <v>0</v>
      </c>
      <c r="E318" s="34">
        <v>0</v>
      </c>
      <c r="F318" s="34">
        <v>0</v>
      </c>
    </row>
    <row r="319" spans="1:6" s="3" customFormat="1" ht="15" hidden="1" x14ac:dyDescent="0.25">
      <c r="A319" s="35" t="s">
        <v>38</v>
      </c>
      <c r="B319" s="33" t="s">
        <v>467</v>
      </c>
      <c r="C319" s="33" t="s">
        <v>39</v>
      </c>
      <c r="D319" s="34">
        <f>2-1.5-0.5</f>
        <v>0</v>
      </c>
      <c r="E319" s="34">
        <v>0</v>
      </c>
      <c r="F319" s="34">
        <v>0</v>
      </c>
    </row>
    <row r="320" spans="1:6" s="3" customFormat="1" ht="39" hidden="1" x14ac:dyDescent="0.25">
      <c r="A320" s="35" t="s">
        <v>468</v>
      </c>
      <c r="B320" s="33" t="s">
        <v>469</v>
      </c>
      <c r="C320" s="33" t="s">
        <v>13</v>
      </c>
      <c r="D320" s="34">
        <f>D321</f>
        <v>0</v>
      </c>
      <c r="E320" s="34">
        <v>0</v>
      </c>
      <c r="F320" s="34">
        <v>0</v>
      </c>
    </row>
    <row r="321" spans="1:6" s="3" customFormat="1" ht="26.25" hidden="1" x14ac:dyDescent="0.25">
      <c r="A321" s="35" t="s">
        <v>32</v>
      </c>
      <c r="B321" s="33" t="s">
        <v>469</v>
      </c>
      <c r="C321" s="33" t="s">
        <v>33</v>
      </c>
      <c r="D321" s="34">
        <f>D322</f>
        <v>0</v>
      </c>
      <c r="E321" s="34">
        <v>0</v>
      </c>
      <c r="F321" s="34">
        <v>0</v>
      </c>
    </row>
    <row r="322" spans="1:6" s="3" customFormat="1" ht="26.25" hidden="1" x14ac:dyDescent="0.25">
      <c r="A322" s="35" t="s">
        <v>34</v>
      </c>
      <c r="B322" s="33" t="s">
        <v>469</v>
      </c>
      <c r="C322" s="33" t="s">
        <v>35</v>
      </c>
      <c r="D322" s="34">
        <v>0</v>
      </c>
      <c r="E322" s="34">
        <v>0</v>
      </c>
      <c r="F322" s="34">
        <v>0</v>
      </c>
    </row>
    <row r="323" spans="1:6" s="3" customFormat="1" ht="56.25" customHeight="1" x14ac:dyDescent="0.25">
      <c r="A323" s="35" t="s">
        <v>112</v>
      </c>
      <c r="B323" s="33" t="s">
        <v>113</v>
      </c>
      <c r="C323" s="33" t="s">
        <v>13</v>
      </c>
      <c r="D323" s="34">
        <f>D324+D359</f>
        <v>4435.5</v>
      </c>
      <c r="E323" s="34">
        <f>E324+E359</f>
        <v>0</v>
      </c>
      <c r="F323" s="34">
        <f>F324+F359</f>
        <v>0</v>
      </c>
    </row>
    <row r="324" spans="1:6" s="3" customFormat="1" ht="41.25" customHeight="1" x14ac:dyDescent="0.25">
      <c r="A324" s="35" t="s">
        <v>155</v>
      </c>
      <c r="B324" s="33" t="s">
        <v>156</v>
      </c>
      <c r="C324" s="33" t="s">
        <v>13</v>
      </c>
      <c r="D324" s="34">
        <f>D325+D348+D344</f>
        <v>3547.3</v>
      </c>
      <c r="E324" s="34">
        <f>E325+E348+E344</f>
        <v>0</v>
      </c>
      <c r="F324" s="34">
        <f>F325+F348+F344</f>
        <v>0</v>
      </c>
    </row>
    <row r="325" spans="1:6" s="3" customFormat="1" ht="82.5" customHeight="1" x14ac:dyDescent="0.25">
      <c r="A325" s="35" t="s">
        <v>157</v>
      </c>
      <c r="B325" s="33" t="s">
        <v>158</v>
      </c>
      <c r="C325" s="33" t="s">
        <v>13</v>
      </c>
      <c r="D325" s="34">
        <f>D326+D329+D332+D335</f>
        <v>3448.4</v>
      </c>
      <c r="E325" s="34">
        <f t="shared" ref="E325:F325" si="49">E326+E329+E332</f>
        <v>0</v>
      </c>
      <c r="F325" s="34">
        <f t="shared" si="49"/>
        <v>0</v>
      </c>
    </row>
    <row r="326" spans="1:6" s="3" customFormat="1" ht="57.75" customHeight="1" x14ac:dyDescent="0.25">
      <c r="A326" s="35" t="s">
        <v>142</v>
      </c>
      <c r="B326" s="33" t="s">
        <v>159</v>
      </c>
      <c r="C326" s="33" t="s">
        <v>13</v>
      </c>
      <c r="D326" s="34">
        <f t="shared" ref="D326:F327" si="50">D327</f>
        <v>4</v>
      </c>
      <c r="E326" s="34">
        <f t="shared" si="50"/>
        <v>0</v>
      </c>
      <c r="F326" s="34">
        <f t="shared" si="50"/>
        <v>0</v>
      </c>
    </row>
    <row r="327" spans="1:6" s="3" customFormat="1" ht="18.75" customHeight="1" x14ac:dyDescent="0.25">
      <c r="A327" s="35" t="s">
        <v>36</v>
      </c>
      <c r="B327" s="33" t="s">
        <v>159</v>
      </c>
      <c r="C327" s="33" t="s">
        <v>37</v>
      </c>
      <c r="D327" s="34">
        <f t="shared" si="50"/>
        <v>4</v>
      </c>
      <c r="E327" s="34">
        <f t="shared" si="50"/>
        <v>0</v>
      </c>
      <c r="F327" s="34">
        <f t="shared" si="50"/>
        <v>0</v>
      </c>
    </row>
    <row r="328" spans="1:6" s="3" customFormat="1" ht="19.5" customHeight="1" x14ac:dyDescent="0.25">
      <c r="A328" s="35" t="s">
        <v>38</v>
      </c>
      <c r="B328" s="33" t="s">
        <v>159</v>
      </c>
      <c r="C328" s="33" t="s">
        <v>39</v>
      </c>
      <c r="D328" s="34">
        <v>4</v>
      </c>
      <c r="E328" s="34">
        <v>0</v>
      </c>
      <c r="F328" s="34">
        <v>0</v>
      </c>
    </row>
    <row r="329" spans="1:6" s="3" customFormat="1" ht="30" customHeight="1" x14ac:dyDescent="0.25">
      <c r="A329" s="35" t="s">
        <v>144</v>
      </c>
      <c r="B329" s="33" t="s">
        <v>160</v>
      </c>
      <c r="C329" s="33" t="s">
        <v>13</v>
      </c>
      <c r="D329" s="34">
        <f>D330+D338</f>
        <v>2663.8</v>
      </c>
      <c r="E329" s="34">
        <f>E330+E338</f>
        <v>0</v>
      </c>
      <c r="F329" s="34">
        <f>F330+F338</f>
        <v>0</v>
      </c>
    </row>
    <row r="330" spans="1:6" s="3" customFormat="1" ht="66.75" customHeight="1" x14ac:dyDescent="0.25">
      <c r="A330" s="35" t="s">
        <v>22</v>
      </c>
      <c r="B330" s="33" t="s">
        <v>160</v>
      </c>
      <c r="C330" s="33" t="s">
        <v>23</v>
      </c>
      <c r="D330" s="34">
        <f>D331</f>
        <v>2358.9</v>
      </c>
      <c r="E330" s="34">
        <f>E331</f>
        <v>0</v>
      </c>
      <c r="F330" s="34">
        <f>F331</f>
        <v>0</v>
      </c>
    </row>
    <row r="331" spans="1:6" s="3" customFormat="1" ht="15" x14ac:dyDescent="0.25">
      <c r="A331" s="35" t="s">
        <v>146</v>
      </c>
      <c r="B331" s="33" t="s">
        <v>160</v>
      </c>
      <c r="C331" s="33" t="s">
        <v>147</v>
      </c>
      <c r="D331" s="34">
        <f>2180-99.9+31.5+9.5+39.8-2+153.6+46.4</f>
        <v>2358.9</v>
      </c>
      <c r="E331" s="34">
        <v>0</v>
      </c>
      <c r="F331" s="34">
        <v>0</v>
      </c>
    </row>
    <row r="332" spans="1:6" s="3" customFormat="1" ht="26.25" x14ac:dyDescent="0.25">
      <c r="A332" s="35" t="s">
        <v>470</v>
      </c>
      <c r="B332" s="33" t="s">
        <v>475</v>
      </c>
      <c r="C332" s="33" t="s">
        <v>13</v>
      </c>
      <c r="D332" s="34">
        <f>D333</f>
        <v>702.6</v>
      </c>
      <c r="E332" s="34">
        <f t="shared" ref="E332:F333" si="51">E333</f>
        <v>0</v>
      </c>
      <c r="F332" s="34">
        <f t="shared" si="51"/>
        <v>0</v>
      </c>
    </row>
    <row r="333" spans="1:6" s="3" customFormat="1" ht="64.5" x14ac:dyDescent="0.25">
      <c r="A333" s="35" t="s">
        <v>22</v>
      </c>
      <c r="B333" s="33" t="s">
        <v>475</v>
      </c>
      <c r="C333" s="33" t="s">
        <v>23</v>
      </c>
      <c r="D333" s="34">
        <f>D334</f>
        <v>702.6</v>
      </c>
      <c r="E333" s="34">
        <f t="shared" si="51"/>
        <v>0</v>
      </c>
      <c r="F333" s="34">
        <f t="shared" si="51"/>
        <v>0</v>
      </c>
    </row>
    <row r="334" spans="1:6" s="3" customFormat="1" ht="15" x14ac:dyDescent="0.25">
      <c r="A334" s="35" t="s">
        <v>146</v>
      </c>
      <c r="B334" s="33" t="s">
        <v>475</v>
      </c>
      <c r="C334" s="33" t="s">
        <v>147</v>
      </c>
      <c r="D334" s="34">
        <f>340.1+213.9+64.6+64.5+19.5</f>
        <v>702.6</v>
      </c>
      <c r="E334" s="34">
        <v>0</v>
      </c>
      <c r="F334" s="34">
        <v>0</v>
      </c>
    </row>
    <row r="335" spans="1:6" s="3" customFormat="1" ht="39" x14ac:dyDescent="0.25">
      <c r="A335" s="35" t="s">
        <v>473</v>
      </c>
      <c r="B335" s="33" t="s">
        <v>476</v>
      </c>
      <c r="C335" s="33" t="s">
        <v>13</v>
      </c>
      <c r="D335" s="34">
        <f>D336</f>
        <v>78.000000000000014</v>
      </c>
      <c r="E335" s="34">
        <f>E336</f>
        <v>0</v>
      </c>
      <c r="F335" s="34">
        <f>F336</f>
        <v>0</v>
      </c>
    </row>
    <row r="336" spans="1:6" s="3" customFormat="1" ht="64.5" x14ac:dyDescent="0.25">
      <c r="A336" s="35" t="s">
        <v>22</v>
      </c>
      <c r="B336" s="33" t="s">
        <v>476</v>
      </c>
      <c r="C336" s="33" t="s">
        <v>23</v>
      </c>
      <c r="D336" s="34">
        <f>D337</f>
        <v>78.000000000000014</v>
      </c>
      <c r="E336" s="34">
        <f t="shared" ref="E336:F336" si="52">E337</f>
        <v>0</v>
      </c>
      <c r="F336" s="34">
        <f t="shared" si="52"/>
        <v>0</v>
      </c>
    </row>
    <row r="337" spans="1:6" s="3" customFormat="1" ht="15" x14ac:dyDescent="0.25">
      <c r="A337" s="35" t="s">
        <v>146</v>
      </c>
      <c r="B337" s="33" t="s">
        <v>476</v>
      </c>
      <c r="C337" s="33" t="s">
        <v>147</v>
      </c>
      <c r="D337" s="34">
        <f>17.9+99.9-39.8</f>
        <v>78.000000000000014</v>
      </c>
      <c r="E337" s="34">
        <v>0</v>
      </c>
      <c r="F337" s="34">
        <v>0</v>
      </c>
    </row>
    <row r="338" spans="1:6" s="3" customFormat="1" ht="27.75" customHeight="1" x14ac:dyDescent="0.25">
      <c r="A338" s="35" t="s">
        <v>32</v>
      </c>
      <c r="B338" s="33" t="s">
        <v>160</v>
      </c>
      <c r="C338" s="33" t="s">
        <v>33</v>
      </c>
      <c r="D338" s="34">
        <f>D339</f>
        <v>304.89999999999998</v>
      </c>
      <c r="E338" s="34">
        <f>E339</f>
        <v>0</v>
      </c>
      <c r="F338" s="34">
        <f>F339</f>
        <v>0</v>
      </c>
    </row>
    <row r="339" spans="1:6" s="3" customFormat="1" ht="26.25" x14ac:dyDescent="0.25">
      <c r="A339" s="35" t="s">
        <v>161</v>
      </c>
      <c r="B339" s="33" t="s">
        <v>160</v>
      </c>
      <c r="C339" s="33" t="s">
        <v>35</v>
      </c>
      <c r="D339" s="34">
        <f>194.1+110.8</f>
        <v>304.89999999999998</v>
      </c>
      <c r="E339" s="34">
        <v>0</v>
      </c>
      <c r="F339" s="34">
        <v>0</v>
      </c>
    </row>
    <row r="340" spans="1:6" s="3" customFormat="1" ht="16.5" hidden="1" customHeight="1" x14ac:dyDescent="0.25">
      <c r="A340" s="35" t="s">
        <v>162</v>
      </c>
      <c r="B340" s="33" t="s">
        <v>163</v>
      </c>
      <c r="C340" s="33" t="s">
        <v>13</v>
      </c>
      <c r="D340" s="34">
        <f>D341</f>
        <v>0</v>
      </c>
      <c r="E340" s="34">
        <f t="shared" ref="E340:F342" si="53">E341</f>
        <v>0</v>
      </c>
      <c r="F340" s="34">
        <f t="shared" si="53"/>
        <v>0</v>
      </c>
    </row>
    <row r="341" spans="1:6" s="3" customFormat="1" ht="15" hidden="1" x14ac:dyDescent="0.25">
      <c r="A341" s="35" t="s">
        <v>89</v>
      </c>
      <c r="B341" s="33" t="s">
        <v>164</v>
      </c>
      <c r="C341" s="33" t="s">
        <v>13</v>
      </c>
      <c r="D341" s="34">
        <f>D342</f>
        <v>0</v>
      </c>
      <c r="E341" s="34">
        <f t="shared" si="53"/>
        <v>0</v>
      </c>
      <c r="F341" s="34">
        <f t="shared" si="53"/>
        <v>0</v>
      </c>
    </row>
    <row r="342" spans="1:6" s="3" customFormat="1" ht="27.75" hidden="1" customHeight="1" x14ac:dyDescent="0.25">
      <c r="A342" s="35" t="s">
        <v>32</v>
      </c>
      <c r="B342" s="33" t="s">
        <v>164</v>
      </c>
      <c r="C342" s="33" t="s">
        <v>33</v>
      </c>
      <c r="D342" s="34">
        <f>D343</f>
        <v>0</v>
      </c>
      <c r="E342" s="34">
        <f t="shared" si="53"/>
        <v>0</v>
      </c>
      <c r="F342" s="34">
        <f t="shared" si="53"/>
        <v>0</v>
      </c>
    </row>
    <row r="343" spans="1:6" s="3" customFormat="1" ht="26.25" hidden="1" x14ac:dyDescent="0.25">
      <c r="A343" s="35" t="s">
        <v>34</v>
      </c>
      <c r="B343" s="33" t="s">
        <v>164</v>
      </c>
      <c r="C343" s="33" t="s">
        <v>35</v>
      </c>
      <c r="D343" s="34"/>
      <c r="E343" s="34"/>
      <c r="F343" s="34"/>
    </row>
    <row r="344" spans="1:6" s="3" customFormat="1" ht="26.25" x14ac:dyDescent="0.25">
      <c r="A344" s="35" t="s">
        <v>162</v>
      </c>
      <c r="B344" s="33" t="s">
        <v>163</v>
      </c>
      <c r="C344" s="33" t="s">
        <v>13</v>
      </c>
      <c r="D344" s="34">
        <f>D345</f>
        <v>98.9</v>
      </c>
      <c r="E344" s="34">
        <f t="shared" ref="E344:F346" si="54">E345</f>
        <v>0</v>
      </c>
      <c r="F344" s="34">
        <f t="shared" si="54"/>
        <v>0</v>
      </c>
    </row>
    <row r="345" spans="1:6" s="3" customFormat="1" ht="15" x14ac:dyDescent="0.25">
      <c r="A345" s="35" t="s">
        <v>89</v>
      </c>
      <c r="B345" s="33" t="s">
        <v>164</v>
      </c>
      <c r="C345" s="33" t="s">
        <v>13</v>
      </c>
      <c r="D345" s="34">
        <f>D346</f>
        <v>98.9</v>
      </c>
      <c r="E345" s="34">
        <f t="shared" si="54"/>
        <v>0</v>
      </c>
      <c r="F345" s="34">
        <f t="shared" si="54"/>
        <v>0</v>
      </c>
    </row>
    <row r="346" spans="1:6" s="3" customFormat="1" ht="26.25" x14ac:dyDescent="0.25">
      <c r="A346" s="35" t="s">
        <v>32</v>
      </c>
      <c r="B346" s="33" t="s">
        <v>164</v>
      </c>
      <c r="C346" s="33" t="s">
        <v>33</v>
      </c>
      <c r="D346" s="34">
        <f>D347</f>
        <v>98.9</v>
      </c>
      <c r="E346" s="34">
        <f t="shared" si="54"/>
        <v>0</v>
      </c>
      <c r="F346" s="34">
        <f t="shared" si="54"/>
        <v>0</v>
      </c>
    </row>
    <row r="347" spans="1:6" s="3" customFormat="1" ht="26.25" x14ac:dyDescent="0.25">
      <c r="A347" s="35" t="s">
        <v>161</v>
      </c>
      <c r="B347" s="33" t="s">
        <v>164</v>
      </c>
      <c r="C347" s="33" t="s">
        <v>35</v>
      </c>
      <c r="D347" s="34">
        <f>49+50-0.1</f>
        <v>98.9</v>
      </c>
      <c r="E347" s="34">
        <v>0</v>
      </c>
      <c r="F347" s="34">
        <v>0</v>
      </c>
    </row>
    <row r="348" spans="1:6" s="3" customFormat="1" ht="39" hidden="1" x14ac:dyDescent="0.25">
      <c r="A348" s="35" t="s">
        <v>165</v>
      </c>
      <c r="B348" s="33" t="s">
        <v>166</v>
      </c>
      <c r="C348" s="33" t="s">
        <v>13</v>
      </c>
      <c r="D348" s="34">
        <f>D349</f>
        <v>0</v>
      </c>
      <c r="E348" s="34">
        <f t="shared" ref="E348:F350" si="55">E349</f>
        <v>0</v>
      </c>
      <c r="F348" s="34">
        <f t="shared" si="55"/>
        <v>0</v>
      </c>
    </row>
    <row r="349" spans="1:6" s="3" customFormat="1" ht="15" hidden="1" x14ac:dyDescent="0.25">
      <c r="A349" s="35" t="s">
        <v>89</v>
      </c>
      <c r="B349" s="33" t="s">
        <v>167</v>
      </c>
      <c r="C349" s="33" t="s">
        <v>13</v>
      </c>
      <c r="D349" s="34">
        <f>D350</f>
        <v>0</v>
      </c>
      <c r="E349" s="34">
        <f t="shared" si="55"/>
        <v>0</v>
      </c>
      <c r="F349" s="34">
        <f t="shared" si="55"/>
        <v>0</v>
      </c>
    </row>
    <row r="350" spans="1:6" s="3" customFormat="1" ht="26.25" hidden="1" x14ac:dyDescent="0.25">
      <c r="A350" s="35" t="s">
        <v>32</v>
      </c>
      <c r="B350" s="33" t="s">
        <v>167</v>
      </c>
      <c r="C350" s="33" t="s">
        <v>33</v>
      </c>
      <c r="D350" s="34">
        <f>D351</f>
        <v>0</v>
      </c>
      <c r="E350" s="34">
        <f t="shared" si="55"/>
        <v>0</v>
      </c>
      <c r="F350" s="34">
        <f t="shared" si="55"/>
        <v>0</v>
      </c>
    </row>
    <row r="351" spans="1:6" s="3" customFormat="1" ht="26.25" hidden="1" x14ac:dyDescent="0.25">
      <c r="A351" s="35" t="s">
        <v>34</v>
      </c>
      <c r="B351" s="33" t="s">
        <v>167</v>
      </c>
      <c r="C351" s="33" t="s">
        <v>35</v>
      </c>
      <c r="D351" s="34"/>
      <c r="E351" s="34"/>
      <c r="F351" s="34"/>
    </row>
    <row r="352" spans="1:6" s="3" customFormat="1" ht="77.25" hidden="1" x14ac:dyDescent="0.25">
      <c r="A352" s="35" t="s">
        <v>168</v>
      </c>
      <c r="B352" s="33" t="s">
        <v>169</v>
      </c>
      <c r="C352" s="33" t="s">
        <v>13</v>
      </c>
      <c r="D352" s="34">
        <f>D353+D356</f>
        <v>0</v>
      </c>
      <c r="E352" s="34">
        <f>E353+E356</f>
        <v>0</v>
      </c>
      <c r="F352" s="34">
        <f>F353+F356</f>
        <v>0</v>
      </c>
    </row>
    <row r="353" spans="1:6" s="3" customFormat="1" ht="15" hidden="1" x14ac:dyDescent="0.25">
      <c r="A353" s="35" t="s">
        <v>89</v>
      </c>
      <c r="B353" s="33" t="s">
        <v>170</v>
      </c>
      <c r="C353" s="33" t="s">
        <v>13</v>
      </c>
      <c r="D353" s="34">
        <f t="shared" ref="D353:F354" si="56">D354</f>
        <v>0</v>
      </c>
      <c r="E353" s="34">
        <f t="shared" si="56"/>
        <v>0</v>
      </c>
      <c r="F353" s="34">
        <f t="shared" si="56"/>
        <v>0</v>
      </c>
    </row>
    <row r="354" spans="1:6" s="3" customFormat="1" ht="26.25" hidden="1" x14ac:dyDescent="0.25">
      <c r="A354" s="35" t="s">
        <v>32</v>
      </c>
      <c r="B354" s="33" t="s">
        <v>170</v>
      </c>
      <c r="C354" s="33" t="s">
        <v>33</v>
      </c>
      <c r="D354" s="34">
        <f t="shared" si="56"/>
        <v>0</v>
      </c>
      <c r="E354" s="34">
        <f t="shared" si="56"/>
        <v>0</v>
      </c>
      <c r="F354" s="34">
        <f t="shared" si="56"/>
        <v>0</v>
      </c>
    </row>
    <row r="355" spans="1:6" s="3" customFormat="1" ht="26.25" hidden="1" x14ac:dyDescent="0.25">
      <c r="A355" s="35" t="s">
        <v>34</v>
      </c>
      <c r="B355" s="33" t="s">
        <v>170</v>
      </c>
      <c r="C355" s="33" t="s">
        <v>35</v>
      </c>
      <c r="D355" s="34"/>
      <c r="E355" s="34"/>
      <c r="F355" s="34"/>
    </row>
    <row r="356" spans="1:6" s="3" customFormat="1" ht="26.25" hidden="1" x14ac:dyDescent="0.25">
      <c r="A356" s="35" t="s">
        <v>171</v>
      </c>
      <c r="B356" s="33" t="s">
        <v>172</v>
      </c>
      <c r="C356" s="33" t="s">
        <v>13</v>
      </c>
      <c r="D356" s="34">
        <f t="shared" ref="D356:F357" si="57">D357</f>
        <v>0</v>
      </c>
      <c r="E356" s="34">
        <f t="shared" si="57"/>
        <v>0</v>
      </c>
      <c r="F356" s="34">
        <f t="shared" si="57"/>
        <v>0</v>
      </c>
    </row>
    <row r="357" spans="1:6" s="3" customFormat="1" ht="26.25" hidden="1" x14ac:dyDescent="0.25">
      <c r="A357" s="35" t="s">
        <v>32</v>
      </c>
      <c r="B357" s="33" t="s">
        <v>172</v>
      </c>
      <c r="C357" s="33" t="s">
        <v>33</v>
      </c>
      <c r="D357" s="34">
        <f t="shared" si="57"/>
        <v>0</v>
      </c>
      <c r="E357" s="34">
        <f t="shared" si="57"/>
        <v>0</v>
      </c>
      <c r="F357" s="34">
        <f t="shared" si="57"/>
        <v>0</v>
      </c>
    </row>
    <row r="358" spans="1:6" s="3" customFormat="1" ht="26.25" hidden="1" x14ac:dyDescent="0.25">
      <c r="A358" s="35" t="s">
        <v>34</v>
      </c>
      <c r="B358" s="33" t="s">
        <v>172</v>
      </c>
      <c r="C358" s="33" t="s">
        <v>35</v>
      </c>
      <c r="D358" s="34"/>
      <c r="E358" s="34"/>
      <c r="F358" s="34"/>
    </row>
    <row r="359" spans="1:6" s="3" customFormat="1" ht="39" x14ac:dyDescent="0.25">
      <c r="A359" s="35" t="s">
        <v>114</v>
      </c>
      <c r="B359" s="33" t="s">
        <v>115</v>
      </c>
      <c r="C359" s="33" t="s">
        <v>13</v>
      </c>
      <c r="D359" s="34">
        <f>D360+D364+D367+D371+D375</f>
        <v>888.2</v>
      </c>
      <c r="E359" s="34">
        <f>E360+E364+E367</f>
        <v>0</v>
      </c>
      <c r="F359" s="34">
        <f>F360+F364+F367</f>
        <v>0</v>
      </c>
    </row>
    <row r="360" spans="1:6" s="3" customFormat="1" ht="39" x14ac:dyDescent="0.25">
      <c r="A360" s="35" t="s">
        <v>116</v>
      </c>
      <c r="B360" s="33" t="s">
        <v>117</v>
      </c>
      <c r="C360" s="33" t="s">
        <v>13</v>
      </c>
      <c r="D360" s="34">
        <f>D361</f>
        <v>171.2</v>
      </c>
      <c r="E360" s="34">
        <f t="shared" ref="E360:F362" si="58">E361</f>
        <v>0</v>
      </c>
      <c r="F360" s="34">
        <f t="shared" si="58"/>
        <v>0</v>
      </c>
    </row>
    <row r="361" spans="1:6" s="3" customFormat="1" ht="15" x14ac:dyDescent="0.25">
      <c r="A361" s="35" t="s">
        <v>89</v>
      </c>
      <c r="B361" s="33" t="s">
        <v>118</v>
      </c>
      <c r="C361" s="33" t="s">
        <v>13</v>
      </c>
      <c r="D361" s="34">
        <f>D362</f>
        <v>171.2</v>
      </c>
      <c r="E361" s="34">
        <f t="shared" si="58"/>
        <v>0</v>
      </c>
      <c r="F361" s="34">
        <f t="shared" si="58"/>
        <v>0</v>
      </c>
    </row>
    <row r="362" spans="1:6" s="3" customFormat="1" ht="26.25" x14ac:dyDescent="0.25">
      <c r="A362" s="35" t="s">
        <v>32</v>
      </c>
      <c r="B362" s="33" t="s">
        <v>118</v>
      </c>
      <c r="C362" s="33" t="s">
        <v>33</v>
      </c>
      <c r="D362" s="34">
        <f>D363</f>
        <v>171.2</v>
      </c>
      <c r="E362" s="34">
        <f t="shared" si="58"/>
        <v>0</v>
      </c>
      <c r="F362" s="34">
        <f t="shared" si="58"/>
        <v>0</v>
      </c>
    </row>
    <row r="363" spans="1:6" s="3" customFormat="1" ht="26.25" x14ac:dyDescent="0.25">
      <c r="A363" s="35" t="s">
        <v>34</v>
      </c>
      <c r="B363" s="33" t="s">
        <v>118</v>
      </c>
      <c r="C363" s="33" t="s">
        <v>35</v>
      </c>
      <c r="D363" s="34">
        <f>87.6+83.6</f>
        <v>171.2</v>
      </c>
      <c r="E363" s="34">
        <v>0</v>
      </c>
      <c r="F363" s="34">
        <v>0</v>
      </c>
    </row>
    <row r="364" spans="1:6" s="3" customFormat="1" ht="77.25" hidden="1" x14ac:dyDescent="0.25">
      <c r="A364" s="35" t="s">
        <v>173</v>
      </c>
      <c r="B364" s="33" t="s">
        <v>174</v>
      </c>
      <c r="C364" s="33" t="s">
        <v>13</v>
      </c>
      <c r="D364" s="34">
        <f t="shared" ref="D364:F365" si="59">D365</f>
        <v>0</v>
      </c>
      <c r="E364" s="34">
        <f t="shared" si="59"/>
        <v>0</v>
      </c>
      <c r="F364" s="34">
        <f t="shared" si="59"/>
        <v>0</v>
      </c>
    </row>
    <row r="365" spans="1:6" s="3" customFormat="1" ht="26.25" hidden="1" x14ac:dyDescent="0.25">
      <c r="A365" s="35" t="s">
        <v>32</v>
      </c>
      <c r="B365" s="33" t="s">
        <v>175</v>
      </c>
      <c r="C365" s="33" t="s">
        <v>33</v>
      </c>
      <c r="D365" s="34">
        <f t="shared" si="59"/>
        <v>0</v>
      </c>
      <c r="E365" s="34">
        <f t="shared" si="59"/>
        <v>0</v>
      </c>
      <c r="F365" s="34">
        <f t="shared" si="59"/>
        <v>0</v>
      </c>
    </row>
    <row r="366" spans="1:6" s="3" customFormat="1" ht="26.25" hidden="1" x14ac:dyDescent="0.25">
      <c r="A366" s="35" t="s">
        <v>34</v>
      </c>
      <c r="B366" s="33" t="s">
        <v>175</v>
      </c>
      <c r="C366" s="33" t="s">
        <v>35</v>
      </c>
      <c r="D366" s="34"/>
      <c r="E366" s="34"/>
      <c r="F366" s="34"/>
    </row>
    <row r="367" spans="1:6" s="3" customFormat="1" ht="39" hidden="1" x14ac:dyDescent="0.25">
      <c r="A367" s="35" t="s">
        <v>176</v>
      </c>
      <c r="B367" s="33" t="s">
        <v>177</v>
      </c>
      <c r="C367" s="33" t="s">
        <v>13</v>
      </c>
      <c r="D367" s="34">
        <f>D368</f>
        <v>0</v>
      </c>
      <c r="E367" s="34">
        <f t="shared" ref="E367:F369" si="60">E368</f>
        <v>0</v>
      </c>
      <c r="F367" s="34">
        <f t="shared" si="60"/>
        <v>0</v>
      </c>
    </row>
    <row r="368" spans="1:6" s="3" customFormat="1" ht="15" hidden="1" x14ac:dyDescent="0.25">
      <c r="A368" s="35" t="s">
        <v>89</v>
      </c>
      <c r="B368" s="33" t="s">
        <v>178</v>
      </c>
      <c r="C368" s="33" t="s">
        <v>13</v>
      </c>
      <c r="D368" s="34">
        <f>D369</f>
        <v>0</v>
      </c>
      <c r="E368" s="34">
        <f t="shared" si="60"/>
        <v>0</v>
      </c>
      <c r="F368" s="34">
        <f t="shared" si="60"/>
        <v>0</v>
      </c>
    </row>
    <row r="369" spans="1:6" s="3" customFormat="1" ht="26.25" hidden="1" x14ac:dyDescent="0.25">
      <c r="A369" s="35" t="s">
        <v>32</v>
      </c>
      <c r="B369" s="33" t="s">
        <v>178</v>
      </c>
      <c r="C369" s="33" t="s">
        <v>33</v>
      </c>
      <c r="D369" s="34">
        <f>D370</f>
        <v>0</v>
      </c>
      <c r="E369" s="34">
        <f t="shared" si="60"/>
        <v>0</v>
      </c>
      <c r="F369" s="34">
        <f t="shared" si="60"/>
        <v>0</v>
      </c>
    </row>
    <row r="370" spans="1:6" s="3" customFormat="1" ht="26.25" hidden="1" x14ac:dyDescent="0.25">
      <c r="A370" s="35" t="s">
        <v>34</v>
      </c>
      <c r="B370" s="33" t="s">
        <v>178</v>
      </c>
      <c r="C370" s="33" t="s">
        <v>35</v>
      </c>
      <c r="D370" s="34"/>
      <c r="E370" s="34"/>
      <c r="F370" s="34"/>
    </row>
    <row r="371" spans="1:6" s="3" customFormat="1" ht="71.25" customHeight="1" x14ac:dyDescent="0.25">
      <c r="A371" s="35" t="s">
        <v>173</v>
      </c>
      <c r="B371" s="33" t="s">
        <v>174</v>
      </c>
      <c r="C371" s="33" t="s">
        <v>13</v>
      </c>
      <c r="D371" s="34">
        <f>D372</f>
        <v>669</v>
      </c>
      <c r="E371" s="34">
        <f t="shared" ref="E371:F373" si="61">E372</f>
        <v>0</v>
      </c>
      <c r="F371" s="34">
        <f t="shared" si="61"/>
        <v>0</v>
      </c>
    </row>
    <row r="372" spans="1:6" s="3" customFormat="1" ht="15" x14ac:dyDescent="0.25">
      <c r="A372" s="35" t="s">
        <v>89</v>
      </c>
      <c r="B372" s="33" t="s">
        <v>175</v>
      </c>
      <c r="C372" s="33" t="s">
        <v>13</v>
      </c>
      <c r="D372" s="34">
        <f>D373</f>
        <v>669</v>
      </c>
      <c r="E372" s="34">
        <f t="shared" si="61"/>
        <v>0</v>
      </c>
      <c r="F372" s="34">
        <f t="shared" si="61"/>
        <v>0</v>
      </c>
    </row>
    <row r="373" spans="1:6" s="3" customFormat="1" ht="26.25" x14ac:dyDescent="0.25">
      <c r="A373" s="35" t="s">
        <v>32</v>
      </c>
      <c r="B373" s="33" t="s">
        <v>175</v>
      </c>
      <c r="C373" s="33" t="s">
        <v>33</v>
      </c>
      <c r="D373" s="34">
        <f>D374</f>
        <v>669</v>
      </c>
      <c r="E373" s="34">
        <f t="shared" si="61"/>
        <v>0</v>
      </c>
      <c r="F373" s="34">
        <f t="shared" si="61"/>
        <v>0</v>
      </c>
    </row>
    <row r="374" spans="1:6" s="3" customFormat="1" ht="26.25" x14ac:dyDescent="0.25">
      <c r="A374" s="35" t="s">
        <v>34</v>
      </c>
      <c r="B374" s="33" t="s">
        <v>175</v>
      </c>
      <c r="C374" s="33" t="s">
        <v>35</v>
      </c>
      <c r="D374" s="34">
        <f>463+206</f>
        <v>669</v>
      </c>
      <c r="E374" s="34">
        <v>0</v>
      </c>
      <c r="F374" s="34">
        <v>0</v>
      </c>
    </row>
    <row r="375" spans="1:6" s="3" customFormat="1" ht="39" x14ac:dyDescent="0.25">
      <c r="A375" s="35" t="s">
        <v>176</v>
      </c>
      <c r="B375" s="33" t="s">
        <v>177</v>
      </c>
      <c r="C375" s="33" t="s">
        <v>13</v>
      </c>
      <c r="D375" s="34">
        <f>D376</f>
        <v>48</v>
      </c>
      <c r="E375" s="34">
        <f t="shared" ref="E375:F377" si="62">E376</f>
        <v>0</v>
      </c>
      <c r="F375" s="34">
        <f t="shared" si="62"/>
        <v>0</v>
      </c>
    </row>
    <row r="376" spans="1:6" s="3" customFormat="1" ht="15" x14ac:dyDescent="0.25">
      <c r="A376" s="35" t="s">
        <v>89</v>
      </c>
      <c r="B376" s="33" t="s">
        <v>178</v>
      </c>
      <c r="C376" s="33" t="s">
        <v>13</v>
      </c>
      <c r="D376" s="34">
        <f>D377</f>
        <v>48</v>
      </c>
      <c r="E376" s="34">
        <f t="shared" si="62"/>
        <v>0</v>
      </c>
      <c r="F376" s="34">
        <f t="shared" si="62"/>
        <v>0</v>
      </c>
    </row>
    <row r="377" spans="1:6" s="3" customFormat="1" ht="26.25" x14ac:dyDescent="0.25">
      <c r="A377" s="35" t="s">
        <v>32</v>
      </c>
      <c r="B377" s="33" t="s">
        <v>178</v>
      </c>
      <c r="C377" s="33" t="s">
        <v>33</v>
      </c>
      <c r="D377" s="34">
        <f>D378</f>
        <v>48</v>
      </c>
      <c r="E377" s="34">
        <f t="shared" si="62"/>
        <v>0</v>
      </c>
      <c r="F377" s="34">
        <f t="shared" si="62"/>
        <v>0</v>
      </c>
    </row>
    <row r="378" spans="1:6" s="3" customFormat="1" ht="26.25" x14ac:dyDescent="0.25">
      <c r="A378" s="35" t="s">
        <v>34</v>
      </c>
      <c r="B378" s="33" t="s">
        <v>178</v>
      </c>
      <c r="C378" s="33" t="s">
        <v>35</v>
      </c>
      <c r="D378" s="34">
        <f>49-1</f>
        <v>48</v>
      </c>
      <c r="E378" s="34">
        <v>0</v>
      </c>
      <c r="F378" s="34">
        <v>0</v>
      </c>
    </row>
    <row r="379" spans="1:6" s="3" customFormat="1" ht="15" hidden="1" x14ac:dyDescent="0.25">
      <c r="A379" s="35"/>
      <c r="B379" s="33"/>
      <c r="C379" s="33"/>
      <c r="D379" s="34"/>
      <c r="E379" s="34"/>
      <c r="F379" s="34"/>
    </row>
    <row r="380" spans="1:6" s="3" customFormat="1" ht="15" hidden="1" x14ac:dyDescent="0.25">
      <c r="A380" s="35"/>
      <c r="B380" s="33"/>
      <c r="C380" s="33"/>
      <c r="D380" s="34"/>
      <c r="E380" s="34"/>
      <c r="F380" s="34"/>
    </row>
    <row r="381" spans="1:6" s="3" customFormat="1" ht="15" hidden="1" x14ac:dyDescent="0.25">
      <c r="A381" s="35"/>
      <c r="B381" s="33"/>
      <c r="C381" s="33"/>
      <c r="D381" s="34"/>
      <c r="E381" s="34"/>
      <c r="F381" s="34"/>
    </row>
    <row r="382" spans="1:6" s="3" customFormat="1" ht="15" hidden="1" x14ac:dyDescent="0.25">
      <c r="A382" s="35"/>
      <c r="B382" s="33"/>
      <c r="C382" s="33"/>
      <c r="D382" s="34"/>
      <c r="E382" s="34"/>
      <c r="F382" s="34"/>
    </row>
    <row r="383" spans="1:6" s="3" customFormat="1" ht="15" hidden="1" x14ac:dyDescent="0.25">
      <c r="A383" s="35"/>
      <c r="B383" s="33"/>
      <c r="C383" s="33"/>
      <c r="D383" s="34"/>
      <c r="E383" s="34"/>
      <c r="F383" s="34"/>
    </row>
    <row r="384" spans="1:6" s="3" customFormat="1" ht="15" hidden="1" x14ac:dyDescent="0.25">
      <c r="A384" s="35"/>
      <c r="B384" s="33"/>
      <c r="C384" s="33"/>
      <c r="D384" s="34"/>
      <c r="E384" s="34"/>
      <c r="F384" s="34"/>
    </row>
    <row r="385" spans="1:6" s="3" customFormat="1" ht="15" hidden="1" x14ac:dyDescent="0.25">
      <c r="A385" s="35"/>
      <c r="B385" s="33"/>
      <c r="C385" s="33"/>
      <c r="D385" s="34"/>
      <c r="E385" s="34"/>
      <c r="F385" s="34"/>
    </row>
    <row r="386" spans="1:6" s="3" customFormat="1" ht="15" hidden="1" x14ac:dyDescent="0.25">
      <c r="A386" s="35"/>
      <c r="B386" s="33"/>
      <c r="C386" s="33"/>
      <c r="D386" s="34"/>
      <c r="E386" s="34"/>
      <c r="F386" s="34"/>
    </row>
    <row r="387" spans="1:6" s="3" customFormat="1" ht="15" hidden="1" x14ac:dyDescent="0.25">
      <c r="A387" s="35"/>
      <c r="B387" s="33"/>
      <c r="C387" s="33"/>
      <c r="D387" s="34"/>
      <c r="E387" s="34"/>
      <c r="F387" s="34"/>
    </row>
    <row r="388" spans="1:6" s="3" customFormat="1" ht="15" hidden="1" x14ac:dyDescent="0.25">
      <c r="A388" s="35"/>
      <c r="B388" s="33"/>
      <c r="C388" s="33"/>
      <c r="D388" s="34"/>
      <c r="E388" s="34"/>
      <c r="F388" s="34"/>
    </row>
    <row r="389" spans="1:6" s="3" customFormat="1" ht="15" hidden="1" x14ac:dyDescent="0.25">
      <c r="A389" s="35"/>
      <c r="B389" s="33"/>
      <c r="C389" s="33"/>
      <c r="D389" s="34"/>
      <c r="E389" s="34"/>
      <c r="F389" s="34"/>
    </row>
    <row r="390" spans="1:6" s="3" customFormat="1" ht="15" hidden="1" x14ac:dyDescent="0.25">
      <c r="A390" s="35"/>
      <c r="B390" s="33"/>
      <c r="C390" s="33"/>
      <c r="D390" s="34"/>
      <c r="E390" s="34"/>
      <c r="F390" s="34"/>
    </row>
    <row r="391" spans="1:6" s="3" customFormat="1" ht="15" hidden="1" x14ac:dyDescent="0.25">
      <c r="A391" s="35"/>
      <c r="B391" s="33"/>
      <c r="C391" s="33"/>
      <c r="D391" s="34"/>
      <c r="E391" s="34"/>
      <c r="F391" s="34"/>
    </row>
    <row r="392" spans="1:6" s="3" customFormat="1" ht="15" hidden="1" x14ac:dyDescent="0.25">
      <c r="A392" s="35"/>
      <c r="B392" s="33"/>
      <c r="C392" s="33"/>
      <c r="D392" s="34"/>
      <c r="E392" s="34"/>
      <c r="F392" s="34"/>
    </row>
    <row r="393" spans="1:6" s="3" customFormat="1" ht="15" hidden="1" x14ac:dyDescent="0.25">
      <c r="A393" s="35"/>
      <c r="B393" s="33"/>
      <c r="C393" s="33"/>
      <c r="D393" s="34"/>
      <c r="E393" s="34"/>
      <c r="F393" s="34"/>
    </row>
    <row r="394" spans="1:6" s="3" customFormat="1" ht="42" customHeight="1" x14ac:dyDescent="0.25">
      <c r="A394" s="35" t="s">
        <v>561</v>
      </c>
      <c r="B394" s="33" t="s">
        <v>252</v>
      </c>
      <c r="C394" s="33" t="s">
        <v>13</v>
      </c>
      <c r="D394" s="34">
        <f>D399</f>
        <v>753.3</v>
      </c>
      <c r="E394" s="34">
        <f>E399</f>
        <v>490.3</v>
      </c>
      <c r="F394" s="34">
        <f>F399</f>
        <v>63.4</v>
      </c>
    </row>
    <row r="395" spans="1:6" s="3" customFormat="1" ht="39" hidden="1" x14ac:dyDescent="0.25">
      <c r="A395" s="35" t="s">
        <v>253</v>
      </c>
      <c r="B395" s="33" t="s">
        <v>254</v>
      </c>
      <c r="C395" s="33" t="s">
        <v>13</v>
      </c>
      <c r="D395" s="34">
        <f>D396</f>
        <v>0</v>
      </c>
      <c r="E395" s="34">
        <f t="shared" ref="E395:F397" si="63">E396</f>
        <v>0</v>
      </c>
      <c r="F395" s="34">
        <f t="shared" si="63"/>
        <v>0</v>
      </c>
    </row>
    <row r="396" spans="1:6" s="3" customFormat="1" ht="15" hidden="1" x14ac:dyDescent="0.25">
      <c r="A396" s="35" t="s">
        <v>89</v>
      </c>
      <c r="B396" s="33" t="s">
        <v>255</v>
      </c>
      <c r="C396" s="33" t="s">
        <v>13</v>
      </c>
      <c r="D396" s="34">
        <f>D397</f>
        <v>0</v>
      </c>
      <c r="E396" s="34">
        <f t="shared" si="63"/>
        <v>0</v>
      </c>
      <c r="F396" s="34">
        <f t="shared" si="63"/>
        <v>0</v>
      </c>
    </row>
    <row r="397" spans="1:6" s="3" customFormat="1" ht="26.25" hidden="1" x14ac:dyDescent="0.25">
      <c r="A397" s="35" t="s">
        <v>32</v>
      </c>
      <c r="B397" s="33" t="s">
        <v>255</v>
      </c>
      <c r="C397" s="33" t="s">
        <v>33</v>
      </c>
      <c r="D397" s="34">
        <f>D398</f>
        <v>0</v>
      </c>
      <c r="E397" s="34">
        <f t="shared" si="63"/>
        <v>0</v>
      </c>
      <c r="F397" s="34">
        <f t="shared" si="63"/>
        <v>0</v>
      </c>
    </row>
    <row r="398" spans="1:6" s="3" customFormat="1" ht="26.25" hidden="1" x14ac:dyDescent="0.25">
      <c r="A398" s="35" t="s">
        <v>34</v>
      </c>
      <c r="B398" s="33" t="s">
        <v>255</v>
      </c>
      <c r="C398" s="33" t="s">
        <v>35</v>
      </c>
      <c r="D398" s="34"/>
      <c r="E398" s="34"/>
      <c r="F398" s="34"/>
    </row>
    <row r="399" spans="1:6" s="3" customFormat="1" ht="27.75" customHeight="1" x14ac:dyDescent="0.25">
      <c r="A399" s="35" t="s">
        <v>256</v>
      </c>
      <c r="B399" s="33" t="s">
        <v>257</v>
      </c>
      <c r="C399" s="33" t="s">
        <v>13</v>
      </c>
      <c r="D399" s="34">
        <f>D400+D403</f>
        <v>753.3</v>
      </c>
      <c r="E399" s="34">
        <f t="shared" ref="E399:F401" si="64">E400</f>
        <v>490.3</v>
      </c>
      <c r="F399" s="34">
        <f t="shared" si="64"/>
        <v>63.4</v>
      </c>
    </row>
    <row r="400" spans="1:6" s="3" customFormat="1" ht="20.25" customHeight="1" x14ac:dyDescent="0.25">
      <c r="A400" s="35" t="s">
        <v>89</v>
      </c>
      <c r="B400" s="33" t="s">
        <v>258</v>
      </c>
      <c r="C400" s="33" t="s">
        <v>13</v>
      </c>
      <c r="D400" s="34">
        <f>D401</f>
        <v>753.3</v>
      </c>
      <c r="E400" s="34">
        <f t="shared" si="64"/>
        <v>490.3</v>
      </c>
      <c r="F400" s="34">
        <f t="shared" si="64"/>
        <v>63.4</v>
      </c>
    </row>
    <row r="401" spans="1:6" s="3" customFormat="1" ht="31.5" customHeight="1" x14ac:dyDescent="0.25">
      <c r="A401" s="35" t="s">
        <v>32</v>
      </c>
      <c r="B401" s="33" t="s">
        <v>258</v>
      </c>
      <c r="C401" s="33" t="s">
        <v>33</v>
      </c>
      <c r="D401" s="34">
        <f>D402</f>
        <v>753.3</v>
      </c>
      <c r="E401" s="34">
        <f t="shared" si="64"/>
        <v>490.3</v>
      </c>
      <c r="F401" s="34">
        <f t="shared" si="64"/>
        <v>63.4</v>
      </c>
    </row>
    <row r="402" spans="1:6" s="3" customFormat="1" ht="26.25" x14ac:dyDescent="0.25">
      <c r="A402" s="35" t="s">
        <v>34</v>
      </c>
      <c r="B402" s="33" t="s">
        <v>258</v>
      </c>
      <c r="C402" s="33" t="s">
        <v>35</v>
      </c>
      <c r="D402" s="34">
        <f>490.3+183.6+79.4+673.7-673.7</f>
        <v>753.3</v>
      </c>
      <c r="E402" s="34">
        <v>490.3</v>
      </c>
      <c r="F402" s="34">
        <v>63.4</v>
      </c>
    </row>
    <row r="403" spans="1:6" s="3" customFormat="1" ht="39" hidden="1" x14ac:dyDescent="0.25">
      <c r="A403" s="35" t="s">
        <v>468</v>
      </c>
      <c r="B403" s="33" t="s">
        <v>483</v>
      </c>
      <c r="C403" s="33" t="s">
        <v>13</v>
      </c>
      <c r="D403" s="34">
        <f>D404</f>
        <v>0</v>
      </c>
      <c r="E403" s="34">
        <v>0</v>
      </c>
      <c r="F403" s="34">
        <v>0</v>
      </c>
    </row>
    <row r="404" spans="1:6" s="3" customFormat="1" ht="26.25" hidden="1" x14ac:dyDescent="0.25">
      <c r="A404" s="35" t="s">
        <v>32</v>
      </c>
      <c r="B404" s="33" t="s">
        <v>483</v>
      </c>
      <c r="C404" s="33" t="s">
        <v>33</v>
      </c>
      <c r="D404" s="34">
        <f>D405</f>
        <v>0</v>
      </c>
      <c r="E404" s="34">
        <v>0</v>
      </c>
      <c r="F404" s="34">
        <v>0</v>
      </c>
    </row>
    <row r="405" spans="1:6" s="3" customFormat="1" ht="26.25" hidden="1" x14ac:dyDescent="0.25">
      <c r="A405" s="35" t="s">
        <v>34</v>
      </c>
      <c r="B405" s="33" t="s">
        <v>483</v>
      </c>
      <c r="C405" s="33" t="s">
        <v>35</v>
      </c>
      <c r="D405" s="34">
        <v>0</v>
      </c>
      <c r="E405" s="34">
        <v>0</v>
      </c>
      <c r="F405" s="34">
        <v>0</v>
      </c>
    </row>
    <row r="406" spans="1:6" s="3" customFormat="1" ht="42.75" customHeight="1" x14ac:dyDescent="0.25">
      <c r="A406" s="46" t="s">
        <v>565</v>
      </c>
      <c r="B406" s="47" t="s">
        <v>313</v>
      </c>
      <c r="C406" s="47" t="s">
        <v>13</v>
      </c>
      <c r="D406" s="43">
        <f>D407+D429+D433</f>
        <v>2727.7999999999993</v>
      </c>
      <c r="E406" s="43">
        <f>E407+E429+E433</f>
        <v>2701.3</v>
      </c>
      <c r="F406" s="43">
        <f>F407+F429+F433</f>
        <v>0</v>
      </c>
    </row>
    <row r="407" spans="1:6" s="3" customFormat="1" ht="53.25" customHeight="1" x14ac:dyDescent="0.25">
      <c r="A407" s="35" t="s">
        <v>314</v>
      </c>
      <c r="B407" s="33" t="s">
        <v>315</v>
      </c>
      <c r="C407" s="33" t="s">
        <v>13</v>
      </c>
      <c r="D407" s="34">
        <f>D414+D421+D424+D408+D411</f>
        <v>2239.5999999999995</v>
      </c>
      <c r="E407" s="34">
        <f t="shared" ref="E407:F407" si="65">E414+E421+E424+E408+E411</f>
        <v>2423</v>
      </c>
      <c r="F407" s="34">
        <f t="shared" si="65"/>
        <v>0</v>
      </c>
    </row>
    <row r="408" spans="1:6" s="3" customFormat="1" ht="42" customHeight="1" x14ac:dyDescent="0.25">
      <c r="A408" s="35" t="s">
        <v>518</v>
      </c>
      <c r="B408" s="33" t="s">
        <v>519</v>
      </c>
      <c r="C408" s="33" t="s">
        <v>13</v>
      </c>
      <c r="D408" s="34">
        <f>D409</f>
        <v>152.9</v>
      </c>
      <c r="E408" s="34">
        <f t="shared" ref="E408:F408" si="66">E409</f>
        <v>293</v>
      </c>
      <c r="F408" s="34">
        <f t="shared" si="66"/>
        <v>0</v>
      </c>
    </row>
    <row r="409" spans="1:6" s="3" customFormat="1" ht="74.25" customHeight="1" x14ac:dyDescent="0.25">
      <c r="A409" s="35" t="s">
        <v>22</v>
      </c>
      <c r="B409" s="33" t="s">
        <v>519</v>
      </c>
      <c r="C409" s="33" t="s">
        <v>23</v>
      </c>
      <c r="D409" s="34">
        <f>D410</f>
        <v>152.9</v>
      </c>
      <c r="E409" s="34">
        <f t="shared" ref="E409:F409" si="67">E410</f>
        <v>293</v>
      </c>
      <c r="F409" s="34">
        <f t="shared" si="67"/>
        <v>0</v>
      </c>
    </row>
    <row r="410" spans="1:6" s="3" customFormat="1" ht="26.25" customHeight="1" x14ac:dyDescent="0.25">
      <c r="A410" s="35" t="s">
        <v>146</v>
      </c>
      <c r="B410" s="33" t="s">
        <v>519</v>
      </c>
      <c r="C410" s="33" t="s">
        <v>147</v>
      </c>
      <c r="D410" s="34">
        <f>293-107.6-32.5</f>
        <v>152.9</v>
      </c>
      <c r="E410" s="34">
        <v>293</v>
      </c>
      <c r="F410" s="34">
        <v>0</v>
      </c>
    </row>
    <row r="411" spans="1:6" s="3" customFormat="1" ht="57.75" customHeight="1" x14ac:dyDescent="0.25">
      <c r="A411" s="35" t="s">
        <v>511</v>
      </c>
      <c r="B411" s="33" t="s">
        <v>520</v>
      </c>
      <c r="C411" s="33" t="s">
        <v>13</v>
      </c>
      <c r="D411" s="34">
        <f>D412</f>
        <v>8.0999999999999925</v>
      </c>
      <c r="E411" s="34">
        <f t="shared" ref="E411:F411" si="68">E412</f>
        <v>97.6</v>
      </c>
      <c r="F411" s="34">
        <f t="shared" si="68"/>
        <v>0</v>
      </c>
    </row>
    <row r="412" spans="1:6" s="3" customFormat="1" ht="69" customHeight="1" x14ac:dyDescent="0.25">
      <c r="A412" s="35" t="s">
        <v>22</v>
      </c>
      <c r="B412" s="33" t="s">
        <v>520</v>
      </c>
      <c r="C412" s="33" t="s">
        <v>23</v>
      </c>
      <c r="D412" s="34">
        <f>D413</f>
        <v>8.0999999999999925</v>
      </c>
      <c r="E412" s="34">
        <f t="shared" ref="E412:F412" si="69">E413</f>
        <v>97.6</v>
      </c>
      <c r="F412" s="34">
        <f t="shared" si="69"/>
        <v>0</v>
      </c>
    </row>
    <row r="413" spans="1:6" s="3" customFormat="1" ht="23.25" customHeight="1" x14ac:dyDescent="0.25">
      <c r="A413" s="35" t="s">
        <v>146</v>
      </c>
      <c r="B413" s="33" t="s">
        <v>520</v>
      </c>
      <c r="C413" s="33" t="s">
        <v>147</v>
      </c>
      <c r="D413" s="34">
        <f>97.6-63.1-19.1-5.6-1.7</f>
        <v>8.0999999999999925</v>
      </c>
      <c r="E413" s="34">
        <v>97.6</v>
      </c>
      <c r="F413" s="34">
        <v>0</v>
      </c>
    </row>
    <row r="414" spans="1:6" s="3" customFormat="1" ht="27.75" customHeight="1" x14ac:dyDescent="0.25">
      <c r="A414" s="35" t="s">
        <v>144</v>
      </c>
      <c r="B414" s="33" t="s">
        <v>316</v>
      </c>
      <c r="C414" s="33" t="s">
        <v>13</v>
      </c>
      <c r="D414" s="34">
        <f>D415+D417+D419+D427</f>
        <v>2078.5999999999995</v>
      </c>
      <c r="E414" s="34">
        <f>E415+E417</f>
        <v>2032.4</v>
      </c>
      <c r="F414" s="34">
        <f>F415+F417</f>
        <v>0</v>
      </c>
    </row>
    <row r="415" spans="1:6" s="3" customFormat="1" ht="51" customHeight="1" x14ac:dyDescent="0.25">
      <c r="A415" s="35" t="s">
        <v>22</v>
      </c>
      <c r="B415" s="33" t="s">
        <v>316</v>
      </c>
      <c r="C415" s="33" t="s">
        <v>23</v>
      </c>
      <c r="D415" s="34">
        <f>D416</f>
        <v>2019.8999999999996</v>
      </c>
      <c r="E415" s="34">
        <f>E416</f>
        <v>2032.4</v>
      </c>
      <c r="F415" s="34">
        <f>F416</f>
        <v>0</v>
      </c>
    </row>
    <row r="416" spans="1:6" s="3" customFormat="1" ht="19.5" customHeight="1" x14ac:dyDescent="0.25">
      <c r="A416" s="35" t="s">
        <v>146</v>
      </c>
      <c r="B416" s="33" t="s">
        <v>316</v>
      </c>
      <c r="C416" s="33" t="s">
        <v>147</v>
      </c>
      <c r="D416" s="34">
        <f>1865.3+65.1+19.6+0.1-106.4-32.1+160+41+5.6+1.7</f>
        <v>2019.8999999999996</v>
      </c>
      <c r="E416" s="34">
        <v>2032.4</v>
      </c>
      <c r="F416" s="34">
        <v>0</v>
      </c>
    </row>
    <row r="417" spans="1:6" s="3" customFormat="1" ht="30" hidden="1" customHeight="1" x14ac:dyDescent="0.25">
      <c r="A417" s="35" t="s">
        <v>32</v>
      </c>
      <c r="B417" s="33" t="s">
        <v>316</v>
      </c>
      <c r="C417" s="33" t="s">
        <v>33</v>
      </c>
      <c r="D417" s="34">
        <f>D418</f>
        <v>0</v>
      </c>
      <c r="E417" s="34">
        <f>E418</f>
        <v>0</v>
      </c>
      <c r="F417" s="34">
        <f>F418</f>
        <v>0</v>
      </c>
    </row>
    <row r="418" spans="1:6" s="3" customFormat="1" ht="26.25" hidden="1" x14ac:dyDescent="0.25">
      <c r="A418" s="35" t="s">
        <v>161</v>
      </c>
      <c r="B418" s="33" t="s">
        <v>316</v>
      </c>
      <c r="C418" s="33" t="s">
        <v>35</v>
      </c>
      <c r="D418" s="34"/>
      <c r="E418" s="34"/>
      <c r="F418" s="34"/>
    </row>
    <row r="419" spans="1:6" s="3" customFormat="1" ht="26.25" x14ac:dyDescent="0.25">
      <c r="A419" s="35" t="s">
        <v>32</v>
      </c>
      <c r="B419" s="33" t="s">
        <v>316</v>
      </c>
      <c r="C419" s="33" t="s">
        <v>33</v>
      </c>
      <c r="D419" s="34">
        <f>D420</f>
        <v>10</v>
      </c>
      <c r="E419" s="34">
        <v>0</v>
      </c>
      <c r="F419" s="34">
        <v>0</v>
      </c>
    </row>
    <row r="420" spans="1:6" s="3" customFormat="1" ht="26.25" x14ac:dyDescent="0.25">
      <c r="A420" s="35" t="s">
        <v>161</v>
      </c>
      <c r="B420" s="33" t="s">
        <v>316</v>
      </c>
      <c r="C420" s="33" t="s">
        <v>35</v>
      </c>
      <c r="D420" s="34">
        <v>10</v>
      </c>
      <c r="E420" s="34">
        <v>0</v>
      </c>
      <c r="F420" s="34">
        <v>0</v>
      </c>
    </row>
    <row r="421" spans="1:6" s="3" customFormat="1" ht="39" hidden="1" x14ac:dyDescent="0.25">
      <c r="A421" s="35" t="s">
        <v>473</v>
      </c>
      <c r="B421" s="33" t="s">
        <v>507</v>
      </c>
      <c r="C421" s="33" t="s">
        <v>13</v>
      </c>
      <c r="D421" s="34">
        <f>D422</f>
        <v>0</v>
      </c>
      <c r="E421" s="34">
        <f t="shared" ref="E421:F422" si="70">E422</f>
        <v>0</v>
      </c>
      <c r="F421" s="34">
        <f t="shared" si="70"/>
        <v>0</v>
      </c>
    </row>
    <row r="422" spans="1:6" s="3" customFormat="1" ht="64.5" hidden="1" x14ac:dyDescent="0.25">
      <c r="A422" s="35" t="s">
        <v>22</v>
      </c>
      <c r="B422" s="33" t="s">
        <v>507</v>
      </c>
      <c r="C422" s="33" t="s">
        <v>23</v>
      </c>
      <c r="D422" s="34">
        <f>D423</f>
        <v>0</v>
      </c>
      <c r="E422" s="34">
        <f t="shared" si="70"/>
        <v>0</v>
      </c>
      <c r="F422" s="34">
        <f t="shared" si="70"/>
        <v>0</v>
      </c>
    </row>
    <row r="423" spans="1:6" s="3" customFormat="1" ht="15" hidden="1" x14ac:dyDescent="0.25">
      <c r="A423" s="35" t="s">
        <v>146</v>
      </c>
      <c r="B423" s="33" t="s">
        <v>507</v>
      </c>
      <c r="C423" s="33" t="s">
        <v>147</v>
      </c>
      <c r="D423" s="34">
        <f>2.6-2-0.6</f>
        <v>0</v>
      </c>
      <c r="E423" s="34">
        <v>0</v>
      </c>
      <c r="F423" s="34">
        <v>0</v>
      </c>
    </row>
    <row r="424" spans="1:6" s="3" customFormat="1" ht="26.25" hidden="1" x14ac:dyDescent="0.25">
      <c r="A424" s="35" t="s">
        <v>470</v>
      </c>
      <c r="B424" s="33" t="s">
        <v>508</v>
      </c>
      <c r="C424" s="33" t="s">
        <v>13</v>
      </c>
      <c r="D424" s="34">
        <f>D425</f>
        <v>0</v>
      </c>
      <c r="E424" s="34">
        <f t="shared" ref="E424:F425" si="71">E425</f>
        <v>0</v>
      </c>
      <c r="F424" s="34">
        <f t="shared" si="71"/>
        <v>0</v>
      </c>
    </row>
    <row r="425" spans="1:6" s="3" customFormat="1" ht="64.5" hidden="1" x14ac:dyDescent="0.25">
      <c r="A425" s="35" t="s">
        <v>22</v>
      </c>
      <c r="B425" s="33" t="s">
        <v>508</v>
      </c>
      <c r="C425" s="33" t="s">
        <v>23</v>
      </c>
      <c r="D425" s="34">
        <f>D426</f>
        <v>0</v>
      </c>
      <c r="E425" s="34">
        <f t="shared" si="71"/>
        <v>0</v>
      </c>
      <c r="F425" s="34">
        <f t="shared" si="71"/>
        <v>0</v>
      </c>
    </row>
    <row r="426" spans="1:6" s="3" customFormat="1" ht="15" hidden="1" x14ac:dyDescent="0.25">
      <c r="A426" s="35" t="s">
        <v>146</v>
      </c>
      <c r="B426" s="33" t="s">
        <v>508</v>
      </c>
      <c r="C426" s="33" t="s">
        <v>147</v>
      </c>
      <c r="D426" s="34">
        <f>50.3-38.6-11.7</f>
        <v>0</v>
      </c>
      <c r="E426" s="34">
        <v>0</v>
      </c>
      <c r="F426" s="34">
        <v>0</v>
      </c>
    </row>
    <row r="427" spans="1:6" s="3" customFormat="1" ht="15" x14ac:dyDescent="0.25">
      <c r="A427" s="35" t="s">
        <v>375</v>
      </c>
      <c r="B427" s="33" t="s">
        <v>316</v>
      </c>
      <c r="C427" s="33" t="s">
        <v>376</v>
      </c>
      <c r="D427" s="34">
        <f>D428</f>
        <v>48.7</v>
      </c>
      <c r="E427" s="34">
        <v>0</v>
      </c>
      <c r="F427" s="34">
        <v>0</v>
      </c>
    </row>
    <row r="428" spans="1:6" s="3" customFormat="1" ht="26.25" x14ac:dyDescent="0.25">
      <c r="A428" s="35" t="s">
        <v>622</v>
      </c>
      <c r="B428" s="33" t="s">
        <v>316</v>
      </c>
      <c r="C428" s="33" t="s">
        <v>621</v>
      </c>
      <c r="D428" s="34">
        <v>48.7</v>
      </c>
      <c r="E428" s="34">
        <v>0</v>
      </c>
      <c r="F428" s="34">
        <v>0</v>
      </c>
    </row>
    <row r="429" spans="1:6" s="3" customFormat="1" ht="37.5" customHeight="1" x14ac:dyDescent="0.25">
      <c r="A429" s="35" t="s">
        <v>317</v>
      </c>
      <c r="B429" s="33" t="s">
        <v>318</v>
      </c>
      <c r="C429" s="33" t="s">
        <v>13</v>
      </c>
      <c r="D429" s="34">
        <f>D430</f>
        <v>51.5</v>
      </c>
      <c r="E429" s="34">
        <f t="shared" ref="E429:F431" si="72">E430</f>
        <v>0</v>
      </c>
      <c r="F429" s="34">
        <f t="shared" si="72"/>
        <v>0</v>
      </c>
    </row>
    <row r="430" spans="1:6" s="3" customFormat="1" ht="25.5" customHeight="1" x14ac:dyDescent="0.25">
      <c r="A430" s="35" t="s">
        <v>144</v>
      </c>
      <c r="B430" s="33" t="s">
        <v>319</v>
      </c>
      <c r="C430" s="33" t="s">
        <v>13</v>
      </c>
      <c r="D430" s="34">
        <f>D431</f>
        <v>51.5</v>
      </c>
      <c r="E430" s="34">
        <f t="shared" si="72"/>
        <v>0</v>
      </c>
      <c r="F430" s="34">
        <f t="shared" si="72"/>
        <v>0</v>
      </c>
    </row>
    <row r="431" spans="1:6" s="3" customFormat="1" ht="26.25" customHeight="1" x14ac:dyDescent="0.25">
      <c r="A431" s="35" t="s">
        <v>32</v>
      </c>
      <c r="B431" s="33" t="s">
        <v>319</v>
      </c>
      <c r="C431" s="33" t="s">
        <v>33</v>
      </c>
      <c r="D431" s="34">
        <f>D432</f>
        <v>51.5</v>
      </c>
      <c r="E431" s="34">
        <f t="shared" si="72"/>
        <v>0</v>
      </c>
      <c r="F431" s="34">
        <f t="shared" si="72"/>
        <v>0</v>
      </c>
    </row>
    <row r="432" spans="1:6" s="3" customFormat="1" ht="26.25" x14ac:dyDescent="0.25">
      <c r="A432" s="35" t="s">
        <v>161</v>
      </c>
      <c r="B432" s="33" t="s">
        <v>319</v>
      </c>
      <c r="C432" s="33" t="s">
        <v>35</v>
      </c>
      <c r="D432" s="34">
        <v>51.5</v>
      </c>
      <c r="E432" s="34">
        <v>0</v>
      </c>
      <c r="F432" s="34">
        <v>0</v>
      </c>
    </row>
    <row r="433" spans="1:6" s="3" customFormat="1" ht="26.25" x14ac:dyDescent="0.25">
      <c r="A433" s="35" t="s">
        <v>320</v>
      </c>
      <c r="B433" s="33" t="s">
        <v>321</v>
      </c>
      <c r="C433" s="33" t="s">
        <v>13</v>
      </c>
      <c r="D433" s="34">
        <f>D434+D437</f>
        <v>436.7</v>
      </c>
      <c r="E433" s="34">
        <f>E434+E437</f>
        <v>278.3</v>
      </c>
      <c r="F433" s="34">
        <f>F434+F437</f>
        <v>0</v>
      </c>
    </row>
    <row r="434" spans="1:6" s="3" customFormat="1" ht="27.75" customHeight="1" x14ac:dyDescent="0.25">
      <c r="A434" s="35" t="s">
        <v>144</v>
      </c>
      <c r="B434" s="33" t="s">
        <v>322</v>
      </c>
      <c r="C434" s="33" t="s">
        <v>13</v>
      </c>
      <c r="D434" s="34">
        <f t="shared" ref="D434:F435" si="73">D435</f>
        <v>396.7</v>
      </c>
      <c r="E434" s="34">
        <f t="shared" si="73"/>
        <v>231.7</v>
      </c>
      <c r="F434" s="34">
        <f t="shared" si="73"/>
        <v>0</v>
      </c>
    </row>
    <row r="435" spans="1:6" s="3" customFormat="1" ht="30.75" customHeight="1" x14ac:dyDescent="0.25">
      <c r="A435" s="35" t="s">
        <v>32</v>
      </c>
      <c r="B435" s="33" t="s">
        <v>322</v>
      </c>
      <c r="C435" s="33" t="s">
        <v>33</v>
      </c>
      <c r="D435" s="34">
        <f t="shared" si="73"/>
        <v>396.7</v>
      </c>
      <c r="E435" s="34">
        <f t="shared" si="73"/>
        <v>231.7</v>
      </c>
      <c r="F435" s="34">
        <f t="shared" si="73"/>
        <v>0</v>
      </c>
    </row>
    <row r="436" spans="1:6" s="3" customFormat="1" ht="26.25" x14ac:dyDescent="0.25">
      <c r="A436" s="35" t="s">
        <v>161</v>
      </c>
      <c r="B436" s="33" t="s">
        <v>322</v>
      </c>
      <c r="C436" s="33" t="s">
        <v>35</v>
      </c>
      <c r="D436" s="34">
        <f>392.7-53.2+53.2+4</f>
        <v>396.7</v>
      </c>
      <c r="E436" s="34">
        <v>231.7</v>
      </c>
      <c r="F436" s="34">
        <v>0</v>
      </c>
    </row>
    <row r="437" spans="1:6" s="3" customFormat="1" ht="51.75" x14ac:dyDescent="0.25">
      <c r="A437" s="35" t="s">
        <v>142</v>
      </c>
      <c r="B437" s="33" t="s">
        <v>323</v>
      </c>
      <c r="C437" s="33" t="s">
        <v>13</v>
      </c>
      <c r="D437" s="34">
        <f t="shared" ref="D437:F438" si="74">D438</f>
        <v>40</v>
      </c>
      <c r="E437" s="34">
        <f t="shared" si="74"/>
        <v>46.6</v>
      </c>
      <c r="F437" s="34">
        <f t="shared" si="74"/>
        <v>0</v>
      </c>
    </row>
    <row r="438" spans="1:6" s="3" customFormat="1" ht="15" x14ac:dyDescent="0.25">
      <c r="A438" s="35" t="s">
        <v>36</v>
      </c>
      <c r="B438" s="33" t="s">
        <v>323</v>
      </c>
      <c r="C438" s="33" t="s">
        <v>37</v>
      </c>
      <c r="D438" s="34">
        <f t="shared" si="74"/>
        <v>40</v>
      </c>
      <c r="E438" s="34">
        <f t="shared" si="74"/>
        <v>46.6</v>
      </c>
      <c r="F438" s="34">
        <f t="shared" si="74"/>
        <v>0</v>
      </c>
    </row>
    <row r="439" spans="1:6" s="3" customFormat="1" ht="15" x14ac:dyDescent="0.25">
      <c r="A439" s="35" t="s">
        <v>38</v>
      </c>
      <c r="B439" s="33" t="s">
        <v>323</v>
      </c>
      <c r="C439" s="33" t="s">
        <v>39</v>
      </c>
      <c r="D439" s="34">
        <v>40</v>
      </c>
      <c r="E439" s="34">
        <v>46.6</v>
      </c>
      <c r="F439" s="34">
        <v>0</v>
      </c>
    </row>
    <row r="440" spans="1:6" s="3" customFormat="1" ht="15" hidden="1" x14ac:dyDescent="0.25">
      <c r="A440" s="35"/>
      <c r="B440" s="33"/>
      <c r="C440" s="33"/>
      <c r="D440" s="34"/>
      <c r="E440" s="34"/>
      <c r="F440" s="34"/>
    </row>
    <row r="441" spans="1:6" s="3" customFormat="1" ht="15" hidden="1" x14ac:dyDescent="0.25">
      <c r="A441" s="35"/>
      <c r="B441" s="33"/>
      <c r="C441" s="33"/>
      <c r="D441" s="34"/>
      <c r="E441" s="34"/>
      <c r="F441" s="34"/>
    </row>
    <row r="442" spans="1:6" s="3" customFormat="1" ht="88.5" customHeight="1" x14ac:dyDescent="0.25">
      <c r="A442" s="35" t="s">
        <v>578</v>
      </c>
      <c r="B442" s="33" t="s">
        <v>404</v>
      </c>
      <c r="C442" s="33" t="s">
        <v>13</v>
      </c>
      <c r="D442" s="34">
        <f>D443</f>
        <v>1554.8000000000002</v>
      </c>
      <c r="E442" s="34">
        <f t="shared" ref="E442:F445" si="75">E443</f>
        <v>1380.9</v>
      </c>
      <c r="F442" s="34">
        <f t="shared" si="75"/>
        <v>0</v>
      </c>
    </row>
    <row r="443" spans="1:6" s="3" customFormat="1" ht="52.5" customHeight="1" x14ac:dyDescent="0.25">
      <c r="A443" s="35" t="s">
        <v>405</v>
      </c>
      <c r="B443" s="33" t="s">
        <v>406</v>
      </c>
      <c r="C443" s="33" t="s">
        <v>13</v>
      </c>
      <c r="D443" s="34">
        <f>D444+D447+D450+D453+D456+D468</f>
        <v>1554.8000000000002</v>
      </c>
      <c r="E443" s="34">
        <f t="shared" ref="E443:F443" si="76">E444+E447</f>
        <v>1380.9</v>
      </c>
      <c r="F443" s="34">
        <f t="shared" si="76"/>
        <v>0</v>
      </c>
    </row>
    <row r="444" spans="1:6" s="3" customFormat="1" ht="39" x14ac:dyDescent="0.25">
      <c r="A444" s="35" t="s">
        <v>298</v>
      </c>
      <c r="B444" s="33" t="s">
        <v>407</v>
      </c>
      <c r="C444" s="33" t="s">
        <v>13</v>
      </c>
      <c r="D444" s="34">
        <f>D445</f>
        <v>1354.8000000000002</v>
      </c>
      <c r="E444" s="34">
        <f t="shared" si="75"/>
        <v>1380.9</v>
      </c>
      <c r="F444" s="34">
        <f t="shared" si="75"/>
        <v>0</v>
      </c>
    </row>
    <row r="445" spans="1:6" s="3" customFormat="1" ht="26.25" x14ac:dyDescent="0.25">
      <c r="A445" s="35" t="s">
        <v>291</v>
      </c>
      <c r="B445" s="33" t="s">
        <v>407</v>
      </c>
      <c r="C445" s="33" t="s">
        <v>292</v>
      </c>
      <c r="D445" s="34">
        <f>D446</f>
        <v>1354.8000000000002</v>
      </c>
      <c r="E445" s="34">
        <f t="shared" si="75"/>
        <v>1380.9</v>
      </c>
      <c r="F445" s="34">
        <f t="shared" si="75"/>
        <v>0</v>
      </c>
    </row>
    <row r="446" spans="1:6" s="3" customFormat="1" ht="15" x14ac:dyDescent="0.25">
      <c r="A446" s="35" t="s">
        <v>293</v>
      </c>
      <c r="B446" s="33" t="s">
        <v>407</v>
      </c>
      <c r="C446" s="33" t="s">
        <v>294</v>
      </c>
      <c r="D446" s="34">
        <f>1485.4+1.2-141.8+10-30.5+30.5</f>
        <v>1354.8000000000002</v>
      </c>
      <c r="E446" s="34">
        <v>1380.9</v>
      </c>
      <c r="F446" s="34">
        <v>0</v>
      </c>
    </row>
    <row r="447" spans="1:6" s="3" customFormat="1" ht="26.25" hidden="1" x14ac:dyDescent="0.25">
      <c r="A447" s="35" t="s">
        <v>470</v>
      </c>
      <c r="B447" s="33" t="s">
        <v>501</v>
      </c>
      <c r="C447" s="33" t="s">
        <v>13</v>
      </c>
      <c r="D447" s="34">
        <f>D448</f>
        <v>0</v>
      </c>
      <c r="E447" s="34">
        <f t="shared" ref="E447:F448" si="77">E448</f>
        <v>0</v>
      </c>
      <c r="F447" s="34">
        <f t="shared" si="77"/>
        <v>0</v>
      </c>
    </row>
    <row r="448" spans="1:6" s="3" customFormat="1" ht="26.25" hidden="1" x14ac:dyDescent="0.25">
      <c r="A448" s="35" t="s">
        <v>291</v>
      </c>
      <c r="B448" s="33" t="s">
        <v>501</v>
      </c>
      <c r="C448" s="33" t="s">
        <v>292</v>
      </c>
      <c r="D448" s="34">
        <f>D449</f>
        <v>0</v>
      </c>
      <c r="E448" s="34">
        <f t="shared" si="77"/>
        <v>0</v>
      </c>
      <c r="F448" s="34">
        <f t="shared" si="77"/>
        <v>0</v>
      </c>
    </row>
    <row r="449" spans="1:6" s="3" customFormat="1" ht="15" hidden="1" x14ac:dyDescent="0.25">
      <c r="A449" s="35" t="s">
        <v>293</v>
      </c>
      <c r="B449" s="33" t="s">
        <v>501</v>
      </c>
      <c r="C449" s="33" t="s">
        <v>294</v>
      </c>
      <c r="D449" s="34">
        <f>23.7-23.7</f>
        <v>0</v>
      </c>
      <c r="E449" s="34">
        <v>0</v>
      </c>
      <c r="F449" s="34">
        <v>0</v>
      </c>
    </row>
    <row r="450" spans="1:6" s="3" customFormat="1" ht="42.75" hidden="1" customHeight="1" x14ac:dyDescent="0.25">
      <c r="A450" s="35" t="s">
        <v>473</v>
      </c>
      <c r="B450" s="33" t="s">
        <v>500</v>
      </c>
      <c r="C450" s="33" t="s">
        <v>13</v>
      </c>
      <c r="D450" s="34">
        <f>D451</f>
        <v>0</v>
      </c>
      <c r="E450" s="34">
        <f t="shared" ref="E450:F451" si="78">E451</f>
        <v>0</v>
      </c>
      <c r="F450" s="34">
        <f t="shared" si="78"/>
        <v>0</v>
      </c>
    </row>
    <row r="451" spans="1:6" s="3" customFormat="1" ht="26.25" hidden="1" x14ac:dyDescent="0.25">
      <c r="A451" s="35" t="s">
        <v>291</v>
      </c>
      <c r="B451" s="33" t="s">
        <v>500</v>
      </c>
      <c r="C451" s="33" t="s">
        <v>292</v>
      </c>
      <c r="D451" s="34">
        <f>D452</f>
        <v>0</v>
      </c>
      <c r="E451" s="34">
        <f t="shared" si="78"/>
        <v>0</v>
      </c>
      <c r="F451" s="34">
        <f t="shared" si="78"/>
        <v>0</v>
      </c>
    </row>
    <row r="452" spans="1:6" s="3" customFormat="1" ht="15" hidden="1" x14ac:dyDescent="0.25">
      <c r="A452" s="35" t="s">
        <v>293</v>
      </c>
      <c r="B452" s="33" t="s">
        <v>500</v>
      </c>
      <c r="C452" s="33" t="s">
        <v>294</v>
      </c>
      <c r="D452" s="34">
        <f>1.2-1.2</f>
        <v>0</v>
      </c>
      <c r="E452" s="34">
        <v>0</v>
      </c>
      <c r="F452" s="34">
        <v>0</v>
      </c>
    </row>
    <row r="453" spans="1:6" s="3" customFormat="1" ht="26.25" hidden="1" x14ac:dyDescent="0.25">
      <c r="A453" s="35" t="s">
        <v>502</v>
      </c>
      <c r="B453" s="33" t="s">
        <v>503</v>
      </c>
      <c r="C453" s="33" t="s">
        <v>13</v>
      </c>
      <c r="D453" s="34">
        <f>D454</f>
        <v>0</v>
      </c>
      <c r="E453" s="34">
        <v>0</v>
      </c>
      <c r="F453" s="34">
        <v>0</v>
      </c>
    </row>
    <row r="454" spans="1:6" s="3" customFormat="1" ht="26.25" hidden="1" x14ac:dyDescent="0.25">
      <c r="A454" s="35" t="s">
        <v>291</v>
      </c>
      <c r="B454" s="33" t="s">
        <v>503</v>
      </c>
      <c r="C454" s="33" t="s">
        <v>292</v>
      </c>
      <c r="D454" s="34">
        <f>D455</f>
        <v>0</v>
      </c>
      <c r="E454" s="34">
        <v>0</v>
      </c>
      <c r="F454" s="34">
        <v>0</v>
      </c>
    </row>
    <row r="455" spans="1:6" s="3" customFormat="1" ht="15" hidden="1" x14ac:dyDescent="0.25">
      <c r="A455" s="35" t="s">
        <v>293</v>
      </c>
      <c r="B455" s="33" t="s">
        <v>503</v>
      </c>
      <c r="C455" s="33" t="s">
        <v>294</v>
      </c>
      <c r="D455" s="34">
        <v>0</v>
      </c>
      <c r="E455" s="34">
        <v>0</v>
      </c>
      <c r="F455" s="34">
        <v>0</v>
      </c>
    </row>
    <row r="456" spans="1:6" s="3" customFormat="1" ht="39" hidden="1" x14ac:dyDescent="0.25">
      <c r="A456" s="35" t="s">
        <v>468</v>
      </c>
      <c r="B456" s="33" t="s">
        <v>499</v>
      </c>
      <c r="C456" s="33" t="s">
        <v>13</v>
      </c>
      <c r="D456" s="34">
        <f>D457</f>
        <v>0</v>
      </c>
      <c r="E456" s="34">
        <v>0</v>
      </c>
      <c r="F456" s="34">
        <v>0</v>
      </c>
    </row>
    <row r="457" spans="1:6" s="3" customFormat="1" ht="26.25" hidden="1" x14ac:dyDescent="0.25">
      <c r="A457" s="35" t="s">
        <v>291</v>
      </c>
      <c r="B457" s="33" t="s">
        <v>499</v>
      </c>
      <c r="C457" s="33" t="s">
        <v>292</v>
      </c>
      <c r="D457" s="34">
        <f>D458</f>
        <v>0</v>
      </c>
      <c r="E457" s="34">
        <v>0</v>
      </c>
      <c r="F457" s="34">
        <v>0</v>
      </c>
    </row>
    <row r="458" spans="1:6" s="3" customFormat="1" ht="15" hidden="1" x14ac:dyDescent="0.25">
      <c r="A458" s="35" t="s">
        <v>293</v>
      </c>
      <c r="B458" s="33" t="s">
        <v>499</v>
      </c>
      <c r="C458" s="33" t="s">
        <v>294</v>
      </c>
      <c r="D458" s="34">
        <v>0</v>
      </c>
      <c r="E458" s="34">
        <v>0</v>
      </c>
      <c r="F458" s="34">
        <v>0</v>
      </c>
    </row>
    <row r="459" spans="1:6" s="3" customFormat="1" ht="15" hidden="1" x14ac:dyDescent="0.25">
      <c r="A459" s="35"/>
      <c r="B459" s="33"/>
      <c r="C459" s="33"/>
      <c r="D459" s="34"/>
      <c r="E459" s="34"/>
      <c r="F459" s="34"/>
    </row>
    <row r="460" spans="1:6" s="3" customFormat="1" ht="15" hidden="1" x14ac:dyDescent="0.25">
      <c r="A460" s="35"/>
      <c r="B460" s="33"/>
      <c r="C460" s="33"/>
      <c r="D460" s="34"/>
      <c r="E460" s="34"/>
      <c r="F460" s="34"/>
    </row>
    <row r="461" spans="1:6" s="3" customFormat="1" ht="15" hidden="1" x14ac:dyDescent="0.25">
      <c r="A461" s="35"/>
      <c r="B461" s="33"/>
      <c r="C461" s="33"/>
      <c r="D461" s="34"/>
      <c r="E461" s="34"/>
      <c r="F461" s="34"/>
    </row>
    <row r="462" spans="1:6" s="3" customFormat="1" ht="15" hidden="1" x14ac:dyDescent="0.25">
      <c r="A462" s="35"/>
      <c r="B462" s="33"/>
      <c r="C462" s="33"/>
      <c r="D462" s="34"/>
      <c r="E462" s="34"/>
      <c r="F462" s="34"/>
    </row>
    <row r="463" spans="1:6" s="3" customFormat="1" ht="15" hidden="1" x14ac:dyDescent="0.25">
      <c r="A463" s="35"/>
      <c r="B463" s="33"/>
      <c r="C463" s="33"/>
      <c r="D463" s="34"/>
      <c r="E463" s="34"/>
      <c r="F463" s="34"/>
    </row>
    <row r="464" spans="1:6" s="3" customFormat="1" ht="15" hidden="1" x14ac:dyDescent="0.25">
      <c r="A464" s="35"/>
      <c r="B464" s="33"/>
      <c r="C464" s="33"/>
      <c r="D464" s="34"/>
      <c r="E464" s="34"/>
      <c r="F464" s="34"/>
    </row>
    <row r="465" spans="1:6" s="3" customFormat="1" ht="15" hidden="1" x14ac:dyDescent="0.25">
      <c r="A465" s="35"/>
      <c r="B465" s="33"/>
      <c r="C465" s="33"/>
      <c r="D465" s="34"/>
      <c r="E465" s="34"/>
      <c r="F465" s="34"/>
    </row>
    <row r="466" spans="1:6" s="3" customFormat="1" ht="15" hidden="1" x14ac:dyDescent="0.25">
      <c r="A466" s="35"/>
      <c r="B466" s="33"/>
      <c r="C466" s="33"/>
      <c r="D466" s="34"/>
      <c r="E466" s="34"/>
      <c r="F466" s="34"/>
    </row>
    <row r="467" spans="1:6" s="3" customFormat="1" ht="15" hidden="1" x14ac:dyDescent="0.25">
      <c r="A467" s="35"/>
      <c r="B467" s="33"/>
      <c r="C467" s="33"/>
      <c r="D467" s="34"/>
      <c r="E467" s="34"/>
      <c r="F467" s="34"/>
    </row>
    <row r="468" spans="1:6" s="3" customFormat="1" ht="26.25" x14ac:dyDescent="0.25">
      <c r="A468" s="35" t="s">
        <v>502</v>
      </c>
      <c r="B468" s="33" t="s">
        <v>503</v>
      </c>
      <c r="C468" s="33" t="s">
        <v>13</v>
      </c>
      <c r="D468" s="34">
        <f>D469</f>
        <v>200</v>
      </c>
      <c r="E468" s="34">
        <v>0</v>
      </c>
      <c r="F468" s="34">
        <v>0</v>
      </c>
    </row>
    <row r="469" spans="1:6" s="3" customFormat="1" ht="26.25" x14ac:dyDescent="0.25">
      <c r="A469" s="35" t="s">
        <v>291</v>
      </c>
      <c r="B469" s="33" t="s">
        <v>503</v>
      </c>
      <c r="C469" s="33" t="s">
        <v>292</v>
      </c>
      <c r="D469" s="34">
        <f>D470</f>
        <v>200</v>
      </c>
      <c r="E469" s="34">
        <v>0</v>
      </c>
      <c r="F469" s="34">
        <v>0</v>
      </c>
    </row>
    <row r="470" spans="1:6" s="3" customFormat="1" ht="15" x14ac:dyDescent="0.25">
      <c r="A470" s="35" t="s">
        <v>293</v>
      </c>
      <c r="B470" s="33" t="s">
        <v>503</v>
      </c>
      <c r="C470" s="33" t="s">
        <v>294</v>
      </c>
      <c r="D470" s="34">
        <v>200</v>
      </c>
      <c r="E470" s="34">
        <v>0</v>
      </c>
      <c r="F470" s="34">
        <v>0</v>
      </c>
    </row>
    <row r="471" spans="1:6" s="3" customFormat="1" ht="99" customHeight="1" x14ac:dyDescent="0.25">
      <c r="A471" s="35" t="s">
        <v>549</v>
      </c>
      <c r="B471" s="33" t="s">
        <v>324</v>
      </c>
      <c r="C471" s="33" t="s">
        <v>13</v>
      </c>
      <c r="D471" s="34">
        <f>D472</f>
        <v>23439.199999999997</v>
      </c>
      <c r="E471" s="34">
        <f>E472</f>
        <v>23000.2</v>
      </c>
      <c r="F471" s="34">
        <f>F472</f>
        <v>0</v>
      </c>
    </row>
    <row r="472" spans="1:6" s="3" customFormat="1" ht="60.75" customHeight="1" x14ac:dyDescent="0.25">
      <c r="A472" s="35" t="s">
        <v>325</v>
      </c>
      <c r="B472" s="33" t="s">
        <v>326</v>
      </c>
      <c r="C472" s="33" t="s">
        <v>13</v>
      </c>
      <c r="D472" s="34">
        <f>D482+D485+D488+D476+D479+D473</f>
        <v>23439.199999999997</v>
      </c>
      <c r="E472" s="34">
        <f>E482+E485+E488+E476</f>
        <v>23000.2</v>
      </c>
      <c r="F472" s="34">
        <f>F482+F485+F488+F476</f>
        <v>0</v>
      </c>
    </row>
    <row r="473" spans="1:6" s="3" customFormat="1" ht="47.25" hidden="1" customHeight="1" x14ac:dyDescent="0.25">
      <c r="A473" s="35" t="s">
        <v>468</v>
      </c>
      <c r="B473" s="33" t="s">
        <v>488</v>
      </c>
      <c r="C473" s="33" t="s">
        <v>13</v>
      </c>
      <c r="D473" s="34">
        <f>D474</f>
        <v>0</v>
      </c>
      <c r="E473" s="34">
        <v>0</v>
      </c>
      <c r="F473" s="34">
        <v>0</v>
      </c>
    </row>
    <row r="474" spans="1:6" s="3" customFormat="1" ht="38.25" hidden="1" customHeight="1" x14ac:dyDescent="0.25">
      <c r="A474" s="35" t="s">
        <v>291</v>
      </c>
      <c r="B474" s="33" t="s">
        <v>488</v>
      </c>
      <c r="C474" s="33" t="s">
        <v>292</v>
      </c>
      <c r="D474" s="34">
        <f>D475</f>
        <v>0</v>
      </c>
      <c r="E474" s="34">
        <v>0</v>
      </c>
      <c r="F474" s="34">
        <v>0</v>
      </c>
    </row>
    <row r="475" spans="1:6" s="3" customFormat="1" ht="23.25" hidden="1" customHeight="1" x14ac:dyDescent="0.25">
      <c r="A475" s="35" t="s">
        <v>293</v>
      </c>
      <c r="B475" s="33" t="s">
        <v>488</v>
      </c>
      <c r="C475" s="33" t="s">
        <v>294</v>
      </c>
      <c r="D475" s="34">
        <v>0</v>
      </c>
      <c r="E475" s="34">
        <v>0</v>
      </c>
      <c r="F475" s="34">
        <v>0</v>
      </c>
    </row>
    <row r="476" spans="1:6" s="3" customFormat="1" ht="32.25" customHeight="1" x14ac:dyDescent="0.25">
      <c r="A476" s="35" t="s">
        <v>470</v>
      </c>
      <c r="B476" s="33" t="s">
        <v>489</v>
      </c>
      <c r="C476" s="33" t="s">
        <v>13</v>
      </c>
      <c r="D476" s="34">
        <f>D477</f>
        <v>299.3</v>
      </c>
      <c r="E476" s="34">
        <f t="shared" ref="E476:F477" si="79">E477</f>
        <v>0</v>
      </c>
      <c r="F476" s="34">
        <f t="shared" si="79"/>
        <v>0</v>
      </c>
    </row>
    <row r="477" spans="1:6" s="3" customFormat="1" ht="33" customHeight="1" x14ac:dyDescent="0.25">
      <c r="A477" s="35" t="s">
        <v>291</v>
      </c>
      <c r="B477" s="33" t="s">
        <v>489</v>
      </c>
      <c r="C477" s="33" t="s">
        <v>292</v>
      </c>
      <c r="D477" s="34">
        <f>D478</f>
        <v>299.3</v>
      </c>
      <c r="E477" s="34">
        <f t="shared" si="79"/>
        <v>0</v>
      </c>
      <c r="F477" s="34">
        <f t="shared" si="79"/>
        <v>0</v>
      </c>
    </row>
    <row r="478" spans="1:6" s="3" customFormat="1" ht="21.75" customHeight="1" x14ac:dyDescent="0.25">
      <c r="A478" s="35" t="s">
        <v>293</v>
      </c>
      <c r="B478" s="33" t="s">
        <v>489</v>
      </c>
      <c r="C478" s="33" t="s">
        <v>294</v>
      </c>
      <c r="D478" s="34">
        <v>299.3</v>
      </c>
      <c r="E478" s="34">
        <v>0</v>
      </c>
      <c r="F478" s="34">
        <v>0</v>
      </c>
    </row>
    <row r="479" spans="1:6" s="3" customFormat="1" ht="44.25" customHeight="1" x14ac:dyDescent="0.25">
      <c r="A479" s="35" t="s">
        <v>473</v>
      </c>
      <c r="B479" s="33" t="s">
        <v>490</v>
      </c>
      <c r="C479" s="33" t="s">
        <v>13</v>
      </c>
      <c r="D479" s="34">
        <f>D480</f>
        <v>33.299999999999997</v>
      </c>
      <c r="E479" s="34">
        <f t="shared" ref="E479:F480" si="80">E480</f>
        <v>0</v>
      </c>
      <c r="F479" s="34">
        <f t="shared" si="80"/>
        <v>0</v>
      </c>
    </row>
    <row r="480" spans="1:6" s="3" customFormat="1" ht="33" customHeight="1" x14ac:dyDescent="0.25">
      <c r="A480" s="35" t="s">
        <v>291</v>
      </c>
      <c r="B480" s="33" t="s">
        <v>490</v>
      </c>
      <c r="C480" s="33" t="s">
        <v>292</v>
      </c>
      <c r="D480" s="34">
        <f>D481</f>
        <v>33.299999999999997</v>
      </c>
      <c r="E480" s="34">
        <f t="shared" si="80"/>
        <v>0</v>
      </c>
      <c r="F480" s="34">
        <f t="shared" si="80"/>
        <v>0</v>
      </c>
    </row>
    <row r="481" spans="1:6" s="3" customFormat="1" ht="21.75" customHeight="1" x14ac:dyDescent="0.25">
      <c r="A481" s="35" t="s">
        <v>293</v>
      </c>
      <c r="B481" s="33" t="s">
        <v>490</v>
      </c>
      <c r="C481" s="33" t="s">
        <v>294</v>
      </c>
      <c r="D481" s="34">
        <f>15.8+17.5</f>
        <v>33.299999999999997</v>
      </c>
      <c r="E481" s="34">
        <v>0</v>
      </c>
      <c r="F481" s="34">
        <v>0</v>
      </c>
    </row>
    <row r="482" spans="1:6" s="3" customFormat="1" ht="71.25" customHeight="1" x14ac:dyDescent="0.25">
      <c r="A482" s="35" t="s">
        <v>327</v>
      </c>
      <c r="B482" s="33" t="s">
        <v>328</v>
      </c>
      <c r="C482" s="33" t="s">
        <v>13</v>
      </c>
      <c r="D482" s="34">
        <f t="shared" ref="D482:F483" si="81">D483</f>
        <v>285.7</v>
      </c>
      <c r="E482" s="34">
        <f t="shared" si="81"/>
        <v>285.7</v>
      </c>
      <c r="F482" s="34">
        <f t="shared" si="81"/>
        <v>0</v>
      </c>
    </row>
    <row r="483" spans="1:6" s="3" customFormat="1" ht="29.25" customHeight="1" x14ac:dyDescent="0.25">
      <c r="A483" s="35" t="s">
        <v>291</v>
      </c>
      <c r="B483" s="33" t="s">
        <v>328</v>
      </c>
      <c r="C483" s="33" t="s">
        <v>292</v>
      </c>
      <c r="D483" s="34">
        <f t="shared" si="81"/>
        <v>285.7</v>
      </c>
      <c r="E483" s="34">
        <f t="shared" si="81"/>
        <v>285.7</v>
      </c>
      <c r="F483" s="34">
        <f t="shared" si="81"/>
        <v>0</v>
      </c>
    </row>
    <row r="484" spans="1:6" s="3" customFormat="1" ht="20.25" customHeight="1" x14ac:dyDescent="0.25">
      <c r="A484" s="35" t="s">
        <v>293</v>
      </c>
      <c r="B484" s="33" t="s">
        <v>328</v>
      </c>
      <c r="C484" s="33" t="s">
        <v>294</v>
      </c>
      <c r="D484" s="34">
        <v>285.7</v>
      </c>
      <c r="E484" s="34">
        <v>285.7</v>
      </c>
      <c r="F484" s="34">
        <v>0</v>
      </c>
    </row>
    <row r="485" spans="1:6" s="3" customFormat="1" ht="41.25" customHeight="1" x14ac:dyDescent="0.25">
      <c r="A485" s="35" t="s">
        <v>298</v>
      </c>
      <c r="B485" s="33" t="s">
        <v>329</v>
      </c>
      <c r="C485" s="33" t="s">
        <v>13</v>
      </c>
      <c r="D485" s="34">
        <f t="shared" ref="D485:F486" si="82">D486</f>
        <v>7867.2999999999993</v>
      </c>
      <c r="E485" s="34">
        <f t="shared" si="82"/>
        <v>7279.6</v>
      </c>
      <c r="F485" s="34">
        <f t="shared" si="82"/>
        <v>0</v>
      </c>
    </row>
    <row r="486" spans="1:6" s="3" customFormat="1" ht="27.75" customHeight="1" x14ac:dyDescent="0.25">
      <c r="A486" s="35" t="s">
        <v>291</v>
      </c>
      <c r="B486" s="33" t="s">
        <v>329</v>
      </c>
      <c r="C486" s="33" t="s">
        <v>292</v>
      </c>
      <c r="D486" s="34">
        <f t="shared" si="82"/>
        <v>7867.2999999999993</v>
      </c>
      <c r="E486" s="34">
        <f t="shared" si="82"/>
        <v>7279.6</v>
      </c>
      <c r="F486" s="34">
        <f t="shared" si="82"/>
        <v>0</v>
      </c>
    </row>
    <row r="487" spans="1:6" s="3" customFormat="1" ht="18.75" customHeight="1" x14ac:dyDescent="0.25">
      <c r="A487" s="35" t="s">
        <v>293</v>
      </c>
      <c r="B487" s="33" t="s">
        <v>329</v>
      </c>
      <c r="C487" s="33" t="s">
        <v>294</v>
      </c>
      <c r="D487" s="34">
        <f>9066.8-17.5-405-1084.7-257-400+964.7</f>
        <v>7867.2999999999993</v>
      </c>
      <c r="E487" s="34">
        <f>7661.6-94-288</f>
        <v>7279.6</v>
      </c>
      <c r="F487" s="34">
        <v>0</v>
      </c>
    </row>
    <row r="488" spans="1:6" s="3" customFormat="1" ht="30.75" customHeight="1" x14ac:dyDescent="0.25">
      <c r="A488" s="35" t="s">
        <v>330</v>
      </c>
      <c r="B488" s="33" t="s">
        <v>331</v>
      </c>
      <c r="C488" s="33" t="s">
        <v>13</v>
      </c>
      <c r="D488" s="34">
        <f t="shared" ref="D488:F489" si="83">D489</f>
        <v>14953.6</v>
      </c>
      <c r="E488" s="34">
        <f t="shared" si="83"/>
        <v>15434.9</v>
      </c>
      <c r="F488" s="34">
        <f t="shared" si="83"/>
        <v>0</v>
      </c>
    </row>
    <row r="489" spans="1:6" s="3" customFormat="1" ht="31.5" customHeight="1" x14ac:dyDescent="0.25">
      <c r="A489" s="35" t="s">
        <v>291</v>
      </c>
      <c r="B489" s="33" t="s">
        <v>331</v>
      </c>
      <c r="C489" s="33" t="s">
        <v>292</v>
      </c>
      <c r="D489" s="34">
        <f t="shared" si="83"/>
        <v>14953.6</v>
      </c>
      <c r="E489" s="34">
        <f t="shared" si="83"/>
        <v>15434.9</v>
      </c>
      <c r="F489" s="34">
        <f t="shared" si="83"/>
        <v>0</v>
      </c>
    </row>
    <row r="490" spans="1:6" s="3" customFormat="1" ht="15" x14ac:dyDescent="0.25">
      <c r="A490" s="35" t="s">
        <v>293</v>
      </c>
      <c r="B490" s="33" t="s">
        <v>331</v>
      </c>
      <c r="C490" s="33" t="s">
        <v>294</v>
      </c>
      <c r="D490" s="34">
        <v>14953.6</v>
      </c>
      <c r="E490" s="34">
        <v>15434.9</v>
      </c>
      <c r="F490" s="34">
        <v>0</v>
      </c>
    </row>
    <row r="491" spans="1:6" s="3" customFormat="1" ht="15" hidden="1" x14ac:dyDescent="0.25">
      <c r="A491" s="35"/>
      <c r="B491" s="33"/>
      <c r="C491" s="33"/>
      <c r="D491" s="34"/>
      <c r="E491" s="34"/>
      <c r="F491" s="34"/>
    </row>
    <row r="492" spans="1:6" s="3" customFormat="1" ht="15" hidden="1" x14ac:dyDescent="0.25">
      <c r="A492" s="35"/>
      <c r="B492" s="33"/>
      <c r="C492" s="33"/>
      <c r="D492" s="34"/>
      <c r="E492" s="34"/>
      <c r="F492" s="34"/>
    </row>
    <row r="493" spans="1:6" s="3" customFormat="1" ht="15" hidden="1" x14ac:dyDescent="0.25">
      <c r="A493" s="35"/>
      <c r="B493" s="33"/>
      <c r="C493" s="33"/>
      <c r="D493" s="34"/>
      <c r="E493" s="34"/>
      <c r="F493" s="34"/>
    </row>
    <row r="494" spans="1:6" s="3" customFormat="1" ht="15" hidden="1" x14ac:dyDescent="0.25">
      <c r="A494" s="35"/>
      <c r="B494" s="33"/>
      <c r="C494" s="33"/>
      <c r="D494" s="34"/>
      <c r="E494" s="34"/>
      <c r="F494" s="34"/>
    </row>
    <row r="495" spans="1:6" s="3" customFormat="1" ht="15" hidden="1" x14ac:dyDescent="0.25">
      <c r="A495" s="35"/>
      <c r="B495" s="33"/>
      <c r="C495" s="33"/>
      <c r="D495" s="34"/>
      <c r="E495" s="34"/>
      <c r="F495" s="34"/>
    </row>
    <row r="496" spans="1:6" s="3" customFormat="1" ht="15" hidden="1" x14ac:dyDescent="0.25">
      <c r="A496" s="35"/>
      <c r="B496" s="33"/>
      <c r="C496" s="33"/>
      <c r="D496" s="34"/>
      <c r="E496" s="34"/>
      <c r="F496" s="34"/>
    </row>
    <row r="497" spans="1:6" s="3" customFormat="1" ht="15" hidden="1" x14ac:dyDescent="0.25">
      <c r="A497" s="35"/>
      <c r="B497" s="33"/>
      <c r="C497" s="33"/>
      <c r="D497" s="34"/>
      <c r="E497" s="34"/>
      <c r="F497" s="34"/>
    </row>
    <row r="498" spans="1:6" s="3" customFormat="1" ht="15" hidden="1" x14ac:dyDescent="0.25">
      <c r="A498" s="35"/>
      <c r="B498" s="33"/>
      <c r="C498" s="33"/>
      <c r="D498" s="34"/>
      <c r="E498" s="34"/>
      <c r="F498" s="34"/>
    </row>
    <row r="499" spans="1:6" s="3" customFormat="1" ht="15" hidden="1" x14ac:dyDescent="0.25">
      <c r="A499" s="35"/>
      <c r="B499" s="33"/>
      <c r="C499" s="33"/>
      <c r="D499" s="34"/>
      <c r="E499" s="34"/>
      <c r="F499" s="34"/>
    </row>
    <row r="500" spans="1:6" s="3" customFormat="1" ht="15" hidden="1" x14ac:dyDescent="0.25">
      <c r="A500" s="35"/>
      <c r="B500" s="33"/>
      <c r="C500" s="33"/>
      <c r="D500" s="34"/>
      <c r="E500" s="34"/>
      <c r="F500" s="34"/>
    </row>
    <row r="501" spans="1:6" s="3" customFormat="1" ht="15" hidden="1" x14ac:dyDescent="0.25">
      <c r="A501" s="35"/>
      <c r="B501" s="33"/>
      <c r="C501" s="33"/>
      <c r="D501" s="34"/>
      <c r="E501" s="34"/>
      <c r="F501" s="34"/>
    </row>
    <row r="502" spans="1:6" s="3" customFormat="1" ht="15" hidden="1" x14ac:dyDescent="0.25">
      <c r="A502" s="35"/>
      <c r="B502" s="33"/>
      <c r="C502" s="33"/>
      <c r="D502" s="34"/>
      <c r="E502" s="34"/>
      <c r="F502" s="34"/>
    </row>
    <row r="503" spans="1:6" s="3" customFormat="1" ht="26.25" x14ac:dyDescent="0.25">
      <c r="A503" s="35" t="s">
        <v>532</v>
      </c>
      <c r="B503" s="33" t="s">
        <v>119</v>
      </c>
      <c r="C503" s="33" t="s">
        <v>13</v>
      </c>
      <c r="D503" s="34">
        <f>D504+D515+D508</f>
        <v>2061.4999999999995</v>
      </c>
      <c r="E503" s="34">
        <f>E504+E515+E508</f>
        <v>2000.1000000000001</v>
      </c>
      <c r="F503" s="34">
        <f>F504+F515+F508</f>
        <v>0</v>
      </c>
    </row>
    <row r="504" spans="1:6" s="3" customFormat="1" ht="39" hidden="1" x14ac:dyDescent="0.25">
      <c r="A504" s="35" t="s">
        <v>120</v>
      </c>
      <c r="B504" s="33" t="s">
        <v>121</v>
      </c>
      <c r="C504" s="33" t="s">
        <v>13</v>
      </c>
      <c r="D504" s="34">
        <f>D505</f>
        <v>0</v>
      </c>
      <c r="E504" s="34">
        <f t="shared" ref="E504:F506" si="84">E505</f>
        <v>0</v>
      </c>
      <c r="F504" s="34">
        <f t="shared" si="84"/>
        <v>0</v>
      </c>
    </row>
    <row r="505" spans="1:6" s="3" customFormat="1" ht="15" hidden="1" x14ac:dyDescent="0.25">
      <c r="A505" s="35" t="s">
        <v>89</v>
      </c>
      <c r="B505" s="33" t="s">
        <v>122</v>
      </c>
      <c r="C505" s="33" t="s">
        <v>13</v>
      </c>
      <c r="D505" s="34">
        <f>D506</f>
        <v>0</v>
      </c>
      <c r="E505" s="34">
        <f t="shared" si="84"/>
        <v>0</v>
      </c>
      <c r="F505" s="34">
        <f t="shared" si="84"/>
        <v>0</v>
      </c>
    </row>
    <row r="506" spans="1:6" s="3" customFormat="1" ht="29.25" hidden="1" customHeight="1" x14ac:dyDescent="0.25">
      <c r="A506" s="35" t="s">
        <v>32</v>
      </c>
      <c r="B506" s="33" t="s">
        <v>122</v>
      </c>
      <c r="C506" s="33" t="s">
        <v>33</v>
      </c>
      <c r="D506" s="34">
        <f>D507</f>
        <v>0</v>
      </c>
      <c r="E506" s="34">
        <f t="shared" si="84"/>
        <v>0</v>
      </c>
      <c r="F506" s="34">
        <f t="shared" si="84"/>
        <v>0</v>
      </c>
    </row>
    <row r="507" spans="1:6" s="3" customFormat="1" ht="26.25" hidden="1" x14ac:dyDescent="0.25">
      <c r="A507" s="35" t="s">
        <v>34</v>
      </c>
      <c r="B507" s="33" t="s">
        <v>122</v>
      </c>
      <c r="C507" s="33" t="s">
        <v>35</v>
      </c>
      <c r="D507" s="34"/>
      <c r="E507" s="34"/>
      <c r="F507" s="34"/>
    </row>
    <row r="508" spans="1:6" s="3" customFormat="1" ht="39" x14ac:dyDescent="0.25">
      <c r="A508" s="35" t="s">
        <v>120</v>
      </c>
      <c r="B508" s="33" t="s">
        <v>121</v>
      </c>
      <c r="C508" s="33" t="s">
        <v>13</v>
      </c>
      <c r="D508" s="34">
        <f>D509+D512</f>
        <v>210</v>
      </c>
      <c r="E508" s="34">
        <f t="shared" ref="E508:F510" si="85">E509</f>
        <v>0</v>
      </c>
      <c r="F508" s="34">
        <f t="shared" si="85"/>
        <v>0</v>
      </c>
    </row>
    <row r="509" spans="1:6" s="3" customFormat="1" ht="15" x14ac:dyDescent="0.25">
      <c r="A509" s="35" t="s">
        <v>89</v>
      </c>
      <c r="B509" s="33" t="s">
        <v>122</v>
      </c>
      <c r="C509" s="33" t="s">
        <v>13</v>
      </c>
      <c r="D509" s="34">
        <f>D510</f>
        <v>126.5</v>
      </c>
      <c r="E509" s="34">
        <f t="shared" si="85"/>
        <v>0</v>
      </c>
      <c r="F509" s="34">
        <f t="shared" si="85"/>
        <v>0</v>
      </c>
    </row>
    <row r="510" spans="1:6" s="3" customFormat="1" ht="26.25" x14ac:dyDescent="0.25">
      <c r="A510" s="35" t="s">
        <v>32</v>
      </c>
      <c r="B510" s="33" t="s">
        <v>122</v>
      </c>
      <c r="C510" s="33" t="s">
        <v>33</v>
      </c>
      <c r="D510" s="34">
        <f>D511</f>
        <v>126.5</v>
      </c>
      <c r="E510" s="34">
        <f t="shared" si="85"/>
        <v>0</v>
      </c>
      <c r="F510" s="34">
        <f t="shared" si="85"/>
        <v>0</v>
      </c>
    </row>
    <row r="511" spans="1:6" s="3" customFormat="1" ht="26.25" x14ac:dyDescent="0.25">
      <c r="A511" s="35" t="s">
        <v>34</v>
      </c>
      <c r="B511" s="33" t="s">
        <v>122</v>
      </c>
      <c r="C511" s="33" t="s">
        <v>35</v>
      </c>
      <c r="D511" s="34">
        <f>360-109-102.5-141+99+20</f>
        <v>126.5</v>
      </c>
      <c r="E511" s="34">
        <v>0</v>
      </c>
      <c r="F511" s="34">
        <v>0</v>
      </c>
    </row>
    <row r="512" spans="1:6" s="3" customFormat="1" ht="39" x14ac:dyDescent="0.25">
      <c r="A512" s="35" t="s">
        <v>631</v>
      </c>
      <c r="B512" s="33" t="s">
        <v>630</v>
      </c>
      <c r="C512" s="33" t="s">
        <v>13</v>
      </c>
      <c r="D512" s="34">
        <f>D513</f>
        <v>83.5</v>
      </c>
      <c r="E512" s="34">
        <v>0</v>
      </c>
      <c r="F512" s="34">
        <v>0</v>
      </c>
    </row>
    <row r="513" spans="1:6" s="3" customFormat="1" ht="26.25" x14ac:dyDescent="0.25">
      <c r="A513" s="35" t="s">
        <v>32</v>
      </c>
      <c r="B513" s="33" t="s">
        <v>630</v>
      </c>
      <c r="C513" s="33" t="s">
        <v>33</v>
      </c>
      <c r="D513" s="34">
        <f>D514</f>
        <v>83.5</v>
      </c>
      <c r="E513" s="34">
        <v>0</v>
      </c>
      <c r="F513" s="34">
        <v>0</v>
      </c>
    </row>
    <row r="514" spans="1:6" s="3" customFormat="1" ht="26.25" x14ac:dyDescent="0.25">
      <c r="A514" s="35" t="s">
        <v>34</v>
      </c>
      <c r="B514" s="33" t="s">
        <v>630</v>
      </c>
      <c r="C514" s="33" t="s">
        <v>35</v>
      </c>
      <c r="D514" s="34">
        <v>83.5</v>
      </c>
      <c r="E514" s="34">
        <v>0</v>
      </c>
      <c r="F514" s="34">
        <v>0</v>
      </c>
    </row>
    <row r="515" spans="1:6" s="3" customFormat="1" ht="15" x14ac:dyDescent="0.25">
      <c r="A515" s="35" t="s">
        <v>128</v>
      </c>
      <c r="B515" s="33" t="s">
        <v>129</v>
      </c>
      <c r="C515" s="33" t="s">
        <v>13</v>
      </c>
      <c r="D515" s="34">
        <f>D516</f>
        <v>1851.4999999999995</v>
      </c>
      <c r="E515" s="34">
        <f t="shared" ref="E515:F517" si="86">E516</f>
        <v>2000.1000000000001</v>
      </c>
      <c r="F515" s="34">
        <f t="shared" si="86"/>
        <v>0</v>
      </c>
    </row>
    <row r="516" spans="1:6" s="3" customFormat="1" ht="15" x14ac:dyDescent="0.25">
      <c r="A516" s="35" t="s">
        <v>89</v>
      </c>
      <c r="B516" s="33" t="s">
        <v>130</v>
      </c>
      <c r="C516" s="33" t="s">
        <v>13</v>
      </c>
      <c r="D516" s="34">
        <f>D517+D536</f>
        <v>1851.4999999999995</v>
      </c>
      <c r="E516" s="34">
        <f>E517+E536</f>
        <v>2000.1000000000001</v>
      </c>
      <c r="F516" s="34">
        <f t="shared" si="86"/>
        <v>0</v>
      </c>
    </row>
    <row r="517" spans="1:6" s="3" customFormat="1" ht="29.25" customHeight="1" x14ac:dyDescent="0.25">
      <c r="A517" s="35" t="s">
        <v>32</v>
      </c>
      <c r="B517" s="33" t="s">
        <v>130</v>
      </c>
      <c r="C517" s="33" t="s">
        <v>33</v>
      </c>
      <c r="D517" s="34">
        <f>D518</f>
        <v>1314.0999999999995</v>
      </c>
      <c r="E517" s="34">
        <f t="shared" si="86"/>
        <v>1781.4</v>
      </c>
      <c r="F517" s="34">
        <f t="shared" si="86"/>
        <v>0</v>
      </c>
    </row>
    <row r="518" spans="1:6" s="3" customFormat="1" ht="26.25" x14ac:dyDescent="0.25">
      <c r="A518" s="35" t="s">
        <v>34</v>
      </c>
      <c r="B518" s="33" t="s">
        <v>130</v>
      </c>
      <c r="C518" s="33" t="s">
        <v>35</v>
      </c>
      <c r="D518" s="34">
        <f>1098.9+50+290.8+396-500-55.9-100-13+98.5-0.4+2217.2-623.6-1544.4</f>
        <v>1314.0999999999995</v>
      </c>
      <c r="E518" s="34">
        <f>1098.9+119.9+166.6+396</f>
        <v>1781.4</v>
      </c>
      <c r="F518" s="34">
        <v>0</v>
      </c>
    </row>
    <row r="519" spans="1:6" s="3" customFormat="1" ht="39" hidden="1" x14ac:dyDescent="0.25">
      <c r="A519" s="35" t="s">
        <v>279</v>
      </c>
      <c r="B519" s="33" t="s">
        <v>280</v>
      </c>
      <c r="C519" s="33" t="s">
        <v>13</v>
      </c>
      <c r="D519" s="34">
        <f>D520</f>
        <v>0</v>
      </c>
      <c r="E519" s="34">
        <f t="shared" ref="E519:F521" si="87">E520</f>
        <v>0</v>
      </c>
      <c r="F519" s="34">
        <f t="shared" si="87"/>
        <v>0</v>
      </c>
    </row>
    <row r="520" spans="1:6" s="3" customFormat="1" ht="15" hidden="1" x14ac:dyDescent="0.25">
      <c r="A520" s="35" t="s">
        <v>89</v>
      </c>
      <c r="B520" s="33" t="s">
        <v>281</v>
      </c>
      <c r="C520" s="33" t="s">
        <v>13</v>
      </c>
      <c r="D520" s="34">
        <f>D521</f>
        <v>0</v>
      </c>
      <c r="E520" s="34">
        <f t="shared" si="87"/>
        <v>0</v>
      </c>
      <c r="F520" s="34">
        <f t="shared" si="87"/>
        <v>0</v>
      </c>
    </row>
    <row r="521" spans="1:6" s="3" customFormat="1" ht="39" hidden="1" x14ac:dyDescent="0.25">
      <c r="A521" s="35" t="s">
        <v>134</v>
      </c>
      <c r="B521" s="33" t="s">
        <v>281</v>
      </c>
      <c r="C521" s="33" t="s">
        <v>135</v>
      </c>
      <c r="D521" s="34">
        <f>D522</f>
        <v>0</v>
      </c>
      <c r="E521" s="34">
        <f t="shared" si="87"/>
        <v>0</v>
      </c>
      <c r="F521" s="34">
        <f t="shared" si="87"/>
        <v>0</v>
      </c>
    </row>
    <row r="522" spans="1:6" s="3" customFormat="1" ht="15" hidden="1" x14ac:dyDescent="0.25">
      <c r="A522" s="35" t="s">
        <v>136</v>
      </c>
      <c r="B522" s="33" t="s">
        <v>281</v>
      </c>
      <c r="C522" s="33" t="s">
        <v>137</v>
      </c>
      <c r="D522" s="34"/>
      <c r="E522" s="34"/>
      <c r="F522" s="34"/>
    </row>
    <row r="523" spans="1:6" s="3" customFormat="1" ht="26.25" hidden="1" x14ac:dyDescent="0.25">
      <c r="A523" s="35" t="s">
        <v>138</v>
      </c>
      <c r="B523" s="33" t="s">
        <v>139</v>
      </c>
      <c r="C523" s="33" t="s">
        <v>13</v>
      </c>
      <c r="D523" s="34">
        <f>D524</f>
        <v>0</v>
      </c>
      <c r="E523" s="34">
        <f t="shared" ref="E523:F525" si="88">E524</f>
        <v>0</v>
      </c>
      <c r="F523" s="34">
        <f t="shared" si="88"/>
        <v>0</v>
      </c>
    </row>
    <row r="524" spans="1:6" s="3" customFormat="1" ht="15" hidden="1" x14ac:dyDescent="0.25">
      <c r="A524" s="35" t="s">
        <v>89</v>
      </c>
      <c r="B524" s="33" t="s">
        <v>140</v>
      </c>
      <c r="C524" s="33" t="s">
        <v>13</v>
      </c>
      <c r="D524" s="34">
        <f>D525</f>
        <v>0</v>
      </c>
      <c r="E524" s="34">
        <f t="shared" si="88"/>
        <v>0</v>
      </c>
      <c r="F524" s="34">
        <f t="shared" si="88"/>
        <v>0</v>
      </c>
    </row>
    <row r="525" spans="1:6" s="3" customFormat="1" ht="26.25" hidden="1" x14ac:dyDescent="0.25">
      <c r="A525" s="35" t="s">
        <v>32</v>
      </c>
      <c r="B525" s="33" t="s">
        <v>140</v>
      </c>
      <c r="C525" s="33" t="s">
        <v>33</v>
      </c>
      <c r="D525" s="34">
        <f>D526</f>
        <v>0</v>
      </c>
      <c r="E525" s="34">
        <f t="shared" si="88"/>
        <v>0</v>
      </c>
      <c r="F525" s="34">
        <f t="shared" si="88"/>
        <v>0</v>
      </c>
    </row>
    <row r="526" spans="1:6" s="3" customFormat="1" ht="26.25" hidden="1" x14ac:dyDescent="0.25">
      <c r="A526" s="35" t="s">
        <v>34</v>
      </c>
      <c r="B526" s="33" t="s">
        <v>140</v>
      </c>
      <c r="C526" s="33" t="s">
        <v>35</v>
      </c>
      <c r="D526" s="34"/>
      <c r="E526" s="34"/>
      <c r="F526" s="34"/>
    </row>
    <row r="527" spans="1:6" s="3" customFormat="1" ht="39" hidden="1" x14ac:dyDescent="0.25">
      <c r="A527" s="35" t="s">
        <v>215</v>
      </c>
      <c r="B527" s="33" t="s">
        <v>216</v>
      </c>
      <c r="C527" s="33" t="s">
        <v>13</v>
      </c>
      <c r="D527" s="34">
        <f>D528</f>
        <v>0</v>
      </c>
      <c r="E527" s="34">
        <f t="shared" ref="E527:F530" si="89">E528</f>
        <v>0</v>
      </c>
      <c r="F527" s="34">
        <f t="shared" si="89"/>
        <v>0</v>
      </c>
    </row>
    <row r="528" spans="1:6" s="3" customFormat="1" ht="51.75" hidden="1" x14ac:dyDescent="0.25">
      <c r="A528" s="35" t="s">
        <v>217</v>
      </c>
      <c r="B528" s="33" t="s">
        <v>218</v>
      </c>
      <c r="C528" s="33" t="s">
        <v>13</v>
      </c>
      <c r="D528" s="34">
        <f>D529</f>
        <v>0</v>
      </c>
      <c r="E528" s="34">
        <f t="shared" si="89"/>
        <v>0</v>
      </c>
      <c r="F528" s="34">
        <f t="shared" si="89"/>
        <v>0</v>
      </c>
    </row>
    <row r="529" spans="1:6" s="3" customFormat="1" ht="39" hidden="1" x14ac:dyDescent="0.25">
      <c r="A529" s="35" t="s">
        <v>219</v>
      </c>
      <c r="B529" s="33" t="s">
        <v>220</v>
      </c>
      <c r="C529" s="33" t="s">
        <v>13</v>
      </c>
      <c r="D529" s="34">
        <f>D530</f>
        <v>0</v>
      </c>
      <c r="E529" s="34">
        <f t="shared" si="89"/>
        <v>0</v>
      </c>
      <c r="F529" s="34">
        <f t="shared" si="89"/>
        <v>0</v>
      </c>
    </row>
    <row r="530" spans="1:6" s="3" customFormat="1" ht="39" hidden="1" x14ac:dyDescent="0.25">
      <c r="A530" s="35" t="s">
        <v>221</v>
      </c>
      <c r="B530" s="33" t="s">
        <v>220</v>
      </c>
      <c r="C530" s="33" t="s">
        <v>37</v>
      </c>
      <c r="D530" s="34">
        <f>D531</f>
        <v>0</v>
      </c>
      <c r="E530" s="34">
        <f t="shared" si="89"/>
        <v>0</v>
      </c>
      <c r="F530" s="34">
        <f t="shared" si="89"/>
        <v>0</v>
      </c>
    </row>
    <row r="531" spans="1:6" s="3" customFormat="1" ht="15" hidden="1" x14ac:dyDescent="0.25">
      <c r="A531" s="35" t="s">
        <v>36</v>
      </c>
      <c r="B531" s="33" t="s">
        <v>220</v>
      </c>
      <c r="C531" s="33" t="s">
        <v>222</v>
      </c>
      <c r="D531" s="34"/>
      <c r="E531" s="34"/>
      <c r="F531" s="34"/>
    </row>
    <row r="532" spans="1:6" s="3" customFormat="1" ht="39" hidden="1" x14ac:dyDescent="0.25">
      <c r="A532" s="35" t="s">
        <v>223</v>
      </c>
      <c r="B532" s="33" t="s">
        <v>224</v>
      </c>
      <c r="C532" s="33" t="s">
        <v>13</v>
      </c>
      <c r="D532" s="34">
        <f>D533</f>
        <v>0</v>
      </c>
      <c r="E532" s="34">
        <f>E533</f>
        <v>0</v>
      </c>
      <c r="F532" s="34">
        <f>F533</f>
        <v>0</v>
      </c>
    </row>
    <row r="533" spans="1:6" s="3" customFormat="1" ht="39" hidden="1" x14ac:dyDescent="0.25">
      <c r="A533" s="35" t="s">
        <v>221</v>
      </c>
      <c r="B533" s="33" t="s">
        <v>224</v>
      </c>
      <c r="C533" s="33" t="s">
        <v>222</v>
      </c>
      <c r="D533" s="34"/>
      <c r="E533" s="34"/>
      <c r="F533" s="34"/>
    </row>
    <row r="534" spans="1:6" s="3" customFormat="1" ht="39" hidden="1" x14ac:dyDescent="0.25">
      <c r="A534" s="35" t="s">
        <v>225</v>
      </c>
      <c r="B534" s="33" t="s">
        <v>226</v>
      </c>
      <c r="C534" s="33" t="s">
        <v>13</v>
      </c>
      <c r="D534" s="34">
        <f>D535</f>
        <v>0</v>
      </c>
      <c r="E534" s="34">
        <f>E535</f>
        <v>0</v>
      </c>
      <c r="F534" s="34">
        <f>F535</f>
        <v>0</v>
      </c>
    </row>
    <row r="535" spans="1:6" s="3" customFormat="1" ht="39" hidden="1" x14ac:dyDescent="0.25">
      <c r="A535" s="35" t="s">
        <v>221</v>
      </c>
      <c r="B535" s="33" t="s">
        <v>226</v>
      </c>
      <c r="C535" s="33" t="s">
        <v>222</v>
      </c>
      <c r="D535" s="34"/>
      <c r="E535" s="34"/>
      <c r="F535" s="34"/>
    </row>
    <row r="536" spans="1:6" s="3" customFormat="1" ht="15" x14ac:dyDescent="0.25">
      <c r="A536" s="35" t="s">
        <v>36</v>
      </c>
      <c r="B536" s="33" t="s">
        <v>130</v>
      </c>
      <c r="C536" s="33" t="s">
        <v>37</v>
      </c>
      <c r="D536" s="34">
        <f>D537+D546</f>
        <v>537.40000000000009</v>
      </c>
      <c r="E536" s="34">
        <f>E537</f>
        <v>218.7</v>
      </c>
      <c r="F536" s="34">
        <f t="shared" ref="F536" si="90">F537</f>
        <v>0</v>
      </c>
    </row>
    <row r="537" spans="1:6" s="3" customFormat="1" ht="42.75" customHeight="1" x14ac:dyDescent="0.25">
      <c r="A537" s="45" t="s">
        <v>484</v>
      </c>
      <c r="B537" s="33" t="s">
        <v>130</v>
      </c>
      <c r="C537" s="33" t="s">
        <v>222</v>
      </c>
      <c r="D537" s="34">
        <f>218.7+300</f>
        <v>518.70000000000005</v>
      </c>
      <c r="E537" s="34">
        <v>218.7</v>
      </c>
      <c r="F537" s="34">
        <v>0</v>
      </c>
    </row>
    <row r="538" spans="1:6" s="3" customFormat="1" ht="33.75" hidden="1" customHeight="1" x14ac:dyDescent="0.25">
      <c r="A538" s="35"/>
      <c r="B538" s="33"/>
      <c r="C538" s="33"/>
      <c r="D538" s="34"/>
      <c r="E538" s="34"/>
      <c r="F538" s="34"/>
    </row>
    <row r="539" spans="1:6" s="3" customFormat="1" ht="27" hidden="1" customHeight="1" x14ac:dyDescent="0.25">
      <c r="A539" s="35"/>
      <c r="B539" s="33"/>
      <c r="C539" s="33"/>
      <c r="D539" s="34"/>
      <c r="E539" s="34"/>
      <c r="F539" s="34"/>
    </row>
    <row r="540" spans="1:6" s="3" customFormat="1" ht="27.75" hidden="1" customHeight="1" x14ac:dyDescent="0.25">
      <c r="A540" s="35"/>
      <c r="B540" s="33"/>
      <c r="C540" s="33"/>
      <c r="D540" s="34"/>
      <c r="E540" s="34"/>
      <c r="F540" s="34"/>
    </row>
    <row r="541" spans="1:6" s="3" customFormat="1" ht="27.75" hidden="1" customHeight="1" x14ac:dyDescent="0.25">
      <c r="A541" s="35"/>
      <c r="B541" s="33"/>
      <c r="C541" s="33"/>
      <c r="D541" s="34"/>
      <c r="E541" s="34"/>
      <c r="F541" s="34"/>
    </row>
    <row r="542" spans="1:6" s="3" customFormat="1" ht="29.25" hidden="1" customHeight="1" x14ac:dyDescent="0.25">
      <c r="A542" s="45"/>
      <c r="B542" s="33"/>
      <c r="C542" s="33"/>
      <c r="D542" s="34"/>
      <c r="E542" s="34"/>
      <c r="F542" s="34"/>
    </row>
    <row r="543" spans="1:6" s="3" customFormat="1" ht="27" hidden="1" customHeight="1" x14ac:dyDescent="0.25">
      <c r="A543" s="45"/>
      <c r="B543" s="33"/>
      <c r="C543" s="33"/>
      <c r="D543" s="34"/>
      <c r="E543" s="34"/>
      <c r="F543" s="34"/>
    </row>
    <row r="544" spans="1:6" s="3" customFormat="1" ht="27" hidden="1" customHeight="1" x14ac:dyDescent="0.25">
      <c r="A544" s="35"/>
      <c r="B544" s="33"/>
      <c r="C544" s="33"/>
      <c r="D544" s="34"/>
      <c r="E544" s="34"/>
      <c r="F544" s="34"/>
    </row>
    <row r="545" spans="1:6" s="3" customFormat="1" ht="44.25" hidden="1" customHeight="1" x14ac:dyDescent="0.25">
      <c r="A545" s="45"/>
      <c r="B545" s="33"/>
      <c r="C545" s="33"/>
      <c r="D545" s="34"/>
      <c r="E545" s="34"/>
      <c r="F545" s="34"/>
    </row>
    <row r="546" spans="1:6" s="3" customFormat="1" ht="19.5" customHeight="1" x14ac:dyDescent="0.25">
      <c r="A546" s="35" t="s">
        <v>38</v>
      </c>
      <c r="B546" s="33" t="s">
        <v>130</v>
      </c>
      <c r="C546" s="33" t="s">
        <v>39</v>
      </c>
      <c r="D546" s="34">
        <f>83.5+4.2+0.1-20-49-0.1</f>
        <v>18.699999999999996</v>
      </c>
      <c r="E546" s="34">
        <v>0</v>
      </c>
      <c r="F546" s="34">
        <v>0</v>
      </c>
    </row>
    <row r="547" spans="1:6" s="3" customFormat="1" ht="44.25" hidden="1" customHeight="1" x14ac:dyDescent="0.25">
      <c r="A547" s="45"/>
      <c r="B547" s="33"/>
      <c r="C547" s="33"/>
      <c r="D547" s="34"/>
      <c r="E547" s="34"/>
      <c r="F547" s="34"/>
    </row>
    <row r="548" spans="1:6" s="3" customFormat="1" ht="52.5" customHeight="1" x14ac:dyDescent="0.25">
      <c r="A548" s="35" t="s">
        <v>517</v>
      </c>
      <c r="B548" s="33" t="s">
        <v>132</v>
      </c>
      <c r="C548" s="33" t="s">
        <v>13</v>
      </c>
      <c r="D548" s="34">
        <f>D549+D554</f>
        <v>3040</v>
      </c>
      <c r="E548" s="34">
        <f>E549</f>
        <v>116.1</v>
      </c>
      <c r="F548" s="34">
        <f>F549</f>
        <v>0</v>
      </c>
    </row>
    <row r="549" spans="1:6" s="3" customFormat="1" ht="15" x14ac:dyDescent="0.25">
      <c r="A549" s="35" t="s">
        <v>89</v>
      </c>
      <c r="B549" s="33" t="s">
        <v>260</v>
      </c>
      <c r="C549" s="33" t="s">
        <v>13</v>
      </c>
      <c r="D549" s="34">
        <f>D550+D552</f>
        <v>0</v>
      </c>
      <c r="E549" s="34">
        <f>E550+E552</f>
        <v>116.1</v>
      </c>
      <c r="F549" s="34">
        <f>F550+F552</f>
        <v>0</v>
      </c>
    </row>
    <row r="550" spans="1:6" s="3" customFormat="1" ht="26.25" x14ac:dyDescent="0.25">
      <c r="A550" s="35" t="s">
        <v>32</v>
      </c>
      <c r="B550" s="33" t="s">
        <v>260</v>
      </c>
      <c r="C550" s="33" t="s">
        <v>33</v>
      </c>
      <c r="D550" s="34">
        <f>D551</f>
        <v>0</v>
      </c>
      <c r="E550" s="34">
        <f>E551</f>
        <v>116.1</v>
      </c>
      <c r="F550" s="34">
        <f>F551</f>
        <v>0</v>
      </c>
    </row>
    <row r="551" spans="1:6" s="3" customFormat="1" ht="26.25" x14ac:dyDescent="0.25">
      <c r="A551" s="35" t="s">
        <v>34</v>
      </c>
      <c r="B551" s="33" t="s">
        <v>260</v>
      </c>
      <c r="C551" s="33" t="s">
        <v>35</v>
      </c>
      <c r="D551" s="34">
        <f>116.1-116.1</f>
        <v>0</v>
      </c>
      <c r="E551" s="34">
        <v>116.1</v>
      </c>
      <c r="F551" s="34">
        <v>0</v>
      </c>
    </row>
    <row r="552" spans="1:6" s="3" customFormat="1" ht="27.75" hidden="1" customHeight="1" x14ac:dyDescent="0.25">
      <c r="A552" s="35" t="s">
        <v>134</v>
      </c>
      <c r="B552" s="33" t="s">
        <v>260</v>
      </c>
      <c r="C552" s="33" t="s">
        <v>135</v>
      </c>
      <c r="D552" s="34">
        <f>D553</f>
        <v>0</v>
      </c>
      <c r="E552" s="34">
        <f>E553</f>
        <v>0</v>
      </c>
      <c r="F552" s="34">
        <f>F553</f>
        <v>0</v>
      </c>
    </row>
    <row r="553" spans="1:6" s="3" customFormat="1" ht="19.5" hidden="1" customHeight="1" x14ac:dyDescent="0.25">
      <c r="A553" s="35" t="s">
        <v>136</v>
      </c>
      <c r="B553" s="33" t="s">
        <v>260</v>
      </c>
      <c r="C553" s="33" t="s">
        <v>137</v>
      </c>
      <c r="D553" s="34">
        <v>0</v>
      </c>
      <c r="E553" s="34">
        <v>0</v>
      </c>
      <c r="F553" s="34">
        <v>0</v>
      </c>
    </row>
    <row r="554" spans="1:6" s="3" customFormat="1" ht="44.25" customHeight="1" x14ac:dyDescent="0.25">
      <c r="A554" s="35" t="s">
        <v>587</v>
      </c>
      <c r="B554" s="33" t="s">
        <v>586</v>
      </c>
      <c r="C554" s="33" t="s">
        <v>13</v>
      </c>
      <c r="D554" s="34">
        <f>D555</f>
        <v>3040</v>
      </c>
      <c r="E554" s="34">
        <v>0</v>
      </c>
      <c r="F554" s="34">
        <v>0</v>
      </c>
    </row>
    <row r="555" spans="1:6" s="3" customFormat="1" ht="30" customHeight="1" x14ac:dyDescent="0.25">
      <c r="A555" s="35" t="s">
        <v>32</v>
      </c>
      <c r="B555" s="33" t="s">
        <v>586</v>
      </c>
      <c r="C555" s="33" t="s">
        <v>33</v>
      </c>
      <c r="D555" s="34">
        <f>D556</f>
        <v>3040</v>
      </c>
      <c r="E555" s="34">
        <v>0</v>
      </c>
      <c r="F555" s="34">
        <v>0</v>
      </c>
    </row>
    <row r="556" spans="1:6" s="3" customFormat="1" ht="31.5" customHeight="1" x14ac:dyDescent="0.25">
      <c r="A556" s="35" t="s">
        <v>34</v>
      </c>
      <c r="B556" s="33" t="s">
        <v>586</v>
      </c>
      <c r="C556" s="33" t="s">
        <v>35</v>
      </c>
      <c r="D556" s="34">
        <v>3040</v>
      </c>
      <c r="E556" s="34">
        <v>0</v>
      </c>
      <c r="F556" s="34">
        <v>0</v>
      </c>
    </row>
    <row r="557" spans="1:6" s="3" customFormat="1" ht="45" customHeight="1" x14ac:dyDescent="0.25">
      <c r="A557" s="35" t="s">
        <v>526</v>
      </c>
      <c r="B557" s="33" t="s">
        <v>524</v>
      </c>
      <c r="C557" s="33" t="s">
        <v>13</v>
      </c>
      <c r="D557" s="34">
        <f t="shared" ref="D557:F559" si="91">D558</f>
        <v>0</v>
      </c>
      <c r="E557" s="34">
        <f t="shared" si="91"/>
        <v>0</v>
      </c>
      <c r="F557" s="34">
        <f>F560+F562</f>
        <v>80</v>
      </c>
    </row>
    <row r="558" spans="1:6" s="3" customFormat="1" ht="16.5" customHeight="1" x14ac:dyDescent="0.25">
      <c r="A558" s="35" t="s">
        <v>89</v>
      </c>
      <c r="B558" s="33" t="s">
        <v>525</v>
      </c>
      <c r="C558" s="33" t="s">
        <v>13</v>
      </c>
      <c r="D558" s="34">
        <f t="shared" si="91"/>
        <v>0</v>
      </c>
      <c r="E558" s="34">
        <f t="shared" si="91"/>
        <v>0</v>
      </c>
      <c r="F558" s="34">
        <f t="shared" si="91"/>
        <v>50</v>
      </c>
    </row>
    <row r="559" spans="1:6" s="3" customFormat="1" ht="28.5" customHeight="1" x14ac:dyDescent="0.25">
      <c r="A559" s="35" t="s">
        <v>32</v>
      </c>
      <c r="B559" s="33" t="s">
        <v>525</v>
      </c>
      <c r="C559" s="33" t="s">
        <v>33</v>
      </c>
      <c r="D559" s="34">
        <f t="shared" si="91"/>
        <v>0</v>
      </c>
      <c r="E559" s="34">
        <f t="shared" si="91"/>
        <v>0</v>
      </c>
      <c r="F559" s="34">
        <f t="shared" si="91"/>
        <v>50</v>
      </c>
    </row>
    <row r="560" spans="1:6" s="3" customFormat="1" ht="25.5" customHeight="1" x14ac:dyDescent="0.25">
      <c r="A560" s="35" t="s">
        <v>161</v>
      </c>
      <c r="B560" s="33" t="s">
        <v>525</v>
      </c>
      <c r="C560" s="33" t="s">
        <v>35</v>
      </c>
      <c r="D560" s="34">
        <v>0</v>
      </c>
      <c r="E560" s="34">
        <v>0</v>
      </c>
      <c r="F560" s="34">
        <v>50</v>
      </c>
    </row>
    <row r="561" spans="1:6" s="3" customFormat="1" ht="22.5" customHeight="1" x14ac:dyDescent="0.25">
      <c r="A561" s="35" t="s">
        <v>36</v>
      </c>
      <c r="B561" s="33" t="s">
        <v>525</v>
      </c>
      <c r="C561" s="33" t="s">
        <v>37</v>
      </c>
      <c r="D561" s="34">
        <f>D562</f>
        <v>0</v>
      </c>
      <c r="E561" s="34">
        <f>E562</f>
        <v>0</v>
      </c>
      <c r="F561" s="34">
        <f>F562</f>
        <v>30</v>
      </c>
    </row>
    <row r="562" spans="1:6" s="3" customFormat="1" ht="22.5" customHeight="1" x14ac:dyDescent="0.25">
      <c r="A562" s="35" t="s">
        <v>38</v>
      </c>
      <c r="B562" s="33" t="s">
        <v>525</v>
      </c>
      <c r="C562" s="33" t="s">
        <v>39</v>
      </c>
      <c r="D562" s="34">
        <v>0</v>
      </c>
      <c r="E562" s="34">
        <v>0</v>
      </c>
      <c r="F562" s="34">
        <v>30</v>
      </c>
    </row>
    <row r="563" spans="1:6" s="3" customFormat="1" ht="54.75" customHeight="1" x14ac:dyDescent="0.25">
      <c r="A563" s="35" t="s">
        <v>531</v>
      </c>
      <c r="B563" s="33" t="s">
        <v>528</v>
      </c>
      <c r="C563" s="33" t="s">
        <v>13</v>
      </c>
      <c r="D563" s="34">
        <f>D564</f>
        <v>0</v>
      </c>
      <c r="E563" s="34">
        <f>E564+E569+E572</f>
        <v>2427.3000000000002</v>
      </c>
      <c r="F563" s="34">
        <f>F564+F569+F572</f>
        <v>2339.1</v>
      </c>
    </row>
    <row r="564" spans="1:6" s="3" customFormat="1" ht="29.25" customHeight="1" x14ac:dyDescent="0.25">
      <c r="A564" s="35" t="s">
        <v>144</v>
      </c>
      <c r="B564" s="33" t="s">
        <v>582</v>
      </c>
      <c r="C564" s="33" t="s">
        <v>13</v>
      </c>
      <c r="D564" s="34">
        <f>D565+D567+D570</f>
        <v>0</v>
      </c>
      <c r="E564" s="34">
        <f>E565+E567</f>
        <v>2209.5</v>
      </c>
      <c r="F564" s="34">
        <f>F565+F567</f>
        <v>2198.5</v>
      </c>
    </row>
    <row r="565" spans="1:6" s="3" customFormat="1" ht="68.25" customHeight="1" x14ac:dyDescent="0.25">
      <c r="A565" s="35" t="s">
        <v>22</v>
      </c>
      <c r="B565" s="33" t="s">
        <v>582</v>
      </c>
      <c r="C565" s="33" t="s">
        <v>23</v>
      </c>
      <c r="D565" s="34">
        <f>D566</f>
        <v>0</v>
      </c>
      <c r="E565" s="34">
        <f>E566</f>
        <v>2198.5</v>
      </c>
      <c r="F565" s="34">
        <f>F566</f>
        <v>2198.5</v>
      </c>
    </row>
    <row r="566" spans="1:6" s="3" customFormat="1" ht="22.5" customHeight="1" x14ac:dyDescent="0.25">
      <c r="A566" s="35" t="s">
        <v>146</v>
      </c>
      <c r="B566" s="33" t="s">
        <v>582</v>
      </c>
      <c r="C566" s="33" t="s">
        <v>147</v>
      </c>
      <c r="D566" s="34">
        <v>0</v>
      </c>
      <c r="E566" s="34">
        <v>2198.5</v>
      </c>
      <c r="F566" s="34">
        <v>2198.5</v>
      </c>
    </row>
    <row r="567" spans="1:6" s="3" customFormat="1" ht="30.75" customHeight="1" x14ac:dyDescent="0.25">
      <c r="A567" s="35" t="s">
        <v>32</v>
      </c>
      <c r="B567" s="33" t="s">
        <v>582</v>
      </c>
      <c r="C567" s="33" t="s">
        <v>33</v>
      </c>
      <c r="D567" s="34">
        <f>D568</f>
        <v>0</v>
      </c>
      <c r="E567" s="34">
        <f>E568</f>
        <v>11</v>
      </c>
      <c r="F567" s="34">
        <v>0</v>
      </c>
    </row>
    <row r="568" spans="1:6" s="3" customFormat="1" ht="29.25" customHeight="1" x14ac:dyDescent="0.25">
      <c r="A568" s="35" t="s">
        <v>34</v>
      </c>
      <c r="B568" s="33" t="s">
        <v>582</v>
      </c>
      <c r="C568" s="33" t="s">
        <v>35</v>
      </c>
      <c r="D568" s="34">
        <v>0</v>
      </c>
      <c r="E568" s="34">
        <v>11</v>
      </c>
      <c r="F568" s="34">
        <v>0</v>
      </c>
    </row>
    <row r="569" spans="1:6" s="3" customFormat="1" ht="53.25" customHeight="1" x14ac:dyDescent="0.25">
      <c r="A569" s="35" t="s">
        <v>142</v>
      </c>
      <c r="B569" s="33" t="s">
        <v>583</v>
      </c>
      <c r="C569" s="33" t="s">
        <v>13</v>
      </c>
      <c r="D569" s="34">
        <v>0</v>
      </c>
      <c r="E569" s="34">
        <f>E570</f>
        <v>4</v>
      </c>
      <c r="F569" s="34">
        <f>F570</f>
        <v>4</v>
      </c>
    </row>
    <row r="570" spans="1:6" s="3" customFormat="1" ht="22.5" customHeight="1" x14ac:dyDescent="0.25">
      <c r="A570" s="35" t="s">
        <v>36</v>
      </c>
      <c r="B570" s="33" t="s">
        <v>583</v>
      </c>
      <c r="C570" s="33" t="s">
        <v>37</v>
      </c>
      <c r="D570" s="34">
        <f>D571</f>
        <v>0</v>
      </c>
      <c r="E570" s="34">
        <f>E571</f>
        <v>4</v>
      </c>
      <c r="F570" s="34">
        <f>F571</f>
        <v>4</v>
      </c>
    </row>
    <row r="571" spans="1:6" s="3" customFormat="1" ht="22.5" customHeight="1" x14ac:dyDescent="0.25">
      <c r="A571" s="35" t="s">
        <v>38</v>
      </c>
      <c r="B571" s="33" t="s">
        <v>583</v>
      </c>
      <c r="C571" s="33" t="s">
        <v>39</v>
      </c>
      <c r="D571" s="34">
        <v>0</v>
      </c>
      <c r="E571" s="34">
        <v>4</v>
      </c>
      <c r="F571" s="34">
        <v>4</v>
      </c>
    </row>
    <row r="572" spans="1:6" s="3" customFormat="1" ht="22.5" customHeight="1" x14ac:dyDescent="0.25">
      <c r="A572" s="35" t="s">
        <v>89</v>
      </c>
      <c r="B572" s="33" t="s">
        <v>529</v>
      </c>
      <c r="C572" s="33" t="s">
        <v>13</v>
      </c>
      <c r="D572" s="34">
        <v>0</v>
      </c>
      <c r="E572" s="34">
        <f>E573</f>
        <v>213.8</v>
      </c>
      <c r="F572" s="34">
        <f>F573</f>
        <v>136.6</v>
      </c>
    </row>
    <row r="573" spans="1:6" s="3" customFormat="1" ht="30" customHeight="1" x14ac:dyDescent="0.25">
      <c r="A573" s="35" t="s">
        <v>32</v>
      </c>
      <c r="B573" s="33" t="s">
        <v>529</v>
      </c>
      <c r="C573" s="33" t="s">
        <v>33</v>
      </c>
      <c r="D573" s="34">
        <v>0</v>
      </c>
      <c r="E573" s="34">
        <f>E574</f>
        <v>213.8</v>
      </c>
      <c r="F573" s="34">
        <f>F574</f>
        <v>136.6</v>
      </c>
    </row>
    <row r="574" spans="1:6" s="3" customFormat="1" ht="27.75" customHeight="1" x14ac:dyDescent="0.25">
      <c r="A574" s="35" t="s">
        <v>34</v>
      </c>
      <c r="B574" s="33" t="s">
        <v>529</v>
      </c>
      <c r="C574" s="33" t="s">
        <v>35</v>
      </c>
      <c r="D574" s="34">
        <v>0</v>
      </c>
      <c r="E574" s="34">
        <v>213.8</v>
      </c>
      <c r="F574" s="34">
        <v>136.6</v>
      </c>
    </row>
    <row r="575" spans="1:6" s="3" customFormat="1" ht="27.75" customHeight="1" x14ac:dyDescent="0.25">
      <c r="A575" s="35" t="s">
        <v>559</v>
      </c>
      <c r="B575" s="33" t="s">
        <v>538</v>
      </c>
      <c r="C575" s="33" t="s">
        <v>13</v>
      </c>
      <c r="D575" s="34">
        <v>0</v>
      </c>
      <c r="E575" s="34">
        <v>0</v>
      </c>
      <c r="F575" s="34">
        <f>F576</f>
        <v>182.7</v>
      </c>
    </row>
    <row r="576" spans="1:6" s="3" customFormat="1" ht="27.75" customHeight="1" x14ac:dyDescent="0.25">
      <c r="A576" s="35" t="s">
        <v>89</v>
      </c>
      <c r="B576" s="33" t="s">
        <v>539</v>
      </c>
      <c r="C576" s="33" t="s">
        <v>13</v>
      </c>
      <c r="D576" s="34">
        <v>0</v>
      </c>
      <c r="E576" s="34">
        <v>0</v>
      </c>
      <c r="F576" s="34">
        <f>F577+F581</f>
        <v>182.7</v>
      </c>
    </row>
    <row r="577" spans="1:6" s="3" customFormat="1" ht="27.75" customHeight="1" x14ac:dyDescent="0.25">
      <c r="A577" s="35" t="s">
        <v>32</v>
      </c>
      <c r="B577" s="33" t="s">
        <v>539</v>
      </c>
      <c r="C577" s="33" t="s">
        <v>33</v>
      </c>
      <c r="D577" s="34">
        <v>0</v>
      </c>
      <c r="E577" s="34">
        <v>0</v>
      </c>
      <c r="F577" s="34">
        <f>F578</f>
        <v>66.599999999999994</v>
      </c>
    </row>
    <row r="578" spans="1:6" s="3" customFormat="1" ht="27.75" customHeight="1" x14ac:dyDescent="0.25">
      <c r="A578" s="35" t="s">
        <v>34</v>
      </c>
      <c r="B578" s="33" t="s">
        <v>539</v>
      </c>
      <c r="C578" s="33" t="s">
        <v>35</v>
      </c>
      <c r="D578" s="34">
        <v>0</v>
      </c>
      <c r="E578" s="34">
        <v>0</v>
      </c>
      <c r="F578" s="34">
        <v>66.599999999999994</v>
      </c>
    </row>
    <row r="579" spans="1:6" s="3" customFormat="1" ht="27.75" hidden="1" customHeight="1" x14ac:dyDescent="0.25">
      <c r="A579" s="45"/>
      <c r="B579" s="33"/>
      <c r="C579" s="33"/>
      <c r="D579" s="34"/>
      <c r="E579" s="34"/>
      <c r="F579" s="34"/>
    </row>
    <row r="580" spans="1:6" s="3" customFormat="1" ht="27.75" hidden="1" customHeight="1" x14ac:dyDescent="0.25">
      <c r="A580" s="45"/>
      <c r="B580" s="33"/>
      <c r="C580" s="33"/>
      <c r="D580" s="34"/>
      <c r="E580" s="34"/>
      <c r="F580" s="34"/>
    </row>
    <row r="581" spans="1:6" s="3" customFormat="1" ht="27.75" customHeight="1" x14ac:dyDescent="0.25">
      <c r="A581" s="35" t="s">
        <v>36</v>
      </c>
      <c r="B581" s="33" t="s">
        <v>539</v>
      </c>
      <c r="C581" s="33" t="s">
        <v>37</v>
      </c>
      <c r="D581" s="34">
        <v>0</v>
      </c>
      <c r="E581" s="34">
        <v>0</v>
      </c>
      <c r="F581" s="34">
        <f>F582</f>
        <v>116.1</v>
      </c>
    </row>
    <row r="582" spans="1:6" s="3" customFormat="1" ht="27.75" customHeight="1" x14ac:dyDescent="0.25">
      <c r="A582" s="45" t="s">
        <v>484</v>
      </c>
      <c r="B582" s="33" t="s">
        <v>539</v>
      </c>
      <c r="C582" s="33" t="s">
        <v>222</v>
      </c>
      <c r="D582" s="34">
        <v>0</v>
      </c>
      <c r="E582" s="34">
        <v>0</v>
      </c>
      <c r="F582" s="34">
        <v>116.1</v>
      </c>
    </row>
    <row r="583" spans="1:6" s="3" customFormat="1" ht="69" customHeight="1" x14ac:dyDescent="0.25">
      <c r="A583" s="35" t="s">
        <v>557</v>
      </c>
      <c r="B583" s="33" t="s">
        <v>535</v>
      </c>
      <c r="C583" s="33" t="s">
        <v>13</v>
      </c>
      <c r="D583" s="34">
        <v>0</v>
      </c>
      <c r="E583" s="34">
        <f t="shared" ref="E583:F585" si="92">E584</f>
        <v>2915.7</v>
      </c>
      <c r="F583" s="34">
        <f t="shared" si="92"/>
        <v>1958.1</v>
      </c>
    </row>
    <row r="584" spans="1:6" s="3" customFormat="1" ht="21.75" customHeight="1" x14ac:dyDescent="0.25">
      <c r="A584" s="35" t="s">
        <v>89</v>
      </c>
      <c r="B584" s="33" t="s">
        <v>536</v>
      </c>
      <c r="C584" s="33" t="s">
        <v>13</v>
      </c>
      <c r="D584" s="34">
        <v>0</v>
      </c>
      <c r="E584" s="34">
        <f t="shared" si="92"/>
        <v>2915.7</v>
      </c>
      <c r="F584" s="34">
        <f t="shared" si="92"/>
        <v>1958.1</v>
      </c>
    </row>
    <row r="585" spans="1:6" s="3" customFormat="1" ht="27.75" customHeight="1" x14ac:dyDescent="0.25">
      <c r="A585" s="35" t="s">
        <v>32</v>
      </c>
      <c r="B585" s="33" t="s">
        <v>536</v>
      </c>
      <c r="C585" s="33" t="s">
        <v>33</v>
      </c>
      <c r="D585" s="34">
        <v>0</v>
      </c>
      <c r="E585" s="34">
        <f t="shared" si="92"/>
        <v>2915.7</v>
      </c>
      <c r="F585" s="34">
        <f t="shared" si="92"/>
        <v>1958.1</v>
      </c>
    </row>
    <row r="586" spans="1:6" s="3" customFormat="1" ht="27.75" customHeight="1" x14ac:dyDescent="0.25">
      <c r="A586" s="35" t="s">
        <v>34</v>
      </c>
      <c r="B586" s="33" t="s">
        <v>536</v>
      </c>
      <c r="C586" s="33" t="s">
        <v>35</v>
      </c>
      <c r="D586" s="34">
        <v>0</v>
      </c>
      <c r="E586" s="34">
        <f>2800.5+115.2</f>
        <v>2915.7</v>
      </c>
      <c r="F586" s="34">
        <v>1958.1</v>
      </c>
    </row>
    <row r="587" spans="1:6" s="3" customFormat="1" ht="45" customHeight="1" x14ac:dyDescent="0.25">
      <c r="A587" s="35" t="s">
        <v>543</v>
      </c>
      <c r="B587" s="33" t="s">
        <v>544</v>
      </c>
      <c r="C587" s="33" t="s">
        <v>13</v>
      </c>
      <c r="D587" s="34">
        <v>0</v>
      </c>
      <c r="E587" s="34">
        <v>0</v>
      </c>
      <c r="F587" s="34">
        <f>F588+F591+F594+F597</f>
        <v>14423.5</v>
      </c>
    </row>
    <row r="588" spans="1:6" s="3" customFormat="1" ht="40.5" customHeight="1" x14ac:dyDescent="0.25">
      <c r="A588" s="35" t="s">
        <v>298</v>
      </c>
      <c r="B588" s="33" t="s">
        <v>552</v>
      </c>
      <c r="C588" s="33" t="s">
        <v>13</v>
      </c>
      <c r="D588" s="34">
        <v>0</v>
      </c>
      <c r="E588" s="34">
        <v>0</v>
      </c>
      <c r="F588" s="34">
        <f>F589</f>
        <v>4708.8999999999996</v>
      </c>
    </row>
    <row r="589" spans="1:6" s="3" customFormat="1" ht="27.75" customHeight="1" x14ac:dyDescent="0.25">
      <c r="A589" s="35" t="s">
        <v>291</v>
      </c>
      <c r="B589" s="33" t="s">
        <v>552</v>
      </c>
      <c r="C589" s="33" t="s">
        <v>292</v>
      </c>
      <c r="D589" s="34">
        <v>0</v>
      </c>
      <c r="E589" s="34">
        <v>0</v>
      </c>
      <c r="F589" s="34">
        <f>F590</f>
        <v>4708.8999999999996</v>
      </c>
    </row>
    <row r="590" spans="1:6" s="3" customFormat="1" ht="27.75" customHeight="1" x14ac:dyDescent="0.25">
      <c r="A590" s="35" t="s">
        <v>293</v>
      </c>
      <c r="B590" s="33" t="s">
        <v>552</v>
      </c>
      <c r="C590" s="33" t="s">
        <v>294</v>
      </c>
      <c r="D590" s="34">
        <v>0</v>
      </c>
      <c r="E590" s="34">
        <v>0</v>
      </c>
      <c r="F590" s="34">
        <v>4708.8999999999996</v>
      </c>
    </row>
    <row r="591" spans="1:6" s="3" customFormat="1" ht="57.75" customHeight="1" x14ac:dyDescent="0.25">
      <c r="A591" s="35" t="s">
        <v>300</v>
      </c>
      <c r="B591" s="33" t="s">
        <v>545</v>
      </c>
      <c r="C591" s="33" t="s">
        <v>13</v>
      </c>
      <c r="D591" s="34">
        <v>0</v>
      </c>
      <c r="E591" s="34">
        <v>0</v>
      </c>
      <c r="F591" s="34">
        <f>F592</f>
        <v>89</v>
      </c>
    </row>
    <row r="592" spans="1:6" s="3" customFormat="1" ht="27.75" customHeight="1" x14ac:dyDescent="0.25">
      <c r="A592" s="35" t="s">
        <v>291</v>
      </c>
      <c r="B592" s="33" t="s">
        <v>545</v>
      </c>
      <c r="C592" s="33" t="s">
        <v>292</v>
      </c>
      <c r="D592" s="34">
        <v>0</v>
      </c>
      <c r="E592" s="34">
        <v>0</v>
      </c>
      <c r="F592" s="34">
        <f>F593</f>
        <v>89</v>
      </c>
    </row>
    <row r="593" spans="1:6" s="3" customFormat="1" ht="18.75" customHeight="1" x14ac:dyDescent="0.25">
      <c r="A593" s="35" t="s">
        <v>293</v>
      </c>
      <c r="B593" s="33" t="s">
        <v>545</v>
      </c>
      <c r="C593" s="33" t="s">
        <v>294</v>
      </c>
      <c r="D593" s="34">
        <v>0</v>
      </c>
      <c r="E593" s="34">
        <v>0</v>
      </c>
      <c r="F593" s="34">
        <v>89</v>
      </c>
    </row>
    <row r="594" spans="1:6" s="3" customFormat="1" ht="150.75" customHeight="1" x14ac:dyDescent="0.25">
      <c r="A594" s="35" t="s">
        <v>302</v>
      </c>
      <c r="B594" s="33" t="s">
        <v>546</v>
      </c>
      <c r="C594" s="33" t="s">
        <v>13</v>
      </c>
      <c r="D594" s="34">
        <v>0</v>
      </c>
      <c r="E594" s="34">
        <v>0</v>
      </c>
      <c r="F594" s="34">
        <f>F595</f>
        <v>54</v>
      </c>
    </row>
    <row r="595" spans="1:6" s="3" customFormat="1" ht="27.75" customHeight="1" x14ac:dyDescent="0.25">
      <c r="A595" s="35" t="s">
        <v>291</v>
      </c>
      <c r="B595" s="33" t="s">
        <v>546</v>
      </c>
      <c r="C595" s="33" t="s">
        <v>292</v>
      </c>
      <c r="D595" s="34">
        <v>0</v>
      </c>
      <c r="E595" s="34">
        <v>0</v>
      </c>
      <c r="F595" s="34">
        <f>F596</f>
        <v>54</v>
      </c>
    </row>
    <row r="596" spans="1:6" s="3" customFormat="1" ht="21.75" customHeight="1" x14ac:dyDescent="0.25">
      <c r="A596" s="35" t="s">
        <v>293</v>
      </c>
      <c r="B596" s="33" t="s">
        <v>546</v>
      </c>
      <c r="C596" s="33" t="s">
        <v>294</v>
      </c>
      <c r="D596" s="34">
        <v>0</v>
      </c>
      <c r="E596" s="34">
        <v>0</v>
      </c>
      <c r="F596" s="34">
        <v>54</v>
      </c>
    </row>
    <row r="597" spans="1:6" s="3" customFormat="1" ht="42.75" customHeight="1" x14ac:dyDescent="0.25">
      <c r="A597" s="35" t="s">
        <v>304</v>
      </c>
      <c r="B597" s="33" t="s">
        <v>547</v>
      </c>
      <c r="C597" s="33" t="s">
        <v>13</v>
      </c>
      <c r="D597" s="34">
        <v>0</v>
      </c>
      <c r="E597" s="34">
        <v>0</v>
      </c>
      <c r="F597" s="34">
        <f>F598</f>
        <v>9571.6</v>
      </c>
    </row>
    <row r="598" spans="1:6" s="3" customFormat="1" ht="27.75" customHeight="1" x14ac:dyDescent="0.25">
      <c r="A598" s="35" t="s">
        <v>291</v>
      </c>
      <c r="B598" s="33" t="s">
        <v>547</v>
      </c>
      <c r="C598" s="33" t="s">
        <v>292</v>
      </c>
      <c r="D598" s="34">
        <v>0</v>
      </c>
      <c r="E598" s="34">
        <v>0</v>
      </c>
      <c r="F598" s="34">
        <f>F599</f>
        <v>9571.6</v>
      </c>
    </row>
    <row r="599" spans="1:6" s="3" customFormat="1" ht="19.5" customHeight="1" x14ac:dyDescent="0.25">
      <c r="A599" s="35" t="s">
        <v>293</v>
      </c>
      <c r="B599" s="33" t="s">
        <v>547</v>
      </c>
      <c r="C599" s="33" t="s">
        <v>294</v>
      </c>
      <c r="D599" s="34">
        <v>0</v>
      </c>
      <c r="E599" s="34">
        <v>0</v>
      </c>
      <c r="F599" s="34">
        <v>9571.6</v>
      </c>
    </row>
    <row r="600" spans="1:6" s="3" customFormat="1" ht="87" customHeight="1" x14ac:dyDescent="0.25">
      <c r="A600" s="35" t="s">
        <v>550</v>
      </c>
      <c r="B600" s="33" t="s">
        <v>548</v>
      </c>
      <c r="C600" s="33" t="s">
        <v>13</v>
      </c>
      <c r="D600" s="34">
        <v>0</v>
      </c>
      <c r="E600" s="34">
        <v>0</v>
      </c>
      <c r="F600" s="34">
        <f>F601+F604+F607</f>
        <v>19728.900000000001</v>
      </c>
    </row>
    <row r="601" spans="1:6" s="3" customFormat="1" ht="72" customHeight="1" x14ac:dyDescent="0.25">
      <c r="A601" s="35" t="s">
        <v>327</v>
      </c>
      <c r="B601" s="33" t="s">
        <v>551</v>
      </c>
      <c r="C601" s="33" t="s">
        <v>13</v>
      </c>
      <c r="D601" s="34">
        <v>0</v>
      </c>
      <c r="E601" s="34">
        <v>0</v>
      </c>
      <c r="F601" s="34">
        <f>F602</f>
        <v>285.7</v>
      </c>
    </row>
    <row r="602" spans="1:6" s="3" customFormat="1" ht="36" customHeight="1" x14ac:dyDescent="0.25">
      <c r="A602" s="35" t="s">
        <v>291</v>
      </c>
      <c r="B602" s="33" t="s">
        <v>551</v>
      </c>
      <c r="C602" s="33" t="s">
        <v>292</v>
      </c>
      <c r="D602" s="34">
        <v>0</v>
      </c>
      <c r="E602" s="34">
        <v>0</v>
      </c>
      <c r="F602" s="34">
        <f>F603</f>
        <v>285.7</v>
      </c>
    </row>
    <row r="603" spans="1:6" s="3" customFormat="1" ht="19.5" customHeight="1" x14ac:dyDescent="0.25">
      <c r="A603" s="35" t="s">
        <v>293</v>
      </c>
      <c r="B603" s="33" t="s">
        <v>551</v>
      </c>
      <c r="C603" s="33" t="s">
        <v>294</v>
      </c>
      <c r="D603" s="34">
        <v>0</v>
      </c>
      <c r="E603" s="34">
        <v>0</v>
      </c>
      <c r="F603" s="34">
        <v>285.7</v>
      </c>
    </row>
    <row r="604" spans="1:6" s="3" customFormat="1" ht="40.5" customHeight="1" x14ac:dyDescent="0.25">
      <c r="A604" s="35" t="s">
        <v>298</v>
      </c>
      <c r="B604" s="33" t="s">
        <v>553</v>
      </c>
      <c r="C604" s="33" t="s">
        <v>13</v>
      </c>
      <c r="D604" s="34">
        <v>0</v>
      </c>
      <c r="E604" s="34">
        <v>0</v>
      </c>
      <c r="F604" s="34">
        <f>F605</f>
        <v>3274.8</v>
      </c>
    </row>
    <row r="605" spans="1:6" s="3" customFormat="1" ht="34.5" customHeight="1" x14ac:dyDescent="0.25">
      <c r="A605" s="35" t="s">
        <v>291</v>
      </c>
      <c r="B605" s="33" t="s">
        <v>553</v>
      </c>
      <c r="C605" s="33" t="s">
        <v>292</v>
      </c>
      <c r="D605" s="34">
        <v>0</v>
      </c>
      <c r="E605" s="34">
        <v>0</v>
      </c>
      <c r="F605" s="34">
        <f>F606</f>
        <v>3274.8</v>
      </c>
    </row>
    <row r="606" spans="1:6" s="3" customFormat="1" ht="19.5" customHeight="1" x14ac:dyDescent="0.25">
      <c r="A606" s="35" t="s">
        <v>293</v>
      </c>
      <c r="B606" s="33" t="s">
        <v>553</v>
      </c>
      <c r="C606" s="33" t="s">
        <v>294</v>
      </c>
      <c r="D606" s="34">
        <v>0</v>
      </c>
      <c r="E606" s="34">
        <v>0</v>
      </c>
      <c r="F606" s="34">
        <v>3274.8</v>
      </c>
    </row>
    <row r="607" spans="1:6" s="3" customFormat="1" ht="32.25" customHeight="1" x14ac:dyDescent="0.25">
      <c r="A607" s="35" t="s">
        <v>330</v>
      </c>
      <c r="B607" s="33" t="s">
        <v>554</v>
      </c>
      <c r="C607" s="33" t="s">
        <v>13</v>
      </c>
      <c r="D607" s="34">
        <v>0</v>
      </c>
      <c r="E607" s="34">
        <v>0</v>
      </c>
      <c r="F607" s="34">
        <f>F608</f>
        <v>16168.4</v>
      </c>
    </row>
    <row r="608" spans="1:6" s="3" customFormat="1" ht="30.75" customHeight="1" x14ac:dyDescent="0.25">
      <c r="A608" s="35" t="s">
        <v>291</v>
      </c>
      <c r="B608" s="33" t="s">
        <v>554</v>
      </c>
      <c r="C608" s="33" t="s">
        <v>292</v>
      </c>
      <c r="D608" s="34">
        <v>0</v>
      </c>
      <c r="E608" s="34">
        <v>0</v>
      </c>
      <c r="F608" s="34">
        <f>F609</f>
        <v>16168.4</v>
      </c>
    </row>
    <row r="609" spans="1:6" s="3" customFormat="1" ht="19.5" customHeight="1" x14ac:dyDescent="0.25">
      <c r="A609" s="35" t="s">
        <v>293</v>
      </c>
      <c r="B609" s="33" t="s">
        <v>554</v>
      </c>
      <c r="C609" s="33" t="s">
        <v>294</v>
      </c>
      <c r="D609" s="34">
        <v>0</v>
      </c>
      <c r="E609" s="34">
        <v>0</v>
      </c>
      <c r="F609" s="34">
        <v>16168.4</v>
      </c>
    </row>
    <row r="610" spans="1:6" s="3" customFormat="1" ht="45.75" customHeight="1" x14ac:dyDescent="0.25">
      <c r="A610" s="35" t="s">
        <v>577</v>
      </c>
      <c r="B610" s="33" t="s">
        <v>555</v>
      </c>
      <c r="C610" s="33" t="s">
        <v>13</v>
      </c>
      <c r="D610" s="34">
        <v>0</v>
      </c>
      <c r="E610" s="34">
        <f>E611</f>
        <v>403</v>
      </c>
      <c r="F610" s="34">
        <f>F611</f>
        <v>312.2</v>
      </c>
    </row>
    <row r="611" spans="1:6" s="3" customFormat="1" ht="19.5" customHeight="1" x14ac:dyDescent="0.25">
      <c r="A611" s="35" t="s">
        <v>89</v>
      </c>
      <c r="B611" s="33" t="s">
        <v>556</v>
      </c>
      <c r="C611" s="33" t="s">
        <v>13</v>
      </c>
      <c r="D611" s="34">
        <v>0</v>
      </c>
      <c r="E611" s="34">
        <f>E612+E614</f>
        <v>403</v>
      </c>
      <c r="F611" s="34">
        <f>F612+F614</f>
        <v>312.2</v>
      </c>
    </row>
    <row r="612" spans="1:6" s="3" customFormat="1" ht="63.75" customHeight="1" x14ac:dyDescent="0.25">
      <c r="A612" s="35" t="s">
        <v>22</v>
      </c>
      <c r="B612" s="33" t="s">
        <v>556</v>
      </c>
      <c r="C612" s="33" t="s">
        <v>23</v>
      </c>
      <c r="D612" s="34">
        <v>0</v>
      </c>
      <c r="E612" s="34">
        <f>E613</f>
        <v>221.8</v>
      </c>
      <c r="F612" s="34">
        <f>F613</f>
        <v>141</v>
      </c>
    </row>
    <row r="613" spans="1:6" s="3" customFormat="1" ht="27.75" customHeight="1" x14ac:dyDescent="0.25">
      <c r="A613" s="35" t="s">
        <v>146</v>
      </c>
      <c r="B613" s="33" t="s">
        <v>556</v>
      </c>
      <c r="C613" s="33" t="s">
        <v>147</v>
      </c>
      <c r="D613" s="34">
        <v>0</v>
      </c>
      <c r="E613" s="34">
        <v>221.8</v>
      </c>
      <c r="F613" s="34">
        <v>141</v>
      </c>
    </row>
    <row r="614" spans="1:6" s="3" customFormat="1" ht="27.75" customHeight="1" x14ac:dyDescent="0.25">
      <c r="A614" s="35" t="s">
        <v>32</v>
      </c>
      <c r="B614" s="33" t="s">
        <v>556</v>
      </c>
      <c r="C614" s="33" t="s">
        <v>33</v>
      </c>
      <c r="D614" s="34">
        <v>0</v>
      </c>
      <c r="E614" s="34">
        <f>E615</f>
        <v>181.2</v>
      </c>
      <c r="F614" s="34">
        <f>F615</f>
        <v>171.2</v>
      </c>
    </row>
    <row r="615" spans="1:6" s="3" customFormat="1" ht="39" customHeight="1" x14ac:dyDescent="0.25">
      <c r="A615" s="35" t="s">
        <v>34</v>
      </c>
      <c r="B615" s="33" t="s">
        <v>556</v>
      </c>
      <c r="C615" s="33" t="s">
        <v>35</v>
      </c>
      <c r="D615" s="34">
        <v>0</v>
      </c>
      <c r="E615" s="34">
        <f>21+140.2+20</f>
        <v>181.2</v>
      </c>
      <c r="F615" s="34">
        <f>21+130.2+20</f>
        <v>171.2</v>
      </c>
    </row>
    <row r="616" spans="1:6" s="3" customFormat="1" ht="48.75" customHeight="1" x14ac:dyDescent="0.25">
      <c r="A616" s="46" t="s">
        <v>566</v>
      </c>
      <c r="B616" s="33" t="s">
        <v>564</v>
      </c>
      <c r="C616" s="33" t="s">
        <v>13</v>
      </c>
      <c r="D616" s="34">
        <v>0</v>
      </c>
      <c r="E616" s="34">
        <v>0</v>
      </c>
      <c r="F616" s="34">
        <f>F617+F622+F625+F628</f>
        <v>2600.6</v>
      </c>
    </row>
    <row r="617" spans="1:6" s="3" customFormat="1" ht="31.5" customHeight="1" x14ac:dyDescent="0.25">
      <c r="A617" s="35" t="s">
        <v>144</v>
      </c>
      <c r="B617" s="33" t="s">
        <v>567</v>
      </c>
      <c r="C617" s="33" t="s">
        <v>13</v>
      </c>
      <c r="D617" s="34">
        <v>0</v>
      </c>
      <c r="E617" s="34">
        <v>0</v>
      </c>
      <c r="F617" s="34">
        <f>F618+F620</f>
        <v>2163.4</v>
      </c>
    </row>
    <row r="618" spans="1:6" s="3" customFormat="1" ht="67.5" customHeight="1" x14ac:dyDescent="0.25">
      <c r="A618" s="35" t="s">
        <v>22</v>
      </c>
      <c r="B618" s="33" t="s">
        <v>567</v>
      </c>
      <c r="C618" s="33" t="s">
        <v>23</v>
      </c>
      <c r="D618" s="34">
        <v>0</v>
      </c>
      <c r="E618" s="34">
        <v>0</v>
      </c>
      <c r="F618" s="34">
        <f>F619</f>
        <v>2032.4</v>
      </c>
    </row>
    <row r="619" spans="1:6" s="3" customFormat="1" ht="22.5" customHeight="1" x14ac:dyDescent="0.25">
      <c r="A619" s="35" t="s">
        <v>146</v>
      </c>
      <c r="B619" s="33" t="s">
        <v>567</v>
      </c>
      <c r="C619" s="33" t="s">
        <v>147</v>
      </c>
      <c r="D619" s="34">
        <v>0</v>
      </c>
      <c r="E619" s="34">
        <v>0</v>
      </c>
      <c r="F619" s="34">
        <v>2032.4</v>
      </c>
    </row>
    <row r="620" spans="1:6" s="3" customFormat="1" ht="33.75" customHeight="1" x14ac:dyDescent="0.25">
      <c r="A620" s="35" t="s">
        <v>32</v>
      </c>
      <c r="B620" s="33" t="s">
        <v>567</v>
      </c>
      <c r="C620" s="33" t="s">
        <v>33</v>
      </c>
      <c r="D620" s="34">
        <v>0</v>
      </c>
      <c r="E620" s="34">
        <v>0</v>
      </c>
      <c r="F620" s="34">
        <f>F621</f>
        <v>131</v>
      </c>
    </row>
    <row r="621" spans="1:6" s="3" customFormat="1" ht="31.5" customHeight="1" x14ac:dyDescent="0.25">
      <c r="A621" s="35" t="s">
        <v>34</v>
      </c>
      <c r="B621" s="33" t="s">
        <v>567</v>
      </c>
      <c r="C621" s="33" t="s">
        <v>35</v>
      </c>
      <c r="D621" s="34">
        <v>0</v>
      </c>
      <c r="E621" s="34">
        <v>0</v>
      </c>
      <c r="F621" s="34">
        <v>131</v>
      </c>
    </row>
    <row r="622" spans="1:6" s="3" customFormat="1" ht="54" customHeight="1" x14ac:dyDescent="0.25">
      <c r="A622" s="35" t="s">
        <v>142</v>
      </c>
      <c r="B622" s="33" t="s">
        <v>584</v>
      </c>
      <c r="C622" s="33" t="s">
        <v>13</v>
      </c>
      <c r="D622" s="34">
        <v>0</v>
      </c>
      <c r="E622" s="34">
        <v>0</v>
      </c>
      <c r="F622" s="34">
        <f>F623</f>
        <v>46.6</v>
      </c>
    </row>
    <row r="623" spans="1:6" s="3" customFormat="1" ht="16.5" customHeight="1" x14ac:dyDescent="0.25">
      <c r="A623" s="35" t="s">
        <v>36</v>
      </c>
      <c r="B623" s="33" t="s">
        <v>584</v>
      </c>
      <c r="C623" s="33" t="s">
        <v>37</v>
      </c>
      <c r="D623" s="34">
        <v>0</v>
      </c>
      <c r="E623" s="34">
        <v>0</v>
      </c>
      <c r="F623" s="34">
        <f>F624</f>
        <v>46.6</v>
      </c>
    </row>
    <row r="624" spans="1:6" s="3" customFormat="1" ht="22.5" customHeight="1" x14ac:dyDescent="0.25">
      <c r="A624" s="35" t="s">
        <v>38</v>
      </c>
      <c r="B624" s="33" t="s">
        <v>584</v>
      </c>
      <c r="C624" s="33" t="s">
        <v>39</v>
      </c>
      <c r="D624" s="34">
        <v>0</v>
      </c>
      <c r="E624" s="34">
        <v>0</v>
      </c>
      <c r="F624" s="34">
        <v>46.6</v>
      </c>
    </row>
    <row r="625" spans="1:6" s="3" customFormat="1" ht="43.5" customHeight="1" x14ac:dyDescent="0.25">
      <c r="A625" s="35" t="s">
        <v>518</v>
      </c>
      <c r="B625" s="33" t="s">
        <v>568</v>
      </c>
      <c r="C625" s="33" t="s">
        <v>13</v>
      </c>
      <c r="D625" s="34">
        <v>0</v>
      </c>
      <c r="E625" s="34">
        <v>0</v>
      </c>
      <c r="F625" s="34">
        <f>F626</f>
        <v>293</v>
      </c>
    </row>
    <row r="626" spans="1:6" s="3" customFormat="1" ht="38.25" customHeight="1" x14ac:dyDescent="0.25">
      <c r="A626" s="35" t="s">
        <v>22</v>
      </c>
      <c r="B626" s="33" t="s">
        <v>568</v>
      </c>
      <c r="C626" s="33" t="s">
        <v>23</v>
      </c>
      <c r="D626" s="34">
        <v>0</v>
      </c>
      <c r="E626" s="34">
        <v>0</v>
      </c>
      <c r="F626" s="34">
        <f>F627</f>
        <v>293</v>
      </c>
    </row>
    <row r="627" spans="1:6" s="3" customFormat="1" ht="22.5" customHeight="1" x14ac:dyDescent="0.25">
      <c r="A627" s="35" t="s">
        <v>146</v>
      </c>
      <c r="B627" s="33" t="s">
        <v>568</v>
      </c>
      <c r="C627" s="33" t="s">
        <v>147</v>
      </c>
      <c r="D627" s="34">
        <v>0</v>
      </c>
      <c r="E627" s="34">
        <v>0</v>
      </c>
      <c r="F627" s="34">
        <v>293</v>
      </c>
    </row>
    <row r="628" spans="1:6" s="3" customFormat="1" ht="51" customHeight="1" x14ac:dyDescent="0.25">
      <c r="A628" s="35" t="s">
        <v>511</v>
      </c>
      <c r="B628" s="33" t="s">
        <v>585</v>
      </c>
      <c r="C628" s="33" t="s">
        <v>13</v>
      </c>
      <c r="D628" s="34">
        <v>0</v>
      </c>
      <c r="E628" s="34">
        <v>0</v>
      </c>
      <c r="F628" s="34">
        <f>F629</f>
        <v>97.6</v>
      </c>
    </row>
    <row r="629" spans="1:6" s="3" customFormat="1" ht="69" customHeight="1" x14ac:dyDescent="0.25">
      <c r="A629" s="35" t="s">
        <v>22</v>
      </c>
      <c r="B629" s="33" t="s">
        <v>585</v>
      </c>
      <c r="C629" s="33" t="s">
        <v>23</v>
      </c>
      <c r="D629" s="34">
        <v>0</v>
      </c>
      <c r="E629" s="34">
        <v>0</v>
      </c>
      <c r="F629" s="34">
        <f>F630</f>
        <v>97.6</v>
      </c>
    </row>
    <row r="630" spans="1:6" s="3" customFormat="1" ht="22.5" customHeight="1" x14ac:dyDescent="0.25">
      <c r="A630" s="35" t="s">
        <v>146</v>
      </c>
      <c r="B630" s="33" t="s">
        <v>585</v>
      </c>
      <c r="C630" s="33" t="s">
        <v>147</v>
      </c>
      <c r="D630" s="34">
        <v>0</v>
      </c>
      <c r="E630" s="34">
        <v>0</v>
      </c>
      <c r="F630" s="34">
        <v>97.6</v>
      </c>
    </row>
    <row r="631" spans="1:6" s="3" customFormat="1" ht="34.5" customHeight="1" x14ac:dyDescent="0.25">
      <c r="A631" s="35" t="s">
        <v>573</v>
      </c>
      <c r="B631" s="33" t="s">
        <v>570</v>
      </c>
      <c r="C631" s="33" t="s">
        <v>13</v>
      </c>
      <c r="D631" s="34">
        <v>0</v>
      </c>
      <c r="E631" s="34">
        <f t="shared" ref="E631:F633" si="93">E632</f>
        <v>316.5</v>
      </c>
      <c r="F631" s="34">
        <f>F632</f>
        <v>316.5</v>
      </c>
    </row>
    <row r="632" spans="1:6" s="3" customFormat="1" ht="18" customHeight="1" x14ac:dyDescent="0.25">
      <c r="A632" s="35" t="s">
        <v>89</v>
      </c>
      <c r="B632" s="33" t="s">
        <v>571</v>
      </c>
      <c r="C632" s="33" t="s">
        <v>13</v>
      </c>
      <c r="D632" s="34">
        <v>0</v>
      </c>
      <c r="E632" s="34">
        <f t="shared" si="93"/>
        <v>316.5</v>
      </c>
      <c r="F632" s="34">
        <f t="shared" si="93"/>
        <v>316.5</v>
      </c>
    </row>
    <row r="633" spans="1:6" s="3" customFormat="1" ht="29.25" customHeight="1" x14ac:dyDescent="0.25">
      <c r="A633" s="35" t="s">
        <v>291</v>
      </c>
      <c r="B633" s="33" t="s">
        <v>571</v>
      </c>
      <c r="C633" s="33" t="s">
        <v>292</v>
      </c>
      <c r="D633" s="34">
        <v>0</v>
      </c>
      <c r="E633" s="34">
        <f t="shared" si="93"/>
        <v>316.5</v>
      </c>
      <c r="F633" s="34">
        <f t="shared" si="93"/>
        <v>316.5</v>
      </c>
    </row>
    <row r="634" spans="1:6" s="3" customFormat="1" ht="22.5" customHeight="1" x14ac:dyDescent="0.25">
      <c r="A634" s="35" t="s">
        <v>293</v>
      </c>
      <c r="B634" s="33" t="s">
        <v>571</v>
      </c>
      <c r="C634" s="33" t="s">
        <v>294</v>
      </c>
      <c r="D634" s="34">
        <v>0</v>
      </c>
      <c r="E634" s="34">
        <f>261.8+54.7</f>
        <v>316.5</v>
      </c>
      <c r="F634" s="34">
        <f>261.8+54.7</f>
        <v>316.5</v>
      </c>
    </row>
    <row r="635" spans="1:6" s="3" customFormat="1" ht="87" customHeight="1" x14ac:dyDescent="0.25">
      <c r="A635" s="35" t="s">
        <v>579</v>
      </c>
      <c r="B635" s="33" t="s">
        <v>580</v>
      </c>
      <c r="C635" s="33" t="s">
        <v>13</v>
      </c>
      <c r="D635" s="34">
        <v>0</v>
      </c>
      <c r="E635" s="34">
        <v>0</v>
      </c>
      <c r="F635" s="34">
        <f>F636</f>
        <v>1260.7</v>
      </c>
    </row>
    <row r="636" spans="1:6" s="3" customFormat="1" ht="43.5" customHeight="1" x14ac:dyDescent="0.25">
      <c r="A636" s="35" t="s">
        <v>298</v>
      </c>
      <c r="B636" s="33" t="s">
        <v>581</v>
      </c>
      <c r="C636" s="33" t="s">
        <v>13</v>
      </c>
      <c r="D636" s="34">
        <v>0</v>
      </c>
      <c r="E636" s="34">
        <v>0</v>
      </c>
      <c r="F636" s="34">
        <f>F637</f>
        <v>1260.7</v>
      </c>
    </row>
    <row r="637" spans="1:6" s="3" customFormat="1" ht="30" customHeight="1" x14ac:dyDescent="0.25">
      <c r="A637" s="35" t="s">
        <v>291</v>
      </c>
      <c r="B637" s="33" t="s">
        <v>581</v>
      </c>
      <c r="C637" s="33" t="s">
        <v>292</v>
      </c>
      <c r="D637" s="34">
        <v>0</v>
      </c>
      <c r="E637" s="34">
        <v>0</v>
      </c>
      <c r="F637" s="34">
        <f>F638</f>
        <v>1260.7</v>
      </c>
    </row>
    <row r="638" spans="1:6" s="3" customFormat="1" ht="22.5" customHeight="1" x14ac:dyDescent="0.25">
      <c r="A638" s="35" t="s">
        <v>293</v>
      </c>
      <c r="B638" s="33" t="s">
        <v>581</v>
      </c>
      <c r="C638" s="33" t="s">
        <v>294</v>
      </c>
      <c r="D638" s="34">
        <v>0</v>
      </c>
      <c r="E638" s="34">
        <v>0</v>
      </c>
      <c r="F638" s="34">
        <v>1260.7</v>
      </c>
    </row>
    <row r="639" spans="1:6" s="3" customFormat="1" ht="43.5" customHeight="1" x14ac:dyDescent="0.25">
      <c r="A639" s="35" t="s">
        <v>595</v>
      </c>
      <c r="B639" s="33" t="s">
        <v>594</v>
      </c>
      <c r="C639" s="33" t="s">
        <v>13</v>
      </c>
      <c r="D639" s="34">
        <f>D640+D644+D648</f>
        <v>692.2</v>
      </c>
      <c r="E639" s="34">
        <v>0</v>
      </c>
      <c r="F639" s="34">
        <v>0</v>
      </c>
    </row>
    <row r="640" spans="1:6" s="3" customFormat="1" ht="68.25" customHeight="1" x14ac:dyDescent="0.25">
      <c r="A640" s="35" t="s">
        <v>597</v>
      </c>
      <c r="B640" s="33" t="s">
        <v>596</v>
      </c>
      <c r="C640" s="33" t="s">
        <v>13</v>
      </c>
      <c r="D640" s="34">
        <f>D641</f>
        <v>66.3</v>
      </c>
      <c r="E640" s="34">
        <v>0</v>
      </c>
      <c r="F640" s="34">
        <v>0</v>
      </c>
    </row>
    <row r="641" spans="1:6" s="3" customFormat="1" ht="16.5" customHeight="1" x14ac:dyDescent="0.25">
      <c r="A641" s="35" t="s">
        <v>89</v>
      </c>
      <c r="B641" s="33" t="s">
        <v>598</v>
      </c>
      <c r="C641" s="33" t="s">
        <v>13</v>
      </c>
      <c r="D641" s="34">
        <f>D642</f>
        <v>66.3</v>
      </c>
      <c r="E641" s="34">
        <v>0</v>
      </c>
      <c r="F641" s="34">
        <v>0</v>
      </c>
    </row>
    <row r="642" spans="1:6" s="3" customFormat="1" ht="28.5" customHeight="1" x14ac:dyDescent="0.25">
      <c r="A642" s="35" t="s">
        <v>32</v>
      </c>
      <c r="B642" s="33" t="s">
        <v>598</v>
      </c>
      <c r="C642" s="33" t="s">
        <v>33</v>
      </c>
      <c r="D642" s="34">
        <f>D643</f>
        <v>66.3</v>
      </c>
      <c r="E642" s="34">
        <v>0</v>
      </c>
      <c r="F642" s="34">
        <v>0</v>
      </c>
    </row>
    <row r="643" spans="1:6" s="3" customFormat="1" ht="28.5" customHeight="1" x14ac:dyDescent="0.25">
      <c r="A643" s="35" t="s">
        <v>34</v>
      </c>
      <c r="B643" s="33" t="s">
        <v>598</v>
      </c>
      <c r="C643" s="33" t="s">
        <v>35</v>
      </c>
      <c r="D643" s="34">
        <f>60-1.6+7.9</f>
        <v>66.3</v>
      </c>
      <c r="E643" s="34">
        <v>0</v>
      </c>
      <c r="F643" s="34">
        <v>0</v>
      </c>
    </row>
    <row r="644" spans="1:6" s="3" customFormat="1" ht="69" customHeight="1" x14ac:dyDescent="0.25">
      <c r="A644" s="35" t="s">
        <v>600</v>
      </c>
      <c r="B644" s="33" t="s">
        <v>599</v>
      </c>
      <c r="C644" s="33" t="s">
        <v>13</v>
      </c>
      <c r="D644" s="34">
        <f>D645</f>
        <v>15.8</v>
      </c>
      <c r="E644" s="34">
        <v>0</v>
      </c>
      <c r="F644" s="34">
        <v>0</v>
      </c>
    </row>
    <row r="645" spans="1:6" s="3" customFormat="1" ht="22.5" customHeight="1" x14ac:dyDescent="0.25">
      <c r="A645" s="35" t="s">
        <v>89</v>
      </c>
      <c r="B645" s="33" t="s">
        <v>601</v>
      </c>
      <c r="C645" s="33" t="s">
        <v>13</v>
      </c>
      <c r="D645" s="34">
        <f>D646</f>
        <v>15.8</v>
      </c>
      <c r="E645" s="34">
        <v>0</v>
      </c>
      <c r="F645" s="34">
        <v>0</v>
      </c>
    </row>
    <row r="646" spans="1:6" s="3" customFormat="1" ht="29.25" customHeight="1" x14ac:dyDescent="0.25">
      <c r="A646" s="35" t="s">
        <v>32</v>
      </c>
      <c r="B646" s="33" t="s">
        <v>601</v>
      </c>
      <c r="C646" s="33" t="s">
        <v>33</v>
      </c>
      <c r="D646" s="34">
        <f>D647</f>
        <v>15.8</v>
      </c>
      <c r="E646" s="34">
        <v>0</v>
      </c>
      <c r="F646" s="34">
        <v>0</v>
      </c>
    </row>
    <row r="647" spans="1:6" s="3" customFormat="1" ht="31.5" customHeight="1" x14ac:dyDescent="0.25">
      <c r="A647" s="35" t="s">
        <v>34</v>
      </c>
      <c r="B647" s="33" t="s">
        <v>601</v>
      </c>
      <c r="C647" s="33" t="s">
        <v>35</v>
      </c>
      <c r="D647" s="34">
        <f>40-24.2</f>
        <v>15.8</v>
      </c>
      <c r="E647" s="34">
        <v>0</v>
      </c>
      <c r="F647" s="34">
        <v>0</v>
      </c>
    </row>
    <row r="648" spans="1:6" s="3" customFormat="1" ht="42" customHeight="1" x14ac:dyDescent="0.25">
      <c r="A648" s="35" t="s">
        <v>609</v>
      </c>
      <c r="B648" s="33" t="s">
        <v>608</v>
      </c>
      <c r="C648" s="33" t="s">
        <v>13</v>
      </c>
      <c r="D648" s="34">
        <f>D649+D652</f>
        <v>610.1</v>
      </c>
      <c r="E648" s="34">
        <v>0</v>
      </c>
      <c r="F648" s="34">
        <v>0</v>
      </c>
    </row>
    <row r="649" spans="1:6" s="3" customFormat="1" ht="31.5" customHeight="1" x14ac:dyDescent="0.25">
      <c r="A649" s="35" t="s">
        <v>610</v>
      </c>
      <c r="B649" s="33" t="s">
        <v>607</v>
      </c>
      <c r="C649" s="33" t="s">
        <v>13</v>
      </c>
      <c r="D649" s="34">
        <f>D651</f>
        <v>610.1</v>
      </c>
      <c r="E649" s="34">
        <v>0</v>
      </c>
      <c r="F649" s="34">
        <v>0</v>
      </c>
    </row>
    <row r="650" spans="1:6" s="3" customFormat="1" ht="31.5" customHeight="1" x14ac:dyDescent="0.25">
      <c r="A650" s="35" t="s">
        <v>32</v>
      </c>
      <c r="B650" s="33" t="s">
        <v>607</v>
      </c>
      <c r="C650" s="33" t="s">
        <v>33</v>
      </c>
      <c r="D650" s="34">
        <f>D651</f>
        <v>610.1</v>
      </c>
      <c r="E650" s="34">
        <v>0</v>
      </c>
      <c r="F650" s="34">
        <v>0</v>
      </c>
    </row>
    <row r="651" spans="1:6" s="3" customFormat="1" ht="31.5" customHeight="1" x14ac:dyDescent="0.25">
      <c r="A651" s="35" t="s">
        <v>34</v>
      </c>
      <c r="B651" s="33" t="s">
        <v>607</v>
      </c>
      <c r="C651" s="33" t="s">
        <v>35</v>
      </c>
      <c r="D651" s="34">
        <f>604+6.1</f>
        <v>610.1</v>
      </c>
      <c r="E651" s="34">
        <v>0</v>
      </c>
      <c r="F651" s="34">
        <v>0</v>
      </c>
    </row>
    <row r="652" spans="1:6" s="3" customFormat="1" ht="31.5" hidden="1" customHeight="1" x14ac:dyDescent="0.25">
      <c r="A652" s="35" t="s">
        <v>606</v>
      </c>
      <c r="B652" s="33" t="s">
        <v>605</v>
      </c>
      <c r="C652" s="33" t="s">
        <v>13</v>
      </c>
      <c r="D652" s="34">
        <f>D653</f>
        <v>0</v>
      </c>
      <c r="E652" s="34">
        <v>0</v>
      </c>
      <c r="F652" s="34">
        <v>0</v>
      </c>
    </row>
    <row r="653" spans="1:6" s="3" customFormat="1" ht="31.5" hidden="1" customHeight="1" x14ac:dyDescent="0.25">
      <c r="A653" s="35" t="s">
        <v>32</v>
      </c>
      <c r="B653" s="33" t="s">
        <v>605</v>
      </c>
      <c r="C653" s="33" t="s">
        <v>33</v>
      </c>
      <c r="D653" s="34">
        <f>D654</f>
        <v>0</v>
      </c>
      <c r="E653" s="34">
        <v>0</v>
      </c>
      <c r="F653" s="34">
        <v>0</v>
      </c>
    </row>
    <row r="654" spans="1:6" s="3" customFormat="1" ht="31.5" hidden="1" customHeight="1" x14ac:dyDescent="0.25">
      <c r="A654" s="35" t="s">
        <v>34</v>
      </c>
      <c r="B654" s="33" t="s">
        <v>605</v>
      </c>
      <c r="C654" s="33" t="s">
        <v>35</v>
      </c>
      <c r="D654" s="34">
        <f>6.1-6.1</f>
        <v>0</v>
      </c>
      <c r="E654" s="34">
        <v>0</v>
      </c>
      <c r="F654" s="34">
        <v>0</v>
      </c>
    </row>
    <row r="655" spans="1:6" s="3" customFormat="1" ht="31.5" hidden="1" customHeight="1" x14ac:dyDescent="0.25">
      <c r="A655" s="35"/>
      <c r="B655" s="33"/>
      <c r="C655" s="33"/>
      <c r="D655" s="34"/>
      <c r="E655" s="34"/>
      <c r="F655" s="34"/>
    </row>
    <row r="656" spans="1:6" s="3" customFormat="1" ht="27.75" customHeight="1" x14ac:dyDescent="0.25">
      <c r="A656" s="35" t="s">
        <v>242</v>
      </c>
      <c r="B656" s="33" t="s">
        <v>243</v>
      </c>
      <c r="C656" s="33" t="s">
        <v>13</v>
      </c>
      <c r="D656" s="34">
        <f>D657+D663+D666</f>
        <v>386.8</v>
      </c>
      <c r="E656" s="34">
        <f>E663+E669+E753+E778</f>
        <v>20680.400000000001</v>
      </c>
      <c r="F656" s="34">
        <f>F663+F669+F753+F778</f>
        <v>19963.399999999998</v>
      </c>
    </row>
    <row r="657" spans="1:6" s="3" customFormat="1" ht="18.75" hidden="1" customHeight="1" x14ac:dyDescent="0.25">
      <c r="A657" s="35" t="s">
        <v>373</v>
      </c>
      <c r="B657" s="33" t="s">
        <v>374</v>
      </c>
      <c r="C657" s="33" t="s">
        <v>13</v>
      </c>
      <c r="D657" s="34">
        <f t="shared" ref="D657:F658" si="94">D658</f>
        <v>0</v>
      </c>
      <c r="E657" s="34">
        <f t="shared" si="94"/>
        <v>0</v>
      </c>
      <c r="F657" s="34">
        <f t="shared" si="94"/>
        <v>0</v>
      </c>
    </row>
    <row r="658" spans="1:6" s="3" customFormat="1" ht="18" hidden="1" customHeight="1" x14ac:dyDescent="0.25">
      <c r="A658" s="35" t="s">
        <v>375</v>
      </c>
      <c r="B658" s="33" t="s">
        <v>374</v>
      </c>
      <c r="C658" s="33" t="s">
        <v>376</v>
      </c>
      <c r="D658" s="34">
        <f t="shared" si="94"/>
        <v>0</v>
      </c>
      <c r="E658" s="34">
        <f t="shared" si="94"/>
        <v>0</v>
      </c>
      <c r="F658" s="34">
        <f t="shared" si="94"/>
        <v>0</v>
      </c>
    </row>
    <row r="659" spans="1:6" s="3" customFormat="1" ht="21" hidden="1" customHeight="1" x14ac:dyDescent="0.25">
      <c r="A659" s="35" t="s">
        <v>377</v>
      </c>
      <c r="B659" s="33" t="s">
        <v>374</v>
      </c>
      <c r="C659" s="33" t="s">
        <v>378</v>
      </c>
      <c r="D659" s="34">
        <v>0</v>
      </c>
      <c r="E659" s="34">
        <v>0</v>
      </c>
      <c r="F659" s="34">
        <v>0</v>
      </c>
    </row>
    <row r="660" spans="1:6" s="3" customFormat="1" ht="15.75" hidden="1" customHeight="1" x14ac:dyDescent="0.25">
      <c r="A660" s="35" t="s">
        <v>244</v>
      </c>
      <c r="B660" s="33" t="s">
        <v>245</v>
      </c>
      <c r="C660" s="33" t="s">
        <v>13</v>
      </c>
      <c r="D660" s="34">
        <f t="shared" ref="D660:F661" si="95">D661</f>
        <v>0</v>
      </c>
      <c r="E660" s="34">
        <f t="shared" si="95"/>
        <v>0</v>
      </c>
      <c r="F660" s="34">
        <f t="shared" si="95"/>
        <v>0</v>
      </c>
    </row>
    <row r="661" spans="1:6" s="3" customFormat="1" ht="15" hidden="1" x14ac:dyDescent="0.25">
      <c r="A661" s="35" t="s">
        <v>36</v>
      </c>
      <c r="B661" s="33" t="s">
        <v>245</v>
      </c>
      <c r="C661" s="33" t="s">
        <v>37</v>
      </c>
      <c r="D661" s="34">
        <f t="shared" si="95"/>
        <v>0</v>
      </c>
      <c r="E661" s="34">
        <f t="shared" si="95"/>
        <v>0</v>
      </c>
      <c r="F661" s="34">
        <f t="shared" si="95"/>
        <v>0</v>
      </c>
    </row>
    <row r="662" spans="1:6" s="3" customFormat="1" ht="30" hidden="1" customHeight="1" x14ac:dyDescent="0.25">
      <c r="A662" s="35" t="s">
        <v>221</v>
      </c>
      <c r="B662" s="33" t="s">
        <v>245</v>
      </c>
      <c r="C662" s="33" t="s">
        <v>222</v>
      </c>
      <c r="D662" s="34"/>
      <c r="E662" s="34"/>
      <c r="F662" s="34"/>
    </row>
    <row r="663" spans="1:6" s="3" customFormat="1" ht="56.25" customHeight="1" x14ac:dyDescent="0.25">
      <c r="A663" s="35" t="s">
        <v>382</v>
      </c>
      <c r="B663" s="33" t="s">
        <v>383</v>
      </c>
      <c r="C663" s="33" t="s">
        <v>13</v>
      </c>
      <c r="D663" s="34">
        <f t="shared" ref="D663:F664" si="96">D664</f>
        <v>386.8</v>
      </c>
      <c r="E663" s="34">
        <f t="shared" si="96"/>
        <v>344.9</v>
      </c>
      <c r="F663" s="34">
        <f t="shared" si="96"/>
        <v>317.10000000000002</v>
      </c>
    </row>
    <row r="664" spans="1:6" s="3" customFormat="1" ht="15.75" customHeight="1" x14ac:dyDescent="0.25">
      <c r="A664" s="35" t="s">
        <v>384</v>
      </c>
      <c r="B664" s="33" t="s">
        <v>383</v>
      </c>
      <c r="C664" s="33" t="s">
        <v>376</v>
      </c>
      <c r="D664" s="34">
        <f t="shared" si="96"/>
        <v>386.8</v>
      </c>
      <c r="E664" s="34">
        <f t="shared" si="96"/>
        <v>344.9</v>
      </c>
      <c r="F664" s="34">
        <f t="shared" si="96"/>
        <v>317.10000000000002</v>
      </c>
    </row>
    <row r="665" spans="1:6" s="3" customFormat="1" ht="18.75" customHeight="1" x14ac:dyDescent="0.25">
      <c r="A665" s="35" t="s">
        <v>377</v>
      </c>
      <c r="B665" s="33" t="s">
        <v>383</v>
      </c>
      <c r="C665" s="33" t="s">
        <v>378</v>
      </c>
      <c r="D665" s="34">
        <v>386.8</v>
      </c>
      <c r="E665" s="34">
        <v>344.9</v>
      </c>
      <c r="F665" s="34">
        <v>317.10000000000002</v>
      </c>
    </row>
    <row r="666" spans="1:6" s="3" customFormat="1" ht="25.5" hidden="1" customHeight="1" x14ac:dyDescent="0.25">
      <c r="A666" s="35" t="s">
        <v>244</v>
      </c>
      <c r="B666" s="33" t="s">
        <v>245</v>
      </c>
      <c r="C666" s="33" t="s">
        <v>13</v>
      </c>
      <c r="D666" s="34">
        <f t="shared" ref="D666:F667" si="97">D667</f>
        <v>0</v>
      </c>
      <c r="E666" s="34">
        <f t="shared" si="97"/>
        <v>0</v>
      </c>
      <c r="F666" s="34">
        <f t="shared" si="97"/>
        <v>0</v>
      </c>
    </row>
    <row r="667" spans="1:6" s="3" customFormat="1" ht="41.25" hidden="1" customHeight="1" x14ac:dyDescent="0.25">
      <c r="A667" s="35" t="s">
        <v>221</v>
      </c>
      <c r="B667" s="33" t="s">
        <v>245</v>
      </c>
      <c r="C667" s="33" t="s">
        <v>37</v>
      </c>
      <c r="D667" s="34">
        <f t="shared" si="97"/>
        <v>0</v>
      </c>
      <c r="E667" s="34">
        <f t="shared" si="97"/>
        <v>0</v>
      </c>
      <c r="F667" s="34">
        <f t="shared" si="97"/>
        <v>0</v>
      </c>
    </row>
    <row r="668" spans="1:6" s="3" customFormat="1" ht="18.75" hidden="1" customHeight="1" x14ac:dyDescent="0.25">
      <c r="A668" s="35" t="s">
        <v>36</v>
      </c>
      <c r="B668" s="33" t="s">
        <v>245</v>
      </c>
      <c r="C668" s="33" t="s">
        <v>222</v>
      </c>
      <c r="D668" s="34"/>
      <c r="E668" s="34"/>
      <c r="F668" s="34"/>
    </row>
    <row r="669" spans="1:6" s="3" customFormat="1" ht="30" customHeight="1" x14ac:dyDescent="0.25">
      <c r="A669" s="35" t="s">
        <v>16</v>
      </c>
      <c r="B669" s="33" t="s">
        <v>17</v>
      </c>
      <c r="C669" s="33" t="s">
        <v>13</v>
      </c>
      <c r="D669" s="34">
        <f>D670</f>
        <v>14583.000000000002</v>
      </c>
      <c r="E669" s="34">
        <f>E670</f>
        <v>15671.7</v>
      </c>
      <c r="F669" s="34">
        <f>F670</f>
        <v>16174.3</v>
      </c>
    </row>
    <row r="670" spans="1:6" s="3" customFormat="1" ht="31.5" customHeight="1" x14ac:dyDescent="0.25">
      <c r="A670" s="35" t="s">
        <v>18</v>
      </c>
      <c r="B670" s="33" t="s">
        <v>19</v>
      </c>
      <c r="C670" s="33" t="s">
        <v>13</v>
      </c>
      <c r="D670" s="34">
        <f>D671+D677+D684+D687+D698+D703+D708+D715+D720+D725+D733+D742+D747+D750+D730+D692</f>
        <v>14583.000000000002</v>
      </c>
      <c r="E670" s="34">
        <f>E671+E677+E684+E687+E698+E703+E708+E715+E720+E725+E733+E742+E747+E750</f>
        <v>15671.7</v>
      </c>
      <c r="F670" s="34">
        <f>F671+F677+F684+F687+F698+F703+F708+F715+F720+F725+F733+F742+F747+F750</f>
        <v>16174.3</v>
      </c>
    </row>
    <row r="671" spans="1:6" s="3" customFormat="1" ht="34.5" customHeight="1" x14ac:dyDescent="0.25">
      <c r="A671" s="35" t="s">
        <v>20</v>
      </c>
      <c r="B671" s="33" t="s">
        <v>21</v>
      </c>
      <c r="C671" s="33" t="s">
        <v>13</v>
      </c>
      <c r="D671" s="34">
        <f t="shared" ref="D671:F672" si="98">D672</f>
        <v>1567.6</v>
      </c>
      <c r="E671" s="34">
        <f>E672</f>
        <v>1629</v>
      </c>
      <c r="F671" s="34">
        <f t="shared" si="98"/>
        <v>1683</v>
      </c>
    </row>
    <row r="672" spans="1:6" s="3" customFormat="1" ht="64.5" customHeight="1" x14ac:dyDescent="0.25">
      <c r="A672" s="35" t="s">
        <v>22</v>
      </c>
      <c r="B672" s="33" t="s">
        <v>21</v>
      </c>
      <c r="C672" s="33" t="s">
        <v>23</v>
      </c>
      <c r="D672" s="34">
        <f t="shared" si="98"/>
        <v>1567.6</v>
      </c>
      <c r="E672" s="34">
        <f>E673</f>
        <v>1629</v>
      </c>
      <c r="F672" s="34">
        <f t="shared" si="98"/>
        <v>1683</v>
      </c>
    </row>
    <row r="673" spans="1:6" s="3" customFormat="1" ht="27.75" customHeight="1" x14ac:dyDescent="0.25">
      <c r="A673" s="35" t="s">
        <v>24</v>
      </c>
      <c r="B673" s="33" t="s">
        <v>21</v>
      </c>
      <c r="C673" s="33" t="s">
        <v>25</v>
      </c>
      <c r="D673" s="34">
        <v>1567.6</v>
      </c>
      <c r="E673" s="34">
        <v>1629</v>
      </c>
      <c r="F673" s="34">
        <v>1683</v>
      </c>
    </row>
    <row r="674" spans="1:6" s="3" customFormat="1" ht="17.25" hidden="1" customHeight="1" x14ac:dyDescent="0.25">
      <c r="A674" s="35" t="s">
        <v>28</v>
      </c>
      <c r="B674" s="33" t="s">
        <v>29</v>
      </c>
      <c r="C674" s="33" t="s">
        <v>13</v>
      </c>
      <c r="D674" s="34">
        <f t="shared" ref="D674:F675" si="99">D675</f>
        <v>0</v>
      </c>
      <c r="E674" s="34">
        <f t="shared" si="99"/>
        <v>0</v>
      </c>
      <c r="F674" s="34">
        <f t="shared" si="99"/>
        <v>0</v>
      </c>
    </row>
    <row r="675" spans="1:6" s="3" customFormat="1" ht="39.75" hidden="1" customHeight="1" x14ac:dyDescent="0.25">
      <c r="A675" s="35" t="s">
        <v>22</v>
      </c>
      <c r="B675" s="33" t="s">
        <v>29</v>
      </c>
      <c r="C675" s="33" t="s">
        <v>23</v>
      </c>
      <c r="D675" s="34">
        <f t="shared" si="99"/>
        <v>0</v>
      </c>
      <c r="E675" s="34">
        <f t="shared" si="99"/>
        <v>0</v>
      </c>
      <c r="F675" s="34">
        <f t="shared" si="99"/>
        <v>0</v>
      </c>
    </row>
    <row r="676" spans="1:6" s="3" customFormat="1" ht="16.5" hidden="1" customHeight="1" x14ac:dyDescent="0.25">
      <c r="A676" s="35" t="s">
        <v>24</v>
      </c>
      <c r="B676" s="33" t="s">
        <v>29</v>
      </c>
      <c r="C676" s="33" t="s">
        <v>25</v>
      </c>
      <c r="D676" s="34"/>
      <c r="E676" s="34"/>
      <c r="F676" s="34"/>
    </row>
    <row r="677" spans="1:6" s="3" customFormat="1" ht="21.75" customHeight="1" x14ac:dyDescent="0.25">
      <c r="A677" s="35" t="s">
        <v>30</v>
      </c>
      <c r="B677" s="33" t="s">
        <v>31</v>
      </c>
      <c r="C677" s="33" t="s">
        <v>13</v>
      </c>
      <c r="D677" s="34">
        <f>D678+D680+D682</f>
        <v>10343.600000000004</v>
      </c>
      <c r="E677" s="34">
        <f>E678+E680+E682</f>
        <v>11288.800000000001</v>
      </c>
      <c r="F677" s="34">
        <f>F678+F680+F682</f>
        <v>11655.5</v>
      </c>
    </row>
    <row r="678" spans="1:6" s="3" customFormat="1" ht="65.25" customHeight="1" x14ac:dyDescent="0.25">
      <c r="A678" s="35" t="s">
        <v>22</v>
      </c>
      <c r="B678" s="33" t="s">
        <v>31</v>
      </c>
      <c r="C678" s="33" t="s">
        <v>23</v>
      </c>
      <c r="D678" s="34">
        <f>D679</f>
        <v>10277.400000000003</v>
      </c>
      <c r="E678" s="34">
        <f>E679</f>
        <v>11222.6</v>
      </c>
      <c r="F678" s="34">
        <f>F679</f>
        <v>11589.3</v>
      </c>
    </row>
    <row r="679" spans="1:6" s="3" customFormat="1" ht="27" customHeight="1" x14ac:dyDescent="0.25">
      <c r="A679" s="35" t="s">
        <v>24</v>
      </c>
      <c r="B679" s="33" t="s">
        <v>31</v>
      </c>
      <c r="C679" s="33" t="s">
        <v>25</v>
      </c>
      <c r="D679" s="34">
        <f>2491.1+8255.7-318.8-60.8-150.5+60.7</f>
        <v>10277.400000000003</v>
      </c>
      <c r="E679" s="34">
        <f>2622+8600.6</f>
        <v>11222.6</v>
      </c>
      <c r="F679" s="34">
        <f>2721.2+8868.1</f>
        <v>11589.3</v>
      </c>
    </row>
    <row r="680" spans="1:6" s="3" customFormat="1" ht="30" customHeight="1" x14ac:dyDescent="0.25">
      <c r="A680" s="35" t="s">
        <v>32</v>
      </c>
      <c r="B680" s="33" t="s">
        <v>31</v>
      </c>
      <c r="C680" s="33" t="s">
        <v>33</v>
      </c>
      <c r="D680" s="34">
        <f>D681</f>
        <v>35</v>
      </c>
      <c r="E680" s="34">
        <f>E681</f>
        <v>35</v>
      </c>
      <c r="F680" s="34">
        <f>F681</f>
        <v>35</v>
      </c>
    </row>
    <row r="681" spans="1:6" s="3" customFormat="1" ht="30" customHeight="1" x14ac:dyDescent="0.25">
      <c r="A681" s="35" t="s">
        <v>34</v>
      </c>
      <c r="B681" s="33" t="s">
        <v>31</v>
      </c>
      <c r="C681" s="33" t="s">
        <v>35</v>
      </c>
      <c r="D681" s="34">
        <v>35</v>
      </c>
      <c r="E681" s="34">
        <v>35</v>
      </c>
      <c r="F681" s="34">
        <v>35</v>
      </c>
    </row>
    <row r="682" spans="1:6" s="3" customFormat="1" ht="17.25" customHeight="1" x14ac:dyDescent="0.25">
      <c r="A682" s="35" t="s">
        <v>36</v>
      </c>
      <c r="B682" s="33" t="s">
        <v>31</v>
      </c>
      <c r="C682" s="33" t="s">
        <v>37</v>
      </c>
      <c r="D682" s="34">
        <f>D683</f>
        <v>31.2</v>
      </c>
      <c r="E682" s="34">
        <f>E683</f>
        <v>31.2</v>
      </c>
      <c r="F682" s="34">
        <f>F683</f>
        <v>31.2</v>
      </c>
    </row>
    <row r="683" spans="1:6" s="3" customFormat="1" ht="21" customHeight="1" x14ac:dyDescent="0.25">
      <c r="A683" s="42" t="s">
        <v>38</v>
      </c>
      <c r="B683" s="33" t="s">
        <v>31</v>
      </c>
      <c r="C683" s="33" t="s">
        <v>39</v>
      </c>
      <c r="D683" s="34">
        <f>2+29.2</f>
        <v>31.2</v>
      </c>
      <c r="E683" s="34">
        <f>2+29.2</f>
        <v>31.2</v>
      </c>
      <c r="F683" s="34">
        <f>2+29.2</f>
        <v>31.2</v>
      </c>
    </row>
    <row r="684" spans="1:6" s="3" customFormat="1" ht="32.25" customHeight="1" x14ac:dyDescent="0.25">
      <c r="A684" s="35" t="s">
        <v>65</v>
      </c>
      <c r="B684" s="33" t="s">
        <v>66</v>
      </c>
      <c r="C684" s="33" t="s">
        <v>13</v>
      </c>
      <c r="D684" s="34">
        <f t="shared" ref="D684:F685" si="100">D685</f>
        <v>599.1</v>
      </c>
      <c r="E684" s="34">
        <f t="shared" si="100"/>
        <v>622</v>
      </c>
      <c r="F684" s="34">
        <f t="shared" si="100"/>
        <v>643.5</v>
      </c>
    </row>
    <row r="685" spans="1:6" s="3" customFormat="1" ht="73.5" customHeight="1" x14ac:dyDescent="0.25">
      <c r="A685" s="35" t="s">
        <v>22</v>
      </c>
      <c r="B685" s="33" t="s">
        <v>66</v>
      </c>
      <c r="C685" s="33" t="s">
        <v>23</v>
      </c>
      <c r="D685" s="34">
        <f t="shared" si="100"/>
        <v>599.1</v>
      </c>
      <c r="E685" s="34">
        <f t="shared" si="100"/>
        <v>622</v>
      </c>
      <c r="F685" s="34">
        <f t="shared" si="100"/>
        <v>643.5</v>
      </c>
    </row>
    <row r="686" spans="1:6" s="3" customFormat="1" ht="30.75" customHeight="1" x14ac:dyDescent="0.25">
      <c r="A686" s="35" t="s">
        <v>24</v>
      </c>
      <c r="B686" s="33" t="s">
        <v>66</v>
      </c>
      <c r="C686" s="33" t="s">
        <v>25</v>
      </c>
      <c r="D686" s="34">
        <v>599.1</v>
      </c>
      <c r="E686" s="34">
        <v>622</v>
      </c>
      <c r="F686" s="34">
        <v>643.5</v>
      </c>
    </row>
    <row r="687" spans="1:6" s="3" customFormat="1" ht="28.5" customHeight="1" x14ac:dyDescent="0.25">
      <c r="A687" s="35" t="s">
        <v>151</v>
      </c>
      <c r="B687" s="33" t="s">
        <v>152</v>
      </c>
      <c r="C687" s="33" t="s">
        <v>13</v>
      </c>
      <c r="D687" s="34">
        <f>D688+D690</f>
        <v>82.899999999999991</v>
      </c>
      <c r="E687" s="34">
        <f t="shared" ref="E687:F687" si="101">E688+E690</f>
        <v>82.9</v>
      </c>
      <c r="F687" s="34">
        <f t="shared" si="101"/>
        <v>82.9</v>
      </c>
    </row>
    <row r="688" spans="1:6" s="3" customFormat="1" ht="69.75" customHeight="1" x14ac:dyDescent="0.25">
      <c r="A688" s="35" t="s">
        <v>22</v>
      </c>
      <c r="B688" s="33" t="s">
        <v>152</v>
      </c>
      <c r="C688" s="33" t="s">
        <v>23</v>
      </c>
      <c r="D688" s="34">
        <f t="shared" ref="D688:F688" si="102">D689</f>
        <v>76.599999999999994</v>
      </c>
      <c r="E688" s="34">
        <f t="shared" si="102"/>
        <v>79.5</v>
      </c>
      <c r="F688" s="34">
        <f t="shared" si="102"/>
        <v>82.2</v>
      </c>
    </row>
    <row r="689" spans="1:6" s="3" customFormat="1" ht="30.75" customHeight="1" x14ac:dyDescent="0.25">
      <c r="A689" s="35" t="s">
        <v>24</v>
      </c>
      <c r="B689" s="33" t="s">
        <v>152</v>
      </c>
      <c r="C689" s="33" t="s">
        <v>25</v>
      </c>
      <c r="D689" s="34">
        <f>76.3+0.3</f>
        <v>76.599999999999994</v>
      </c>
      <c r="E689" s="34">
        <f>79.2+0.3</f>
        <v>79.5</v>
      </c>
      <c r="F689" s="34">
        <f>81.9+0.3</f>
        <v>82.2</v>
      </c>
    </row>
    <row r="690" spans="1:6" s="3" customFormat="1" ht="30.75" customHeight="1" x14ac:dyDescent="0.25">
      <c r="A690" s="35" t="s">
        <v>32</v>
      </c>
      <c r="B690" s="33" t="s">
        <v>152</v>
      </c>
      <c r="C690" s="33" t="s">
        <v>33</v>
      </c>
      <c r="D690" s="34">
        <f>D691</f>
        <v>6.3</v>
      </c>
      <c r="E690" s="34">
        <f t="shared" ref="E690:F690" si="103">E691</f>
        <v>3.4</v>
      </c>
      <c r="F690" s="34">
        <f t="shared" si="103"/>
        <v>0.7</v>
      </c>
    </row>
    <row r="691" spans="1:6" s="3" customFormat="1" ht="30.75" customHeight="1" x14ac:dyDescent="0.25">
      <c r="A691" s="35" t="s">
        <v>34</v>
      </c>
      <c r="B691" s="33" t="s">
        <v>152</v>
      </c>
      <c r="C691" s="33" t="s">
        <v>35</v>
      </c>
      <c r="D691" s="34">
        <v>6.3</v>
      </c>
      <c r="E691" s="34">
        <v>3.4</v>
      </c>
      <c r="F691" s="34">
        <v>0.7</v>
      </c>
    </row>
    <row r="692" spans="1:6" s="3" customFormat="1" ht="42.75" customHeight="1" x14ac:dyDescent="0.25">
      <c r="A692" s="35" t="s">
        <v>58</v>
      </c>
      <c r="B692" s="33" t="s">
        <v>62</v>
      </c>
      <c r="C692" s="33" t="s">
        <v>13</v>
      </c>
      <c r="D692" s="34">
        <f t="shared" ref="D692:F693" si="104">D693</f>
        <v>0.4</v>
      </c>
      <c r="E692" s="34">
        <f t="shared" si="104"/>
        <v>0</v>
      </c>
      <c r="F692" s="34">
        <f t="shared" si="104"/>
        <v>0</v>
      </c>
    </row>
    <row r="693" spans="1:6" s="3" customFormat="1" ht="26.25" customHeight="1" x14ac:dyDescent="0.25">
      <c r="A693" s="35" t="s">
        <v>32</v>
      </c>
      <c r="B693" s="33" t="s">
        <v>62</v>
      </c>
      <c r="C693" s="33" t="s">
        <v>33</v>
      </c>
      <c r="D693" s="34">
        <f t="shared" si="104"/>
        <v>0.4</v>
      </c>
      <c r="E693" s="34">
        <f t="shared" si="104"/>
        <v>0</v>
      </c>
      <c r="F693" s="34">
        <f t="shared" si="104"/>
        <v>0</v>
      </c>
    </row>
    <row r="694" spans="1:6" s="3" customFormat="1" ht="30.75" customHeight="1" x14ac:dyDescent="0.25">
      <c r="A694" s="35" t="s">
        <v>34</v>
      </c>
      <c r="B694" s="33" t="s">
        <v>62</v>
      </c>
      <c r="C694" s="33" t="s">
        <v>35</v>
      </c>
      <c r="D694" s="34">
        <v>0.4</v>
      </c>
      <c r="E694" s="34">
        <v>0</v>
      </c>
      <c r="F694" s="34">
        <v>0</v>
      </c>
    </row>
    <row r="695" spans="1:6" s="3" customFormat="1" ht="37.5" hidden="1" customHeight="1" x14ac:dyDescent="0.25">
      <c r="A695" s="35" t="s">
        <v>181</v>
      </c>
      <c r="B695" s="33" t="s">
        <v>182</v>
      </c>
      <c r="C695" s="33" t="s">
        <v>13</v>
      </c>
      <c r="D695" s="34">
        <f t="shared" ref="D695:F696" si="105">D696</f>
        <v>0</v>
      </c>
      <c r="E695" s="34">
        <f t="shared" si="105"/>
        <v>0</v>
      </c>
      <c r="F695" s="34">
        <f t="shared" si="105"/>
        <v>0</v>
      </c>
    </row>
    <row r="696" spans="1:6" s="3" customFormat="1" ht="31.5" hidden="1" customHeight="1" x14ac:dyDescent="0.25">
      <c r="A696" s="35" t="s">
        <v>32</v>
      </c>
      <c r="B696" s="33" t="s">
        <v>182</v>
      </c>
      <c r="C696" s="33" t="s">
        <v>33</v>
      </c>
      <c r="D696" s="34">
        <f t="shared" si="105"/>
        <v>0</v>
      </c>
      <c r="E696" s="34">
        <f t="shared" si="105"/>
        <v>0</v>
      </c>
      <c r="F696" s="34">
        <f t="shared" si="105"/>
        <v>0</v>
      </c>
    </row>
    <row r="697" spans="1:6" s="3" customFormat="1" ht="32.25" hidden="1" customHeight="1" x14ac:dyDescent="0.25">
      <c r="A697" s="35" t="s">
        <v>34</v>
      </c>
      <c r="B697" s="33" t="s">
        <v>182</v>
      </c>
      <c r="C697" s="33" t="s">
        <v>35</v>
      </c>
      <c r="D697" s="34"/>
      <c r="E697" s="34"/>
      <c r="F697" s="34"/>
    </row>
    <row r="698" spans="1:6" ht="30.75" customHeight="1" x14ac:dyDescent="0.25">
      <c r="A698" s="35" t="s">
        <v>40</v>
      </c>
      <c r="B698" s="33" t="s">
        <v>41</v>
      </c>
      <c r="C698" s="33" t="s">
        <v>13</v>
      </c>
      <c r="D698" s="34">
        <f>D699+D701</f>
        <v>212.79999999999998</v>
      </c>
      <c r="E698" s="34">
        <f>E699+E701</f>
        <v>219.70000000000002</v>
      </c>
      <c r="F698" s="34">
        <f>F699+F701</f>
        <v>226.7</v>
      </c>
    </row>
    <row r="699" spans="1:6" ht="68.25" customHeight="1" x14ac:dyDescent="0.25">
      <c r="A699" s="35" t="s">
        <v>22</v>
      </c>
      <c r="B699" s="33" t="s">
        <v>41</v>
      </c>
      <c r="C699" s="33" t="s">
        <v>23</v>
      </c>
      <c r="D699" s="34">
        <f>D700</f>
        <v>202.7</v>
      </c>
      <c r="E699" s="34">
        <f>E700</f>
        <v>210.4</v>
      </c>
      <c r="F699" s="34">
        <f>F700</f>
        <v>217.7</v>
      </c>
    </row>
    <row r="700" spans="1:6" ht="30.75" customHeight="1" x14ac:dyDescent="0.25">
      <c r="A700" s="35" t="s">
        <v>24</v>
      </c>
      <c r="B700" s="33" t="s">
        <v>41</v>
      </c>
      <c r="C700" s="33" t="s">
        <v>25</v>
      </c>
      <c r="D700" s="34">
        <v>202.7</v>
      </c>
      <c r="E700" s="34">
        <v>210.4</v>
      </c>
      <c r="F700" s="34">
        <v>217.7</v>
      </c>
    </row>
    <row r="701" spans="1:6" ht="33.75" customHeight="1" x14ac:dyDescent="0.25">
      <c r="A701" s="35" t="s">
        <v>32</v>
      </c>
      <c r="B701" s="33" t="s">
        <v>41</v>
      </c>
      <c r="C701" s="33" t="s">
        <v>33</v>
      </c>
      <c r="D701" s="34">
        <f>D702</f>
        <v>10.1</v>
      </c>
      <c r="E701" s="34">
        <f>E702</f>
        <v>9.3000000000000007</v>
      </c>
      <c r="F701" s="34">
        <f>F702</f>
        <v>9</v>
      </c>
    </row>
    <row r="702" spans="1:6" ht="26.25" x14ac:dyDescent="0.25">
      <c r="A702" s="35" t="s">
        <v>34</v>
      </c>
      <c r="B702" s="33" t="s">
        <v>41</v>
      </c>
      <c r="C702" s="33" t="s">
        <v>35</v>
      </c>
      <c r="D702" s="34">
        <v>10.1</v>
      </c>
      <c r="E702" s="34">
        <v>9.3000000000000007</v>
      </c>
      <c r="F702" s="34">
        <v>9</v>
      </c>
    </row>
    <row r="703" spans="1:6" ht="59.25" customHeight="1" x14ac:dyDescent="0.25">
      <c r="A703" s="35" t="s">
        <v>588</v>
      </c>
      <c r="B703" s="33" t="s">
        <v>42</v>
      </c>
      <c r="C703" s="33" t="s">
        <v>13</v>
      </c>
      <c r="D703" s="34">
        <f>D704+D706</f>
        <v>214.8</v>
      </c>
      <c r="E703" s="34">
        <f>E704+E706</f>
        <v>221.70000000000002</v>
      </c>
      <c r="F703" s="34">
        <f>F704+F706</f>
        <v>228.6</v>
      </c>
    </row>
    <row r="704" spans="1:6" ht="71.25" customHeight="1" x14ac:dyDescent="0.25">
      <c r="A704" s="35" t="s">
        <v>22</v>
      </c>
      <c r="B704" s="33" t="s">
        <v>42</v>
      </c>
      <c r="C704" s="33" t="s">
        <v>23</v>
      </c>
      <c r="D704" s="34">
        <f>D705</f>
        <v>186.5</v>
      </c>
      <c r="E704" s="34">
        <f>E705</f>
        <v>192.8</v>
      </c>
      <c r="F704" s="34">
        <f>F705</f>
        <v>199.2</v>
      </c>
    </row>
    <row r="705" spans="1:6" ht="30" customHeight="1" x14ac:dyDescent="0.25">
      <c r="A705" s="35" t="s">
        <v>24</v>
      </c>
      <c r="B705" s="33" t="s">
        <v>42</v>
      </c>
      <c r="C705" s="33" t="s">
        <v>25</v>
      </c>
      <c r="D705" s="34">
        <v>186.5</v>
      </c>
      <c r="E705" s="34">
        <v>192.8</v>
      </c>
      <c r="F705" s="34">
        <v>199.2</v>
      </c>
    </row>
    <row r="706" spans="1:6" ht="30.75" customHeight="1" x14ac:dyDescent="0.25">
      <c r="A706" s="35" t="s">
        <v>32</v>
      </c>
      <c r="B706" s="33" t="s">
        <v>42</v>
      </c>
      <c r="C706" s="33" t="s">
        <v>33</v>
      </c>
      <c r="D706" s="34">
        <f>D707</f>
        <v>28.3</v>
      </c>
      <c r="E706" s="34">
        <f>E707</f>
        <v>28.9</v>
      </c>
      <c r="F706" s="34">
        <f>F707</f>
        <v>29.4</v>
      </c>
    </row>
    <row r="707" spans="1:6" ht="26.25" x14ac:dyDescent="0.25">
      <c r="A707" s="35" t="s">
        <v>34</v>
      </c>
      <c r="B707" s="33" t="s">
        <v>42</v>
      </c>
      <c r="C707" s="33" t="s">
        <v>35</v>
      </c>
      <c r="D707" s="34">
        <v>28.3</v>
      </c>
      <c r="E707" s="34">
        <v>28.9</v>
      </c>
      <c r="F707" s="34">
        <v>29.4</v>
      </c>
    </row>
    <row r="708" spans="1:6" ht="42" customHeight="1" x14ac:dyDescent="0.25">
      <c r="A708" s="35" t="s">
        <v>43</v>
      </c>
      <c r="B708" s="33" t="s">
        <v>44</v>
      </c>
      <c r="C708" s="33" t="s">
        <v>13</v>
      </c>
      <c r="D708" s="34">
        <f>D709+D711</f>
        <v>221.6</v>
      </c>
      <c r="E708" s="34">
        <f>E709+E711</f>
        <v>228.5</v>
      </c>
      <c r="F708" s="34">
        <f>F709+F711</f>
        <v>235.5</v>
      </c>
    </row>
    <row r="709" spans="1:6" ht="67.5" customHeight="1" x14ac:dyDescent="0.25">
      <c r="A709" s="35" t="s">
        <v>22</v>
      </c>
      <c r="B709" s="33" t="s">
        <v>44</v>
      </c>
      <c r="C709" s="33" t="s">
        <v>23</v>
      </c>
      <c r="D709" s="34">
        <f>D710</f>
        <v>212</v>
      </c>
      <c r="E709" s="34">
        <f>E710</f>
        <v>219.1</v>
      </c>
      <c r="F709" s="34">
        <f>F710</f>
        <v>226.7</v>
      </c>
    </row>
    <row r="710" spans="1:6" ht="29.25" customHeight="1" x14ac:dyDescent="0.25">
      <c r="A710" s="35" t="s">
        <v>24</v>
      </c>
      <c r="B710" s="33" t="s">
        <v>44</v>
      </c>
      <c r="C710" s="33" t="s">
        <v>25</v>
      </c>
      <c r="D710" s="34">
        <v>212</v>
      </c>
      <c r="E710" s="34">
        <v>219.1</v>
      </c>
      <c r="F710" s="34">
        <v>226.7</v>
      </c>
    </row>
    <row r="711" spans="1:6" ht="30.75" customHeight="1" x14ac:dyDescent="0.25">
      <c r="A711" s="35" t="s">
        <v>32</v>
      </c>
      <c r="B711" s="33" t="s">
        <v>44</v>
      </c>
      <c r="C711" s="33" t="s">
        <v>33</v>
      </c>
      <c r="D711" s="34">
        <f>D712</f>
        <v>9.6</v>
      </c>
      <c r="E711" s="34">
        <f>E712</f>
        <v>9.4</v>
      </c>
      <c r="F711" s="34">
        <f>F712</f>
        <v>8.8000000000000007</v>
      </c>
    </row>
    <row r="712" spans="1:6" ht="26.25" x14ac:dyDescent="0.25">
      <c r="A712" s="35" t="s">
        <v>34</v>
      </c>
      <c r="B712" s="33" t="s">
        <v>44</v>
      </c>
      <c r="C712" s="33" t="s">
        <v>35</v>
      </c>
      <c r="D712" s="34">
        <v>9.6</v>
      </c>
      <c r="E712" s="34">
        <v>9.4</v>
      </c>
      <c r="F712" s="34">
        <v>8.8000000000000007</v>
      </c>
    </row>
    <row r="713" spans="1:6" ht="26.25" hidden="1" x14ac:dyDescent="0.25">
      <c r="A713" s="35" t="s">
        <v>32</v>
      </c>
      <c r="B713" s="33" t="s">
        <v>44</v>
      </c>
      <c r="C713" s="33" t="s">
        <v>33</v>
      </c>
      <c r="D713" s="34">
        <f>D714</f>
        <v>0</v>
      </c>
      <c r="E713" s="34">
        <f>E714</f>
        <v>0</v>
      </c>
      <c r="F713" s="34">
        <f>F714</f>
        <v>0</v>
      </c>
    </row>
    <row r="714" spans="1:6" ht="26.25" hidden="1" x14ac:dyDescent="0.25">
      <c r="A714" s="35" t="s">
        <v>34</v>
      </c>
      <c r="B714" s="33" t="s">
        <v>44</v>
      </c>
      <c r="C714" s="33" t="s">
        <v>35</v>
      </c>
      <c r="D714" s="34">
        <f>24.7-24.7</f>
        <v>0</v>
      </c>
      <c r="E714" s="34">
        <f>24.7-24.7</f>
        <v>0</v>
      </c>
      <c r="F714" s="34">
        <f>24.7-24.7</f>
        <v>0</v>
      </c>
    </row>
    <row r="715" spans="1:6" ht="69.75" customHeight="1" x14ac:dyDescent="0.25">
      <c r="A715" s="35" t="s">
        <v>45</v>
      </c>
      <c r="B715" s="33" t="s">
        <v>46</v>
      </c>
      <c r="C715" s="33" t="s">
        <v>13</v>
      </c>
      <c r="D715" s="34">
        <f>D716+D718</f>
        <v>213</v>
      </c>
      <c r="E715" s="34">
        <f>E716+E718</f>
        <v>219.89999999999998</v>
      </c>
      <c r="F715" s="34">
        <f>F716+F718</f>
        <v>226.8</v>
      </c>
    </row>
    <row r="716" spans="1:6" ht="38.25" customHeight="1" x14ac:dyDescent="0.25">
      <c r="A716" s="35" t="s">
        <v>22</v>
      </c>
      <c r="B716" s="33" t="s">
        <v>46</v>
      </c>
      <c r="C716" s="33" t="s">
        <v>23</v>
      </c>
      <c r="D716" s="34">
        <f>D717</f>
        <v>184.7</v>
      </c>
      <c r="E716" s="34">
        <f>E717</f>
        <v>191.7</v>
      </c>
      <c r="F716" s="34">
        <f>F717</f>
        <v>198.3</v>
      </c>
    </row>
    <row r="717" spans="1:6" ht="28.5" customHeight="1" x14ac:dyDescent="0.25">
      <c r="A717" s="35" t="s">
        <v>24</v>
      </c>
      <c r="B717" s="33" t="s">
        <v>46</v>
      </c>
      <c r="C717" s="33" t="s">
        <v>25</v>
      </c>
      <c r="D717" s="34">
        <v>184.7</v>
      </c>
      <c r="E717" s="34">
        <v>191.7</v>
      </c>
      <c r="F717" s="34">
        <v>198.3</v>
      </c>
    </row>
    <row r="718" spans="1:6" ht="27.75" customHeight="1" x14ac:dyDescent="0.25">
      <c r="A718" s="35" t="s">
        <v>32</v>
      </c>
      <c r="B718" s="33" t="s">
        <v>46</v>
      </c>
      <c r="C718" s="33" t="s">
        <v>33</v>
      </c>
      <c r="D718" s="34">
        <f>D719</f>
        <v>28.3</v>
      </c>
      <c r="E718" s="34">
        <f>E719</f>
        <v>28.2</v>
      </c>
      <c r="F718" s="34">
        <f>F719</f>
        <v>28.5</v>
      </c>
    </row>
    <row r="719" spans="1:6" ht="26.25" x14ac:dyDescent="0.25">
      <c r="A719" s="35" t="s">
        <v>34</v>
      </c>
      <c r="B719" s="33" t="s">
        <v>46</v>
      </c>
      <c r="C719" s="33" t="s">
        <v>35</v>
      </c>
      <c r="D719" s="34">
        <v>28.3</v>
      </c>
      <c r="E719" s="34">
        <v>28.2</v>
      </c>
      <c r="F719" s="34">
        <v>28.5</v>
      </c>
    </row>
    <row r="720" spans="1:6" ht="42.75" customHeight="1" x14ac:dyDescent="0.25">
      <c r="A720" s="35" t="s">
        <v>47</v>
      </c>
      <c r="B720" s="33" t="s">
        <v>48</v>
      </c>
      <c r="C720" s="33" t="s">
        <v>13</v>
      </c>
      <c r="D720" s="34">
        <f>D721+D723</f>
        <v>674.6</v>
      </c>
      <c r="E720" s="34">
        <f>E721+E723</f>
        <v>695.3</v>
      </c>
      <c r="F720" s="34">
        <f>F721+F723</f>
        <v>716.30000000000007</v>
      </c>
    </row>
    <row r="721" spans="1:6" ht="71.25" customHeight="1" x14ac:dyDescent="0.25">
      <c r="A721" s="35" t="s">
        <v>22</v>
      </c>
      <c r="B721" s="33" t="s">
        <v>48</v>
      </c>
      <c r="C721" s="33" t="s">
        <v>23</v>
      </c>
      <c r="D721" s="34">
        <f>D722</f>
        <v>633.70000000000005</v>
      </c>
      <c r="E721" s="34">
        <f>E722</f>
        <v>656.4</v>
      </c>
      <c r="F721" s="34">
        <f>F722</f>
        <v>679.1</v>
      </c>
    </row>
    <row r="722" spans="1:6" ht="30.75" customHeight="1" x14ac:dyDescent="0.25">
      <c r="A722" s="35" t="s">
        <v>24</v>
      </c>
      <c r="B722" s="33" t="s">
        <v>48</v>
      </c>
      <c r="C722" s="33" t="s">
        <v>25</v>
      </c>
      <c r="D722" s="34">
        <v>633.70000000000005</v>
      </c>
      <c r="E722" s="34">
        <v>656.4</v>
      </c>
      <c r="F722" s="34">
        <v>679.1</v>
      </c>
    </row>
    <row r="723" spans="1:6" ht="27.75" customHeight="1" x14ac:dyDescent="0.25">
      <c r="A723" s="35" t="s">
        <v>32</v>
      </c>
      <c r="B723" s="33" t="s">
        <v>48</v>
      </c>
      <c r="C723" s="33" t="s">
        <v>33</v>
      </c>
      <c r="D723" s="34">
        <f>D724</f>
        <v>40.9</v>
      </c>
      <c r="E723" s="34">
        <f>E724</f>
        <v>38.9</v>
      </c>
      <c r="F723" s="34">
        <f>F724</f>
        <v>37.200000000000003</v>
      </c>
    </row>
    <row r="724" spans="1:6" ht="26.25" x14ac:dyDescent="0.25">
      <c r="A724" s="35" t="s">
        <v>34</v>
      </c>
      <c r="B724" s="33" t="s">
        <v>48</v>
      </c>
      <c r="C724" s="33" t="s">
        <v>35</v>
      </c>
      <c r="D724" s="34">
        <v>40.9</v>
      </c>
      <c r="E724" s="34">
        <v>38.9</v>
      </c>
      <c r="F724" s="34">
        <v>37.200000000000003</v>
      </c>
    </row>
    <row r="725" spans="1:6" ht="93.75" customHeight="1" x14ac:dyDescent="0.25">
      <c r="A725" s="35" t="s">
        <v>49</v>
      </c>
      <c r="B725" s="33" t="s">
        <v>50</v>
      </c>
      <c r="C725" s="33" t="s">
        <v>13</v>
      </c>
      <c r="D725" s="34">
        <f t="shared" ref="D725:F726" si="106">D726</f>
        <v>202.8</v>
      </c>
      <c r="E725" s="34">
        <f t="shared" si="106"/>
        <v>209.7</v>
      </c>
      <c r="F725" s="34">
        <f t="shared" si="106"/>
        <v>216.5</v>
      </c>
    </row>
    <row r="726" spans="1:6" ht="68.25" customHeight="1" x14ac:dyDescent="0.25">
      <c r="A726" s="35" t="s">
        <v>22</v>
      </c>
      <c r="B726" s="33" t="s">
        <v>50</v>
      </c>
      <c r="C726" s="33" t="s">
        <v>23</v>
      </c>
      <c r="D726" s="34">
        <f t="shared" si="106"/>
        <v>202.8</v>
      </c>
      <c r="E726" s="34">
        <f t="shared" si="106"/>
        <v>209.7</v>
      </c>
      <c r="F726" s="34">
        <f t="shared" si="106"/>
        <v>216.5</v>
      </c>
    </row>
    <row r="727" spans="1:6" ht="30" customHeight="1" x14ac:dyDescent="0.25">
      <c r="A727" s="35" t="s">
        <v>24</v>
      </c>
      <c r="B727" s="33" t="s">
        <v>50</v>
      </c>
      <c r="C727" s="33" t="s">
        <v>25</v>
      </c>
      <c r="D727" s="34">
        <v>202.8</v>
      </c>
      <c r="E727" s="34">
        <v>209.7</v>
      </c>
      <c r="F727" s="34">
        <v>216.5</v>
      </c>
    </row>
    <row r="728" spans="1:6" ht="30.75" hidden="1" customHeight="1" x14ac:dyDescent="0.25">
      <c r="A728" s="35" t="s">
        <v>32</v>
      </c>
      <c r="B728" s="33" t="s">
        <v>456</v>
      </c>
      <c r="C728" s="33" t="s">
        <v>33</v>
      </c>
      <c r="D728" s="34">
        <f>D729</f>
        <v>0</v>
      </c>
      <c r="E728" s="34">
        <f>E729</f>
        <v>0</v>
      </c>
      <c r="F728" s="34">
        <f>F729</f>
        <v>0</v>
      </c>
    </row>
    <row r="729" spans="1:6" ht="26.25" hidden="1" x14ac:dyDescent="0.25">
      <c r="A729" s="35" t="s">
        <v>34</v>
      </c>
      <c r="B729" s="33" t="s">
        <v>456</v>
      </c>
      <c r="C729" s="33" t="s">
        <v>35</v>
      </c>
      <c r="D729" s="34">
        <v>0</v>
      </c>
      <c r="E729" s="34">
        <v>0</v>
      </c>
      <c r="F729" s="34">
        <v>0</v>
      </c>
    </row>
    <row r="730" spans="1:6" ht="66" hidden="1" customHeight="1" x14ac:dyDescent="0.25">
      <c r="A730" s="35" t="s">
        <v>51</v>
      </c>
      <c r="B730" s="33" t="s">
        <v>52</v>
      </c>
      <c r="C730" s="33" t="s">
        <v>13</v>
      </c>
      <c r="D730" s="34">
        <f t="shared" ref="D730:F731" si="107">D731</f>
        <v>0</v>
      </c>
      <c r="E730" s="34">
        <f t="shared" si="107"/>
        <v>0</v>
      </c>
      <c r="F730" s="34">
        <f t="shared" si="107"/>
        <v>0</v>
      </c>
    </row>
    <row r="731" spans="1:6" ht="26.25" hidden="1" x14ac:dyDescent="0.25">
      <c r="A731" s="35" t="s">
        <v>32</v>
      </c>
      <c r="B731" s="33" t="s">
        <v>52</v>
      </c>
      <c r="C731" s="33" t="s">
        <v>33</v>
      </c>
      <c r="D731" s="34">
        <f t="shared" si="107"/>
        <v>0</v>
      </c>
      <c r="E731" s="34">
        <f t="shared" si="107"/>
        <v>0</v>
      </c>
      <c r="F731" s="34">
        <f t="shared" si="107"/>
        <v>0</v>
      </c>
    </row>
    <row r="732" spans="1:6" ht="26.25" hidden="1" x14ac:dyDescent="0.25">
      <c r="A732" s="35" t="s">
        <v>34</v>
      </c>
      <c r="B732" s="33" t="s">
        <v>52</v>
      </c>
      <c r="C732" s="33" t="s">
        <v>35</v>
      </c>
      <c r="D732" s="34">
        <f>4.9-4.9</f>
        <v>0</v>
      </c>
      <c r="E732" s="34">
        <f>4.9-4.9</f>
        <v>0</v>
      </c>
      <c r="F732" s="34">
        <f>4.9-4.9</f>
        <v>0</v>
      </c>
    </row>
    <row r="733" spans="1:6" ht="81" customHeight="1" x14ac:dyDescent="0.25">
      <c r="A733" s="35" t="s">
        <v>53</v>
      </c>
      <c r="B733" s="33" t="s">
        <v>54</v>
      </c>
      <c r="C733" s="33" t="s">
        <v>13</v>
      </c>
      <c r="D733" s="34">
        <f>D734+D736</f>
        <v>25.000000000000004</v>
      </c>
      <c r="E733" s="34">
        <f>E734+E736</f>
        <v>22.900000000000002</v>
      </c>
      <c r="F733" s="34">
        <f>F734+F736</f>
        <v>21</v>
      </c>
    </row>
    <row r="734" spans="1:6" ht="67.5" customHeight="1" x14ac:dyDescent="0.25">
      <c r="A734" s="35" t="s">
        <v>22</v>
      </c>
      <c r="B734" s="33" t="s">
        <v>54</v>
      </c>
      <c r="C734" s="33" t="s">
        <v>23</v>
      </c>
      <c r="D734" s="34">
        <f>D735</f>
        <v>18.000000000000004</v>
      </c>
      <c r="E734" s="34">
        <f>E735</f>
        <v>18.100000000000001</v>
      </c>
      <c r="F734" s="34">
        <f>F735</f>
        <v>16.5</v>
      </c>
    </row>
    <row r="735" spans="1:6" ht="30.75" customHeight="1" x14ac:dyDescent="0.25">
      <c r="A735" s="35" t="s">
        <v>24</v>
      </c>
      <c r="B735" s="33" t="s">
        <v>54</v>
      </c>
      <c r="C735" s="33" t="s">
        <v>25</v>
      </c>
      <c r="D735" s="34">
        <f>19.6-1.2-0.4</f>
        <v>18.000000000000004</v>
      </c>
      <c r="E735" s="34">
        <v>18.100000000000001</v>
      </c>
      <c r="F735" s="34">
        <v>16.5</v>
      </c>
    </row>
    <row r="736" spans="1:6" ht="33.75" customHeight="1" x14ac:dyDescent="0.25">
      <c r="A736" s="35" t="s">
        <v>32</v>
      </c>
      <c r="B736" s="33" t="s">
        <v>54</v>
      </c>
      <c r="C736" s="33" t="s">
        <v>33</v>
      </c>
      <c r="D736" s="34">
        <f>D737</f>
        <v>7</v>
      </c>
      <c r="E736" s="34">
        <f>E737</f>
        <v>4.8</v>
      </c>
      <c r="F736" s="34">
        <f>F737</f>
        <v>4.5</v>
      </c>
    </row>
    <row r="737" spans="1:6" ht="27" customHeight="1" x14ac:dyDescent="0.25">
      <c r="A737" s="35" t="s">
        <v>34</v>
      </c>
      <c r="B737" s="33" t="s">
        <v>54</v>
      </c>
      <c r="C737" s="33" t="s">
        <v>35</v>
      </c>
      <c r="D737" s="34">
        <f>5.4+1.6</f>
        <v>7</v>
      </c>
      <c r="E737" s="34">
        <v>4.8</v>
      </c>
      <c r="F737" s="34">
        <v>4.5</v>
      </c>
    </row>
    <row r="738" spans="1:6" ht="19.5" hidden="1" customHeight="1" x14ac:dyDescent="0.25">
      <c r="A738" s="35" t="s">
        <v>55</v>
      </c>
      <c r="B738" s="33" t="s">
        <v>57</v>
      </c>
      <c r="C738" s="33" t="s">
        <v>13</v>
      </c>
      <c r="D738" s="34">
        <f>D739</f>
        <v>0</v>
      </c>
      <c r="E738" s="34">
        <f t="shared" ref="E738:F740" si="108">E739</f>
        <v>0</v>
      </c>
      <c r="F738" s="34">
        <f t="shared" si="108"/>
        <v>0</v>
      </c>
    </row>
    <row r="739" spans="1:6" ht="42.75" hidden="1" customHeight="1" x14ac:dyDescent="0.25">
      <c r="A739" s="35" t="s">
        <v>58</v>
      </c>
      <c r="B739" s="33" t="s">
        <v>59</v>
      </c>
      <c r="C739" s="33" t="s">
        <v>13</v>
      </c>
      <c r="D739" s="34">
        <f>D740</f>
        <v>0</v>
      </c>
      <c r="E739" s="34">
        <f t="shared" si="108"/>
        <v>0</v>
      </c>
      <c r="F739" s="34">
        <f t="shared" si="108"/>
        <v>0</v>
      </c>
    </row>
    <row r="740" spans="1:6" ht="27" hidden="1" customHeight="1" x14ac:dyDescent="0.25">
      <c r="A740" s="35" t="s">
        <v>60</v>
      </c>
      <c r="B740" s="33" t="s">
        <v>59</v>
      </c>
      <c r="C740" s="33" t="s">
        <v>33</v>
      </c>
      <c r="D740" s="34">
        <f>D741</f>
        <v>0</v>
      </c>
      <c r="E740" s="34">
        <f t="shared" si="108"/>
        <v>0</v>
      </c>
      <c r="F740" s="34">
        <f t="shared" si="108"/>
        <v>0</v>
      </c>
    </row>
    <row r="741" spans="1:6" ht="27" hidden="1" customHeight="1" x14ac:dyDescent="0.25">
      <c r="A741" s="35" t="s">
        <v>34</v>
      </c>
      <c r="B741" s="33" t="s">
        <v>59</v>
      </c>
      <c r="C741" s="33" t="s">
        <v>35</v>
      </c>
      <c r="D741" s="34">
        <v>0</v>
      </c>
      <c r="E741" s="34">
        <v>0</v>
      </c>
      <c r="F741" s="34">
        <v>0</v>
      </c>
    </row>
    <row r="742" spans="1:6" ht="57" customHeight="1" x14ac:dyDescent="0.25">
      <c r="A742" s="35" t="s">
        <v>589</v>
      </c>
      <c r="B742" s="33" t="s">
        <v>380</v>
      </c>
      <c r="C742" s="33" t="s">
        <v>13</v>
      </c>
      <c r="D742" s="34">
        <f>D743+D745</f>
        <v>174.79999999999998</v>
      </c>
      <c r="E742" s="34">
        <f>E743+E745</f>
        <v>181.3</v>
      </c>
      <c r="F742" s="34">
        <f>F743+F745</f>
        <v>188</v>
      </c>
    </row>
    <row r="743" spans="1:6" ht="28.5" customHeight="1" x14ac:dyDescent="0.25">
      <c r="A743" s="35" t="s">
        <v>32</v>
      </c>
      <c r="B743" s="33" t="s">
        <v>380</v>
      </c>
      <c r="C743" s="33" t="s">
        <v>33</v>
      </c>
      <c r="D743" s="34">
        <f>D744</f>
        <v>3.1</v>
      </c>
      <c r="E743" s="34">
        <f>E744</f>
        <v>3.3</v>
      </c>
      <c r="F743" s="34">
        <f>F744</f>
        <v>3.4</v>
      </c>
    </row>
    <row r="744" spans="1:6" ht="27" customHeight="1" x14ac:dyDescent="0.25">
      <c r="A744" s="35" t="s">
        <v>161</v>
      </c>
      <c r="B744" s="33" t="s">
        <v>380</v>
      </c>
      <c r="C744" s="33" t="s">
        <v>35</v>
      </c>
      <c r="D744" s="34">
        <v>3.1</v>
      </c>
      <c r="E744" s="34">
        <v>3.3</v>
      </c>
      <c r="F744" s="34">
        <v>3.4</v>
      </c>
    </row>
    <row r="745" spans="1:6" ht="14.25" customHeight="1" x14ac:dyDescent="0.25">
      <c r="A745" s="35" t="s">
        <v>375</v>
      </c>
      <c r="B745" s="33" t="s">
        <v>380</v>
      </c>
      <c r="C745" s="33" t="s">
        <v>376</v>
      </c>
      <c r="D745" s="34">
        <f>D746</f>
        <v>171.7</v>
      </c>
      <c r="E745" s="34">
        <f>E746</f>
        <v>178</v>
      </c>
      <c r="F745" s="34">
        <f>F746</f>
        <v>184.6</v>
      </c>
    </row>
    <row r="746" spans="1:6" ht="18" customHeight="1" x14ac:dyDescent="0.25">
      <c r="A746" s="35" t="s">
        <v>377</v>
      </c>
      <c r="B746" s="33" t="s">
        <v>380</v>
      </c>
      <c r="C746" s="33" t="s">
        <v>378</v>
      </c>
      <c r="D746" s="34">
        <v>171.7</v>
      </c>
      <c r="E746" s="34">
        <v>178</v>
      </c>
      <c r="F746" s="34">
        <v>184.6</v>
      </c>
    </row>
    <row r="747" spans="1:6" ht="58.5" customHeight="1" x14ac:dyDescent="0.25">
      <c r="A747" s="35" t="s">
        <v>523</v>
      </c>
      <c r="B747" s="33" t="s">
        <v>61</v>
      </c>
      <c r="C747" s="33" t="s">
        <v>13</v>
      </c>
      <c r="D747" s="34">
        <f t="shared" ref="D747:F748" si="109">D748</f>
        <v>1.3</v>
      </c>
      <c r="E747" s="34">
        <f t="shared" si="109"/>
        <v>1.3</v>
      </c>
      <c r="F747" s="34">
        <f t="shared" si="109"/>
        <v>1.3</v>
      </c>
    </row>
    <row r="748" spans="1:6" ht="67.5" customHeight="1" x14ac:dyDescent="0.25">
      <c r="A748" s="35" t="s">
        <v>22</v>
      </c>
      <c r="B748" s="33" t="s">
        <v>61</v>
      </c>
      <c r="C748" s="33" t="s">
        <v>23</v>
      </c>
      <c r="D748" s="34">
        <f t="shared" si="109"/>
        <v>1.3</v>
      </c>
      <c r="E748" s="34">
        <f t="shared" si="109"/>
        <v>1.3</v>
      </c>
      <c r="F748" s="34">
        <f t="shared" si="109"/>
        <v>1.3</v>
      </c>
    </row>
    <row r="749" spans="1:6" ht="27.75" customHeight="1" x14ac:dyDescent="0.25">
      <c r="A749" s="35" t="s">
        <v>24</v>
      </c>
      <c r="B749" s="33" t="s">
        <v>61</v>
      </c>
      <c r="C749" s="33" t="s">
        <v>25</v>
      </c>
      <c r="D749" s="34">
        <v>1.3</v>
      </c>
      <c r="E749" s="34">
        <v>1.3</v>
      </c>
      <c r="F749" s="34">
        <v>1.3</v>
      </c>
    </row>
    <row r="750" spans="1:6" ht="31.5" customHeight="1" x14ac:dyDescent="0.25">
      <c r="A750" s="35" t="s">
        <v>183</v>
      </c>
      <c r="B750" s="33" t="s">
        <v>184</v>
      </c>
      <c r="C750" s="33" t="s">
        <v>13</v>
      </c>
      <c r="D750" s="34">
        <f t="shared" ref="D750:F751" si="110">D751</f>
        <v>48.7</v>
      </c>
      <c r="E750" s="34">
        <f t="shared" si="110"/>
        <v>48.7</v>
      </c>
      <c r="F750" s="34">
        <f t="shared" si="110"/>
        <v>48.7</v>
      </c>
    </row>
    <row r="751" spans="1:6" ht="33" customHeight="1" x14ac:dyDescent="0.25">
      <c r="A751" s="35" t="s">
        <v>32</v>
      </c>
      <c r="B751" s="33" t="s">
        <v>184</v>
      </c>
      <c r="C751" s="33" t="s">
        <v>33</v>
      </c>
      <c r="D751" s="34">
        <f t="shared" si="110"/>
        <v>48.7</v>
      </c>
      <c r="E751" s="34">
        <f t="shared" si="110"/>
        <v>48.7</v>
      </c>
      <c r="F751" s="34">
        <f t="shared" si="110"/>
        <v>48.7</v>
      </c>
    </row>
    <row r="752" spans="1:6" ht="30" customHeight="1" x14ac:dyDescent="0.25">
      <c r="A752" s="35" t="s">
        <v>34</v>
      </c>
      <c r="B752" s="33" t="s">
        <v>184</v>
      </c>
      <c r="C752" s="33" t="s">
        <v>35</v>
      </c>
      <c r="D752" s="34">
        <v>48.7</v>
      </c>
      <c r="E752" s="34">
        <v>48.7</v>
      </c>
      <c r="F752" s="34">
        <v>48.7</v>
      </c>
    </row>
    <row r="753" spans="1:6" ht="38.25" customHeight="1" x14ac:dyDescent="0.25">
      <c r="A753" s="35" t="s">
        <v>628</v>
      </c>
      <c r="B753" s="33" t="s">
        <v>141</v>
      </c>
      <c r="C753" s="33" t="s">
        <v>13</v>
      </c>
      <c r="D753" s="34">
        <f>D754+D768+D762+D765+D759</f>
        <v>7529.8000000000011</v>
      </c>
      <c r="E753" s="34">
        <f>E754+E768</f>
        <v>4564.8</v>
      </c>
      <c r="F753" s="34">
        <f>F754+F762+F765+F768</f>
        <v>3373</v>
      </c>
    </row>
    <row r="754" spans="1:6" ht="28.5" customHeight="1" x14ac:dyDescent="0.25">
      <c r="A754" s="35" t="s">
        <v>144</v>
      </c>
      <c r="B754" s="33" t="s">
        <v>145</v>
      </c>
      <c r="C754" s="33" t="s">
        <v>13</v>
      </c>
      <c r="D754" s="34">
        <f>D755+D757</f>
        <v>7282.8000000000011</v>
      </c>
      <c r="E754" s="34">
        <f>E755+E757</f>
        <v>4068.8</v>
      </c>
      <c r="F754" s="34">
        <f>F755+F757</f>
        <v>3073</v>
      </c>
    </row>
    <row r="755" spans="1:6" ht="74.25" customHeight="1" x14ac:dyDescent="0.25">
      <c r="A755" s="35" t="s">
        <v>22</v>
      </c>
      <c r="B755" s="33" t="s">
        <v>145</v>
      </c>
      <c r="C755" s="33" t="s">
        <v>23</v>
      </c>
      <c r="D755" s="34">
        <f>D756</f>
        <v>4300.1000000000004</v>
      </c>
      <c r="E755" s="34">
        <f>E756</f>
        <v>2600</v>
      </c>
      <c r="F755" s="34">
        <f>F756</f>
        <v>2600</v>
      </c>
    </row>
    <row r="756" spans="1:6" ht="14.25" customHeight="1" x14ac:dyDescent="0.25">
      <c r="A756" s="35" t="s">
        <v>146</v>
      </c>
      <c r="B756" s="33" t="s">
        <v>145</v>
      </c>
      <c r="C756" s="33" t="s">
        <v>147</v>
      </c>
      <c r="D756" s="34">
        <f>2545.4+8.3+2.5+1343.1+400.8</f>
        <v>4300.1000000000004</v>
      </c>
      <c r="E756" s="34">
        <v>2600</v>
      </c>
      <c r="F756" s="34">
        <v>2600</v>
      </c>
    </row>
    <row r="757" spans="1:6" ht="31.5" customHeight="1" x14ac:dyDescent="0.25">
      <c r="A757" s="35" t="s">
        <v>32</v>
      </c>
      <c r="B757" s="33" t="s">
        <v>145</v>
      </c>
      <c r="C757" s="33" t="s">
        <v>33</v>
      </c>
      <c r="D757" s="34">
        <f>D758</f>
        <v>2982.7000000000003</v>
      </c>
      <c r="E757" s="34">
        <f>E758</f>
        <v>1468.8</v>
      </c>
      <c r="F757" s="34">
        <f>F758</f>
        <v>473</v>
      </c>
    </row>
    <row r="758" spans="1:6" ht="27" customHeight="1" x14ac:dyDescent="0.25">
      <c r="A758" s="35" t="s">
        <v>161</v>
      </c>
      <c r="B758" s="33" t="s">
        <v>145</v>
      </c>
      <c r="C758" s="33" t="s">
        <v>35</v>
      </c>
      <c r="D758" s="34">
        <f>2525.9+46.7+191.1+40+46.9-207-82.2+421.3</f>
        <v>2982.7000000000003</v>
      </c>
      <c r="E758" s="34">
        <f>1757.3-288.5</f>
        <v>1468.8</v>
      </c>
      <c r="F758" s="34">
        <v>473</v>
      </c>
    </row>
    <row r="759" spans="1:6" ht="42" hidden="1" customHeight="1" x14ac:dyDescent="0.25">
      <c r="A759" s="35" t="s">
        <v>468</v>
      </c>
      <c r="B759" s="33" t="s">
        <v>472</v>
      </c>
      <c r="C759" s="33" t="s">
        <v>13</v>
      </c>
      <c r="D759" s="34">
        <f>D760</f>
        <v>0</v>
      </c>
      <c r="E759" s="34">
        <v>0</v>
      </c>
      <c r="F759" s="34">
        <v>0</v>
      </c>
    </row>
    <row r="760" spans="1:6" ht="18.75" hidden="1" customHeight="1" x14ac:dyDescent="0.25">
      <c r="A760" s="35" t="s">
        <v>36</v>
      </c>
      <c r="B760" s="33" t="s">
        <v>472</v>
      </c>
      <c r="C760" s="33" t="s">
        <v>37</v>
      </c>
      <c r="D760" s="34">
        <f>D761</f>
        <v>0</v>
      </c>
      <c r="E760" s="34">
        <v>0</v>
      </c>
      <c r="F760" s="34">
        <v>0</v>
      </c>
    </row>
    <row r="761" spans="1:6" ht="20.25" hidden="1" customHeight="1" x14ac:dyDescent="0.25">
      <c r="A761" s="35" t="s">
        <v>38</v>
      </c>
      <c r="B761" s="33" t="s">
        <v>472</v>
      </c>
      <c r="C761" s="33" t="s">
        <v>39</v>
      </c>
      <c r="D761" s="34">
        <v>0</v>
      </c>
      <c r="E761" s="34">
        <v>0</v>
      </c>
      <c r="F761" s="34">
        <v>0</v>
      </c>
    </row>
    <row r="762" spans="1:6" ht="27" hidden="1" customHeight="1" x14ac:dyDescent="0.25">
      <c r="A762" s="35" t="s">
        <v>470</v>
      </c>
      <c r="B762" s="33" t="s">
        <v>471</v>
      </c>
      <c r="C762" s="33" t="s">
        <v>13</v>
      </c>
      <c r="D762" s="34">
        <f>D763</f>
        <v>0</v>
      </c>
      <c r="E762" s="34">
        <f t="shared" ref="E762:F763" si="111">E763</f>
        <v>0</v>
      </c>
      <c r="F762" s="34">
        <f t="shared" si="111"/>
        <v>0</v>
      </c>
    </row>
    <row r="763" spans="1:6" ht="69" hidden="1" customHeight="1" x14ac:dyDescent="0.25">
      <c r="A763" s="35" t="s">
        <v>22</v>
      </c>
      <c r="B763" s="33" t="s">
        <v>471</v>
      </c>
      <c r="C763" s="33" t="s">
        <v>23</v>
      </c>
      <c r="D763" s="34">
        <f>D764</f>
        <v>0</v>
      </c>
      <c r="E763" s="34">
        <f t="shared" si="111"/>
        <v>0</v>
      </c>
      <c r="F763" s="34">
        <f t="shared" si="111"/>
        <v>0</v>
      </c>
    </row>
    <row r="764" spans="1:6" ht="27" hidden="1" customHeight="1" x14ac:dyDescent="0.25">
      <c r="A764" s="35" t="s">
        <v>146</v>
      </c>
      <c r="B764" s="33" t="s">
        <v>471</v>
      </c>
      <c r="C764" s="33" t="s">
        <v>147</v>
      </c>
      <c r="D764" s="34">
        <f>204.5-157.1-47.4</f>
        <v>0</v>
      </c>
      <c r="E764" s="34">
        <v>0</v>
      </c>
      <c r="F764" s="34">
        <v>0</v>
      </c>
    </row>
    <row r="765" spans="1:6" ht="44.25" hidden="1" customHeight="1" x14ac:dyDescent="0.25">
      <c r="A765" s="35" t="s">
        <v>473</v>
      </c>
      <c r="B765" s="33" t="s">
        <v>474</v>
      </c>
      <c r="C765" s="33" t="s">
        <v>13</v>
      </c>
      <c r="D765" s="34">
        <f>D766</f>
        <v>0</v>
      </c>
      <c r="E765" s="34">
        <f t="shared" ref="E765:F766" si="112">E766</f>
        <v>0</v>
      </c>
      <c r="F765" s="34">
        <f t="shared" si="112"/>
        <v>0</v>
      </c>
    </row>
    <row r="766" spans="1:6" ht="66.75" hidden="1" customHeight="1" x14ac:dyDescent="0.25">
      <c r="A766" s="35" t="s">
        <v>22</v>
      </c>
      <c r="B766" s="33" t="s">
        <v>474</v>
      </c>
      <c r="C766" s="33" t="s">
        <v>23</v>
      </c>
      <c r="D766" s="34">
        <f>D767</f>
        <v>0</v>
      </c>
      <c r="E766" s="34">
        <f t="shared" si="112"/>
        <v>0</v>
      </c>
      <c r="F766" s="34">
        <f t="shared" si="112"/>
        <v>0</v>
      </c>
    </row>
    <row r="767" spans="1:6" ht="27" hidden="1" customHeight="1" x14ac:dyDescent="0.25">
      <c r="A767" s="35" t="s">
        <v>146</v>
      </c>
      <c r="B767" s="33" t="s">
        <v>474</v>
      </c>
      <c r="C767" s="33" t="s">
        <v>147</v>
      </c>
      <c r="D767" s="34">
        <f>10.8-8.3-2.5</f>
        <v>0</v>
      </c>
      <c r="E767" s="34">
        <v>0</v>
      </c>
      <c r="F767" s="34">
        <v>0</v>
      </c>
    </row>
    <row r="768" spans="1:6" ht="57" customHeight="1" x14ac:dyDescent="0.25">
      <c r="A768" s="35" t="s">
        <v>142</v>
      </c>
      <c r="B768" s="33" t="s">
        <v>143</v>
      </c>
      <c r="C768" s="33" t="s">
        <v>13</v>
      </c>
      <c r="D768" s="34">
        <f t="shared" ref="D768:F769" si="113">D769</f>
        <v>247</v>
      </c>
      <c r="E768" s="34">
        <f>E769</f>
        <v>496</v>
      </c>
      <c r="F768" s="34">
        <f>F769</f>
        <v>300</v>
      </c>
    </row>
    <row r="769" spans="1:6" ht="16.5" customHeight="1" x14ac:dyDescent="0.25">
      <c r="A769" s="35" t="s">
        <v>36</v>
      </c>
      <c r="B769" s="33" t="s">
        <v>143</v>
      </c>
      <c r="C769" s="33" t="s">
        <v>37</v>
      </c>
      <c r="D769" s="34">
        <f t="shared" si="113"/>
        <v>247</v>
      </c>
      <c r="E769" s="34">
        <f t="shared" si="113"/>
        <v>496</v>
      </c>
      <c r="F769" s="34">
        <f t="shared" si="113"/>
        <v>300</v>
      </c>
    </row>
    <row r="770" spans="1:6" ht="18" customHeight="1" x14ac:dyDescent="0.25">
      <c r="A770" s="35" t="s">
        <v>38</v>
      </c>
      <c r="B770" s="33" t="s">
        <v>143</v>
      </c>
      <c r="C770" s="33" t="s">
        <v>39</v>
      </c>
      <c r="D770" s="34">
        <f>357.2-4.5-105.7</f>
        <v>247</v>
      </c>
      <c r="E770" s="34">
        <v>496</v>
      </c>
      <c r="F770" s="34">
        <v>300</v>
      </c>
    </row>
    <row r="771" spans="1:6" ht="17.25" hidden="1" customHeight="1" x14ac:dyDescent="0.25">
      <c r="A771" s="35" t="s">
        <v>420</v>
      </c>
      <c r="B771" s="33" t="s">
        <v>421</v>
      </c>
      <c r="C771" s="33" t="s">
        <v>13</v>
      </c>
      <c r="D771" s="34">
        <f t="shared" ref="D771:F772" si="114">D772</f>
        <v>0</v>
      </c>
      <c r="E771" s="34">
        <f t="shared" si="114"/>
        <v>0</v>
      </c>
      <c r="F771" s="34">
        <f t="shared" si="114"/>
        <v>0</v>
      </c>
    </row>
    <row r="772" spans="1:6" ht="27" hidden="1" customHeight="1" x14ac:dyDescent="0.25">
      <c r="A772" s="35" t="s">
        <v>422</v>
      </c>
      <c r="B772" s="33" t="s">
        <v>423</v>
      </c>
      <c r="C772" s="33" t="s">
        <v>13</v>
      </c>
      <c r="D772" s="34">
        <f t="shared" si="114"/>
        <v>0</v>
      </c>
      <c r="E772" s="34">
        <f t="shared" si="114"/>
        <v>0</v>
      </c>
      <c r="F772" s="34">
        <f t="shared" si="114"/>
        <v>0</v>
      </c>
    </row>
    <row r="773" spans="1:6" ht="15" hidden="1" customHeight="1" x14ac:dyDescent="0.25">
      <c r="A773" s="35" t="s">
        <v>424</v>
      </c>
      <c r="B773" s="33" t="s">
        <v>423</v>
      </c>
      <c r="C773" s="33" t="s">
        <v>425</v>
      </c>
      <c r="D773" s="34"/>
      <c r="E773" s="34"/>
      <c r="F773" s="34"/>
    </row>
    <row r="774" spans="1:6" ht="15" hidden="1" customHeight="1" x14ac:dyDescent="0.25">
      <c r="A774" s="35" t="s">
        <v>69</v>
      </c>
      <c r="B774" s="33" t="s">
        <v>70</v>
      </c>
      <c r="C774" s="33" t="s">
        <v>13</v>
      </c>
      <c r="D774" s="34">
        <f>D775</f>
        <v>0</v>
      </c>
      <c r="E774" s="34">
        <f t="shared" ref="E774:F776" si="115">E775</f>
        <v>0</v>
      </c>
      <c r="F774" s="34">
        <f t="shared" si="115"/>
        <v>0</v>
      </c>
    </row>
    <row r="775" spans="1:6" ht="32.25" hidden="1" customHeight="1" x14ac:dyDescent="0.25">
      <c r="A775" s="35" t="s">
        <v>71</v>
      </c>
      <c r="B775" s="33" t="s">
        <v>72</v>
      </c>
      <c r="C775" s="33" t="s">
        <v>13</v>
      </c>
      <c r="D775" s="34">
        <f>D776</f>
        <v>0</v>
      </c>
      <c r="E775" s="34">
        <f t="shared" si="115"/>
        <v>0</v>
      </c>
      <c r="F775" s="34">
        <f t="shared" si="115"/>
        <v>0</v>
      </c>
    </row>
    <row r="776" spans="1:6" ht="31.5" hidden="1" customHeight="1" x14ac:dyDescent="0.25">
      <c r="A776" s="35" t="s">
        <v>32</v>
      </c>
      <c r="B776" s="33" t="s">
        <v>72</v>
      </c>
      <c r="C776" s="33" t="s">
        <v>33</v>
      </c>
      <c r="D776" s="34">
        <f>D777</f>
        <v>0</v>
      </c>
      <c r="E776" s="34">
        <f t="shared" si="115"/>
        <v>0</v>
      </c>
      <c r="F776" s="34">
        <f t="shared" si="115"/>
        <v>0</v>
      </c>
    </row>
    <row r="777" spans="1:6" ht="33" hidden="1" customHeight="1" x14ac:dyDescent="0.25">
      <c r="A777" s="35" t="s">
        <v>34</v>
      </c>
      <c r="B777" s="33" t="s">
        <v>72</v>
      </c>
      <c r="C777" s="33" t="s">
        <v>35</v>
      </c>
      <c r="D777" s="34"/>
      <c r="E777" s="34"/>
      <c r="F777" s="34"/>
    </row>
    <row r="778" spans="1:6" ht="16.5" customHeight="1" x14ac:dyDescent="0.25">
      <c r="A778" s="35" t="s">
        <v>75</v>
      </c>
      <c r="B778" s="33" t="s">
        <v>76</v>
      </c>
      <c r="C778" s="33" t="s">
        <v>13</v>
      </c>
      <c r="D778" s="34">
        <f>D779+D808</f>
        <v>2899</v>
      </c>
      <c r="E778" s="34">
        <f>E779</f>
        <v>99</v>
      </c>
      <c r="F778" s="34">
        <f>F779</f>
        <v>99</v>
      </c>
    </row>
    <row r="779" spans="1:6" ht="18" customHeight="1" x14ac:dyDescent="0.25">
      <c r="A779" s="35" t="s">
        <v>77</v>
      </c>
      <c r="B779" s="33" t="s">
        <v>78</v>
      </c>
      <c r="C779" s="33" t="s">
        <v>13</v>
      </c>
      <c r="D779" s="34">
        <f t="shared" ref="D779:E781" si="116">D780</f>
        <v>99</v>
      </c>
      <c r="E779" s="34">
        <f t="shared" si="116"/>
        <v>99</v>
      </c>
      <c r="F779" s="34">
        <f t="shared" ref="F779:F781" si="117">F780</f>
        <v>99</v>
      </c>
    </row>
    <row r="780" spans="1:6" ht="32.25" customHeight="1" x14ac:dyDescent="0.25">
      <c r="A780" s="35" t="s">
        <v>79</v>
      </c>
      <c r="B780" s="33" t="s">
        <v>80</v>
      </c>
      <c r="C780" s="33" t="s">
        <v>13</v>
      </c>
      <c r="D780" s="34">
        <f t="shared" si="116"/>
        <v>99</v>
      </c>
      <c r="E780" s="34">
        <f t="shared" si="116"/>
        <v>99</v>
      </c>
      <c r="F780" s="34">
        <f t="shared" si="117"/>
        <v>99</v>
      </c>
    </row>
    <row r="781" spans="1:6" ht="16.5" customHeight="1" x14ac:dyDescent="0.25">
      <c r="A781" s="35" t="s">
        <v>36</v>
      </c>
      <c r="B781" s="33" t="s">
        <v>80</v>
      </c>
      <c r="C781" s="33" t="s">
        <v>37</v>
      </c>
      <c r="D781" s="34">
        <f t="shared" si="116"/>
        <v>99</v>
      </c>
      <c r="E781" s="34">
        <f t="shared" si="116"/>
        <v>99</v>
      </c>
      <c r="F781" s="34">
        <f t="shared" si="117"/>
        <v>99</v>
      </c>
    </row>
    <row r="782" spans="1:6" ht="15.75" customHeight="1" x14ac:dyDescent="0.25">
      <c r="A782" s="35" t="s">
        <v>81</v>
      </c>
      <c r="B782" s="33" t="s">
        <v>80</v>
      </c>
      <c r="C782" s="33" t="s">
        <v>82</v>
      </c>
      <c r="D782" s="34">
        <v>99</v>
      </c>
      <c r="E782" s="34">
        <v>99</v>
      </c>
      <c r="F782" s="34">
        <v>99</v>
      </c>
    </row>
    <row r="783" spans="1:6" ht="26.25" hidden="1" x14ac:dyDescent="0.25">
      <c r="A783" s="35" t="s">
        <v>16</v>
      </c>
      <c r="B783" s="33" t="s">
        <v>435</v>
      </c>
      <c r="C783" s="33" t="s">
        <v>13</v>
      </c>
      <c r="D783" s="34">
        <f t="shared" ref="D783:F786" si="118">D784</f>
        <v>0</v>
      </c>
      <c r="E783" s="34">
        <f t="shared" si="118"/>
        <v>0</v>
      </c>
      <c r="F783" s="34">
        <f t="shared" si="118"/>
        <v>0</v>
      </c>
    </row>
    <row r="784" spans="1:6" ht="13.5" hidden="1" customHeight="1" x14ac:dyDescent="0.25">
      <c r="A784" s="35" t="s">
        <v>18</v>
      </c>
      <c r="B784" s="33" t="s">
        <v>436</v>
      </c>
      <c r="C784" s="33" t="s">
        <v>13</v>
      </c>
      <c r="D784" s="34">
        <f t="shared" si="118"/>
        <v>0</v>
      </c>
      <c r="E784" s="34">
        <f t="shared" si="118"/>
        <v>0</v>
      </c>
      <c r="F784" s="34">
        <f t="shared" si="118"/>
        <v>0</v>
      </c>
    </row>
    <row r="785" spans="1:6" ht="39" hidden="1" x14ac:dyDescent="0.25">
      <c r="A785" s="35" t="s">
        <v>437</v>
      </c>
      <c r="B785" s="33" t="s">
        <v>438</v>
      </c>
      <c r="C785" s="33" t="s">
        <v>13</v>
      </c>
      <c r="D785" s="34">
        <f t="shared" si="118"/>
        <v>0</v>
      </c>
      <c r="E785" s="34">
        <f t="shared" si="118"/>
        <v>0</v>
      </c>
      <c r="F785" s="34">
        <f t="shared" si="118"/>
        <v>0</v>
      </c>
    </row>
    <row r="786" spans="1:6" ht="15" hidden="1" x14ac:dyDescent="0.25">
      <c r="A786" s="35" t="s">
        <v>36</v>
      </c>
      <c r="B786" s="33" t="s">
        <v>438</v>
      </c>
      <c r="C786" s="33" t="s">
        <v>37</v>
      </c>
      <c r="D786" s="34">
        <f t="shared" si="118"/>
        <v>0</v>
      </c>
      <c r="E786" s="34">
        <f t="shared" si="118"/>
        <v>0</v>
      </c>
      <c r="F786" s="34">
        <f t="shared" si="118"/>
        <v>0</v>
      </c>
    </row>
    <row r="787" spans="1:6" ht="15" hidden="1" x14ac:dyDescent="0.25">
      <c r="A787" s="42" t="s">
        <v>38</v>
      </c>
      <c r="B787" s="33" t="s">
        <v>438</v>
      </c>
      <c r="C787" s="33" t="s">
        <v>39</v>
      </c>
      <c r="D787" s="34">
        <v>0</v>
      </c>
      <c r="E787" s="34">
        <v>0</v>
      </c>
      <c r="F787" s="34">
        <v>0</v>
      </c>
    </row>
    <row r="788" spans="1:6" s="10" customFormat="1" ht="2.25" hidden="1" customHeight="1" x14ac:dyDescent="0.25">
      <c r="A788" s="35"/>
      <c r="B788" s="33"/>
      <c r="C788" s="33"/>
      <c r="D788" s="34" t="e">
        <f>#REF!/1000</f>
        <v>#REF!</v>
      </c>
      <c r="E788" s="34" t="e">
        <f>#REF!/1000</f>
        <v>#REF!</v>
      </c>
      <c r="F788" s="34" t="e">
        <f>#REF!/1000</f>
        <v>#REF!</v>
      </c>
    </row>
    <row r="789" spans="1:6" s="9" customFormat="1" ht="15" hidden="1" x14ac:dyDescent="0.25">
      <c r="A789" s="35" t="s">
        <v>385</v>
      </c>
      <c r="B789" s="33" t="s">
        <v>12</v>
      </c>
      <c r="C789" s="33" t="s">
        <v>13</v>
      </c>
      <c r="D789" s="34">
        <f t="shared" ref="D789:F792" si="119">D790</f>
        <v>0</v>
      </c>
      <c r="E789" s="34">
        <f t="shared" si="119"/>
        <v>0</v>
      </c>
      <c r="F789" s="34">
        <f t="shared" si="119"/>
        <v>0</v>
      </c>
    </row>
    <row r="790" spans="1:6" s="9" customFormat="1" ht="26.25" hidden="1" x14ac:dyDescent="0.25">
      <c r="A790" s="35" t="s">
        <v>242</v>
      </c>
      <c r="B790" s="33" t="s">
        <v>243</v>
      </c>
      <c r="C790" s="33" t="s">
        <v>13</v>
      </c>
      <c r="D790" s="34">
        <f t="shared" si="119"/>
        <v>0</v>
      </c>
      <c r="E790" s="34">
        <f t="shared" si="119"/>
        <v>0</v>
      </c>
      <c r="F790" s="34">
        <f t="shared" si="119"/>
        <v>0</v>
      </c>
    </row>
    <row r="791" spans="1:6" s="9" customFormat="1" ht="26.25" hidden="1" x14ac:dyDescent="0.25">
      <c r="A791" s="35" t="s">
        <v>386</v>
      </c>
      <c r="B791" s="33" t="s">
        <v>387</v>
      </c>
      <c r="C791" s="33" t="s">
        <v>13</v>
      </c>
      <c r="D791" s="34">
        <f t="shared" si="119"/>
        <v>0</v>
      </c>
      <c r="E791" s="34">
        <f t="shared" si="119"/>
        <v>0</v>
      </c>
      <c r="F791" s="34">
        <f t="shared" si="119"/>
        <v>0</v>
      </c>
    </row>
    <row r="792" spans="1:6" s="9" customFormat="1" ht="15" hidden="1" x14ac:dyDescent="0.25">
      <c r="A792" s="35" t="s">
        <v>384</v>
      </c>
      <c r="B792" s="33" t="s">
        <v>387</v>
      </c>
      <c r="C792" s="33" t="s">
        <v>376</v>
      </c>
      <c r="D792" s="34">
        <f t="shared" si="119"/>
        <v>0</v>
      </c>
      <c r="E792" s="34">
        <f t="shared" si="119"/>
        <v>0</v>
      </c>
      <c r="F792" s="34">
        <f t="shared" si="119"/>
        <v>0</v>
      </c>
    </row>
    <row r="793" spans="1:6" s="9" customFormat="1" ht="15.75" hidden="1" customHeight="1" x14ac:dyDescent="0.25">
      <c r="A793" s="35" t="s">
        <v>377</v>
      </c>
      <c r="B793" s="33" t="s">
        <v>387</v>
      </c>
      <c r="C793" s="33" t="s">
        <v>378</v>
      </c>
      <c r="D793" s="34">
        <v>0</v>
      </c>
      <c r="E793" s="34">
        <v>0</v>
      </c>
      <c r="F793" s="34">
        <v>0</v>
      </c>
    </row>
    <row r="794" spans="1:6" s="9" customFormat="1" ht="30.75" hidden="1" customHeight="1" x14ac:dyDescent="0.25">
      <c r="A794" s="44" t="s">
        <v>408</v>
      </c>
      <c r="B794" s="33" t="s">
        <v>409</v>
      </c>
      <c r="C794" s="33" t="s">
        <v>13</v>
      </c>
      <c r="D794" s="34">
        <f t="shared" ref="D794:F795" si="120">D795</f>
        <v>0</v>
      </c>
      <c r="E794" s="34">
        <f t="shared" si="120"/>
        <v>0</v>
      </c>
      <c r="F794" s="34">
        <f t="shared" si="120"/>
        <v>0</v>
      </c>
    </row>
    <row r="795" spans="1:6" s="9" customFormat="1" ht="26.25" hidden="1" x14ac:dyDescent="0.25">
      <c r="A795" s="35" t="s">
        <v>410</v>
      </c>
      <c r="B795" s="33" t="s">
        <v>409</v>
      </c>
      <c r="C795" s="33" t="s">
        <v>33</v>
      </c>
      <c r="D795" s="34">
        <f t="shared" si="120"/>
        <v>0</v>
      </c>
      <c r="E795" s="34">
        <f t="shared" si="120"/>
        <v>0</v>
      </c>
      <c r="F795" s="34">
        <f t="shared" si="120"/>
        <v>0</v>
      </c>
    </row>
    <row r="796" spans="1:6" s="9" customFormat="1" ht="26.25" hidden="1" x14ac:dyDescent="0.25">
      <c r="A796" s="35" t="s">
        <v>161</v>
      </c>
      <c r="B796" s="33" t="s">
        <v>409</v>
      </c>
      <c r="C796" s="33" t="s">
        <v>35</v>
      </c>
      <c r="D796" s="34">
        <v>0</v>
      </c>
      <c r="E796" s="34">
        <v>0</v>
      </c>
      <c r="F796" s="34">
        <v>0</v>
      </c>
    </row>
    <row r="797" spans="1:6" s="9" customFormat="1" ht="26.25" hidden="1" x14ac:dyDescent="0.25">
      <c r="A797" s="35" t="s">
        <v>411</v>
      </c>
      <c r="B797" s="33" t="s">
        <v>412</v>
      </c>
      <c r="C797" s="33" t="s">
        <v>13</v>
      </c>
      <c r="D797" s="34">
        <f t="shared" ref="D797:F798" si="121">D798</f>
        <v>0</v>
      </c>
      <c r="E797" s="34">
        <f t="shared" si="121"/>
        <v>0</v>
      </c>
      <c r="F797" s="34">
        <f t="shared" si="121"/>
        <v>0</v>
      </c>
    </row>
    <row r="798" spans="1:6" s="9" customFormat="1" ht="26.25" hidden="1" x14ac:dyDescent="0.25">
      <c r="A798" s="35" t="s">
        <v>410</v>
      </c>
      <c r="B798" s="33" t="s">
        <v>412</v>
      </c>
      <c r="C798" s="33" t="s">
        <v>33</v>
      </c>
      <c r="D798" s="34">
        <f t="shared" si="121"/>
        <v>0</v>
      </c>
      <c r="E798" s="34">
        <f t="shared" si="121"/>
        <v>0</v>
      </c>
      <c r="F798" s="34">
        <f t="shared" si="121"/>
        <v>0</v>
      </c>
    </row>
    <row r="799" spans="1:6" s="9" customFormat="1" ht="26.25" hidden="1" x14ac:dyDescent="0.25">
      <c r="A799" s="35" t="s">
        <v>161</v>
      </c>
      <c r="B799" s="33" t="s">
        <v>412</v>
      </c>
      <c r="C799" s="33" t="s">
        <v>35</v>
      </c>
      <c r="D799" s="34">
        <v>0</v>
      </c>
      <c r="E799" s="34">
        <v>0</v>
      </c>
      <c r="F799" s="34">
        <v>0</v>
      </c>
    </row>
    <row r="800" spans="1:6" ht="39" hidden="1" x14ac:dyDescent="0.25">
      <c r="A800" s="35" t="s">
        <v>413</v>
      </c>
      <c r="B800" s="33" t="s">
        <v>414</v>
      </c>
      <c r="C800" s="33" t="s">
        <v>13</v>
      </c>
      <c r="D800" s="34">
        <f t="shared" ref="D800:F802" si="122">D801</f>
        <v>0</v>
      </c>
      <c r="E800" s="34">
        <f t="shared" si="122"/>
        <v>0</v>
      </c>
      <c r="F800" s="34">
        <f t="shared" si="122"/>
        <v>0</v>
      </c>
    </row>
    <row r="801" spans="1:7" ht="26.25" hidden="1" x14ac:dyDescent="0.25">
      <c r="A801" s="35" t="s">
        <v>415</v>
      </c>
      <c r="B801" s="33" t="s">
        <v>414</v>
      </c>
      <c r="C801" s="33" t="s">
        <v>13</v>
      </c>
      <c r="D801" s="34">
        <f t="shared" si="122"/>
        <v>0</v>
      </c>
      <c r="E801" s="34">
        <f t="shared" si="122"/>
        <v>0</v>
      </c>
      <c r="F801" s="34">
        <f t="shared" si="122"/>
        <v>0</v>
      </c>
    </row>
    <row r="802" spans="1:7" ht="64.5" hidden="1" x14ac:dyDescent="0.25">
      <c r="A802" s="35" t="s">
        <v>22</v>
      </c>
      <c r="B802" s="33" t="s">
        <v>414</v>
      </c>
      <c r="C802" s="33" t="s">
        <v>23</v>
      </c>
      <c r="D802" s="34">
        <f t="shared" si="122"/>
        <v>0</v>
      </c>
      <c r="E802" s="34">
        <f t="shared" si="122"/>
        <v>0</v>
      </c>
      <c r="F802" s="34">
        <f t="shared" si="122"/>
        <v>0</v>
      </c>
    </row>
    <row r="803" spans="1:7" ht="15" hidden="1" x14ac:dyDescent="0.25">
      <c r="A803" s="35" t="s">
        <v>416</v>
      </c>
      <c r="B803" s="33" t="s">
        <v>414</v>
      </c>
      <c r="C803" s="33" t="s">
        <v>147</v>
      </c>
      <c r="D803" s="34">
        <f>30-30</f>
        <v>0</v>
      </c>
      <c r="E803" s="34">
        <f>30-30</f>
        <v>0</v>
      </c>
      <c r="F803" s="34">
        <f>30-30</f>
        <v>0</v>
      </c>
    </row>
    <row r="804" spans="1:7" ht="51.75" hidden="1" x14ac:dyDescent="0.25">
      <c r="A804" s="35" t="s">
        <v>417</v>
      </c>
      <c r="B804" s="33" t="s">
        <v>333</v>
      </c>
      <c r="C804" s="33" t="s">
        <v>13</v>
      </c>
      <c r="D804" s="34">
        <f t="shared" ref="D804:F805" si="123">D805</f>
        <v>0</v>
      </c>
      <c r="E804" s="34">
        <f t="shared" si="123"/>
        <v>0</v>
      </c>
      <c r="F804" s="34">
        <f t="shared" si="123"/>
        <v>0</v>
      </c>
    </row>
    <row r="805" spans="1:7" ht="26.25" hidden="1" x14ac:dyDescent="0.25">
      <c r="A805" s="35" t="s">
        <v>410</v>
      </c>
      <c r="B805" s="33" t="s">
        <v>333</v>
      </c>
      <c r="C805" s="33" t="s">
        <v>33</v>
      </c>
      <c r="D805" s="34">
        <f t="shared" si="123"/>
        <v>0</v>
      </c>
      <c r="E805" s="34">
        <f t="shared" si="123"/>
        <v>0</v>
      </c>
      <c r="F805" s="34">
        <f t="shared" si="123"/>
        <v>0</v>
      </c>
    </row>
    <row r="806" spans="1:7" ht="26.25" hidden="1" x14ac:dyDescent="0.25">
      <c r="A806" s="35" t="s">
        <v>161</v>
      </c>
      <c r="B806" s="33" t="s">
        <v>333</v>
      </c>
      <c r="C806" s="33" t="s">
        <v>35</v>
      </c>
      <c r="D806" s="34">
        <v>0</v>
      </c>
      <c r="E806" s="34">
        <v>0</v>
      </c>
      <c r="F806" s="34">
        <v>0</v>
      </c>
    </row>
    <row r="807" spans="1:7" ht="15" hidden="1" x14ac:dyDescent="0.25">
      <c r="A807" s="35"/>
      <c r="B807" s="33"/>
      <c r="C807" s="33"/>
      <c r="D807" s="34"/>
      <c r="E807" s="34"/>
      <c r="F807" s="34"/>
    </row>
    <row r="808" spans="1:7" ht="64.5" x14ac:dyDescent="0.25">
      <c r="A808" s="35" t="s">
        <v>642</v>
      </c>
      <c r="B808" s="33" t="s">
        <v>641</v>
      </c>
      <c r="C808" s="33" t="s">
        <v>13</v>
      </c>
      <c r="D808" s="34">
        <f>D809</f>
        <v>2800</v>
      </c>
      <c r="E808" s="34">
        <v>0</v>
      </c>
      <c r="F808" s="34">
        <v>0</v>
      </c>
    </row>
    <row r="809" spans="1:7" ht="15" x14ac:dyDescent="0.25">
      <c r="A809" s="35" t="s">
        <v>36</v>
      </c>
      <c r="B809" s="33" t="s">
        <v>641</v>
      </c>
      <c r="C809" s="33" t="s">
        <v>37</v>
      </c>
      <c r="D809" s="34">
        <f>D810</f>
        <v>2800</v>
      </c>
      <c r="E809" s="34">
        <v>0</v>
      </c>
      <c r="F809" s="34">
        <v>0</v>
      </c>
    </row>
    <row r="810" spans="1:7" ht="51.75" x14ac:dyDescent="0.25">
      <c r="A810" s="45" t="s">
        <v>484</v>
      </c>
      <c r="B810" s="33" t="s">
        <v>641</v>
      </c>
      <c r="C810" s="33" t="s">
        <v>222</v>
      </c>
      <c r="D810" s="34">
        <f>2000+800</f>
        <v>2800</v>
      </c>
      <c r="E810" s="34">
        <v>0</v>
      </c>
      <c r="F810" s="34">
        <v>0</v>
      </c>
    </row>
    <row r="811" spans="1:7" s="12" customFormat="1" ht="15.75" x14ac:dyDescent="0.25">
      <c r="A811" s="35" t="s">
        <v>426</v>
      </c>
      <c r="B811" s="52"/>
      <c r="C811" s="52"/>
      <c r="D811" s="34">
        <f>D16+D29+D45+D54+D62+D71+D89+D127+D153+D194+D227+D284+D323+D394+D406+D442+D471+D503+D527+D656+D669+D753+D778+D548+D313+D639</f>
        <v>102280.1</v>
      </c>
      <c r="E811" s="34">
        <f>E29+E62+E89+E127+E153+E227+E284+E394+E406+E442+E471+E503+E548+E563+E583+E610+E631+E656</f>
        <v>84419.4</v>
      </c>
      <c r="F811" s="34">
        <f>F29+F62+F153+F227+F284+F394+F557+F563+F575+F583+F587+F600+F610+F616+F631+F635+F656</f>
        <v>69766.2</v>
      </c>
      <c r="G811" s="27"/>
    </row>
    <row r="812" spans="1:7" x14ac:dyDescent="0.2">
      <c r="A812" s="13"/>
      <c r="B812" s="14"/>
      <c r="C812" s="14"/>
      <c r="D812" s="14"/>
      <c r="E812" s="14"/>
      <c r="F812" s="14"/>
    </row>
    <row r="813" spans="1:7" x14ac:dyDescent="0.2">
      <c r="A813" s="13"/>
      <c r="B813" s="14"/>
      <c r="C813" s="14"/>
      <c r="D813" s="16"/>
      <c r="E813" s="16"/>
      <c r="F813" s="16"/>
    </row>
    <row r="814" spans="1:7" x14ac:dyDescent="0.2">
      <c r="A814" s="13"/>
      <c r="B814" s="14"/>
      <c r="C814" s="14"/>
      <c r="D814" s="14"/>
      <c r="E814" s="14"/>
      <c r="F814" s="14"/>
    </row>
    <row r="815" spans="1:7" x14ac:dyDescent="0.2">
      <c r="A815" s="13"/>
      <c r="B815" s="14"/>
      <c r="C815" s="14"/>
      <c r="D815" s="14"/>
      <c r="E815" s="14"/>
      <c r="F815" s="14"/>
    </row>
    <row r="816" spans="1:7" x14ac:dyDescent="0.2">
      <c r="A816" s="13"/>
      <c r="B816" s="14"/>
      <c r="C816" s="14"/>
      <c r="D816" s="14"/>
    </row>
    <row r="817" spans="1:4" x14ac:dyDescent="0.2">
      <c r="A817" s="13"/>
      <c r="B817" s="14"/>
      <c r="C817" s="14"/>
      <c r="D817" s="14"/>
    </row>
    <row r="818" spans="1:4" x14ac:dyDescent="0.2">
      <c r="A818" s="13"/>
      <c r="B818" s="14"/>
      <c r="C818" s="14"/>
      <c r="D818" s="14"/>
    </row>
    <row r="819" spans="1:4" x14ac:dyDescent="0.2">
      <c r="A819" s="13"/>
      <c r="B819" s="14"/>
      <c r="C819" s="14"/>
      <c r="D819" s="14"/>
    </row>
    <row r="820" spans="1:4" x14ac:dyDescent="0.2">
      <c r="A820" s="13"/>
      <c r="B820" s="14"/>
      <c r="C820" s="14"/>
      <c r="D820" s="14"/>
    </row>
    <row r="821" spans="1:4" x14ac:dyDescent="0.2">
      <c r="A821" s="13"/>
      <c r="B821" s="14"/>
      <c r="C821" s="14"/>
      <c r="D821" s="14"/>
    </row>
    <row r="822" spans="1:4" x14ac:dyDescent="0.2">
      <c r="A822" s="13"/>
      <c r="B822" s="14"/>
      <c r="C822" s="14"/>
      <c r="D822" s="14"/>
    </row>
    <row r="823" spans="1:4" x14ac:dyDescent="0.2">
      <c r="A823" s="13"/>
      <c r="B823" s="14"/>
      <c r="C823" s="14"/>
      <c r="D823" s="14"/>
    </row>
    <row r="824" spans="1:4" x14ac:dyDescent="0.2">
      <c r="A824" s="13"/>
      <c r="B824" s="14"/>
      <c r="C824" s="14"/>
      <c r="D824" s="14"/>
    </row>
    <row r="825" spans="1:4" x14ac:dyDescent="0.2">
      <c r="A825" s="13"/>
      <c r="B825" s="14"/>
      <c r="C825" s="14"/>
      <c r="D825" s="14"/>
    </row>
    <row r="826" spans="1:4" x14ac:dyDescent="0.2">
      <c r="A826" s="13"/>
      <c r="B826" s="14"/>
      <c r="C826" s="14"/>
      <c r="D826" s="14"/>
    </row>
    <row r="827" spans="1:4" x14ac:dyDescent="0.2">
      <c r="A827" s="13"/>
      <c r="B827" s="14"/>
      <c r="C827" s="14"/>
      <c r="D827" s="14"/>
    </row>
    <row r="828" spans="1:4" x14ac:dyDescent="0.2">
      <c r="A828" s="13"/>
      <c r="B828" s="14"/>
      <c r="C828" s="14"/>
      <c r="D828" s="14"/>
    </row>
    <row r="829" spans="1:4" x14ac:dyDescent="0.2">
      <c r="A829" s="13"/>
      <c r="B829" s="14"/>
      <c r="C829" s="14"/>
      <c r="D829" s="14"/>
    </row>
    <row r="830" spans="1:4" x14ac:dyDescent="0.2">
      <c r="A830" s="13"/>
      <c r="B830" s="14"/>
      <c r="C830" s="14"/>
      <c r="D830" s="14"/>
    </row>
    <row r="831" spans="1:4" x14ac:dyDescent="0.2">
      <c r="A831" s="13"/>
      <c r="B831" s="14"/>
      <c r="C831" s="14"/>
      <c r="D831" s="14"/>
    </row>
    <row r="832" spans="1:4" x14ac:dyDescent="0.2">
      <c r="A832" s="13"/>
      <c r="B832" s="14"/>
      <c r="C832" s="14"/>
      <c r="D832" s="14"/>
    </row>
    <row r="833" spans="1:4" x14ac:dyDescent="0.2">
      <c r="A833" s="13"/>
      <c r="B833" s="14"/>
      <c r="C833" s="14"/>
      <c r="D833" s="14"/>
    </row>
    <row r="834" spans="1:4" x14ac:dyDescent="0.2">
      <c r="A834" s="13"/>
      <c r="B834" s="14"/>
      <c r="C834" s="14"/>
      <c r="D834" s="14"/>
    </row>
    <row r="835" spans="1:4" x14ac:dyDescent="0.2">
      <c r="A835" s="13"/>
      <c r="B835" s="14"/>
      <c r="C835" s="14"/>
      <c r="D835" s="14"/>
    </row>
    <row r="836" spans="1:4" x14ac:dyDescent="0.2">
      <c r="A836" s="13"/>
      <c r="B836" s="14"/>
      <c r="C836" s="14"/>
      <c r="D836" s="14"/>
    </row>
    <row r="837" spans="1:4" x14ac:dyDescent="0.2">
      <c r="A837" s="13"/>
      <c r="B837" s="14"/>
      <c r="C837" s="14"/>
      <c r="D837" s="14"/>
    </row>
    <row r="838" spans="1:4" x14ac:dyDescent="0.2">
      <c r="A838" s="13"/>
      <c r="B838" s="14"/>
      <c r="C838" s="14"/>
      <c r="D838" s="14"/>
    </row>
    <row r="839" spans="1:4" x14ac:dyDescent="0.2">
      <c r="A839" s="13"/>
      <c r="B839" s="14"/>
      <c r="C839" s="14"/>
      <c r="D839" s="14"/>
    </row>
    <row r="840" spans="1:4" x14ac:dyDescent="0.2">
      <c r="A840" s="13"/>
      <c r="B840" s="14"/>
      <c r="C840" s="14"/>
      <c r="D840" s="14"/>
    </row>
    <row r="841" spans="1:4" x14ac:dyDescent="0.2">
      <c r="A841" s="13"/>
      <c r="B841" s="14"/>
      <c r="C841" s="14"/>
      <c r="D841" s="14"/>
    </row>
    <row r="842" spans="1:4" x14ac:dyDescent="0.2">
      <c r="A842" s="13"/>
      <c r="B842" s="14"/>
      <c r="C842" s="14"/>
      <c r="D842" s="14"/>
    </row>
    <row r="843" spans="1:4" x14ac:dyDescent="0.2">
      <c r="A843" s="13"/>
      <c r="B843" s="14"/>
      <c r="C843" s="14"/>
      <c r="D843" s="14"/>
    </row>
    <row r="844" spans="1:4" x14ac:dyDescent="0.2">
      <c r="A844" s="13"/>
      <c r="B844" s="14"/>
      <c r="C844" s="14"/>
      <c r="D844" s="14"/>
    </row>
    <row r="845" spans="1:4" x14ac:dyDescent="0.2">
      <c r="A845" s="13"/>
      <c r="B845" s="14"/>
      <c r="C845" s="14"/>
      <c r="D845" s="14"/>
    </row>
    <row r="846" spans="1:4" x14ac:dyDescent="0.2">
      <c r="A846" s="13"/>
      <c r="B846" s="14"/>
      <c r="C846" s="14"/>
      <c r="D846" s="14"/>
    </row>
    <row r="847" spans="1:4" x14ac:dyDescent="0.2">
      <c r="A847" s="13"/>
      <c r="B847" s="14"/>
      <c r="C847" s="14"/>
      <c r="D847" s="14"/>
    </row>
    <row r="848" spans="1:4" x14ac:dyDescent="0.2">
      <c r="A848" s="13"/>
      <c r="B848" s="14"/>
      <c r="C848" s="14"/>
      <c r="D848" s="14"/>
    </row>
    <row r="849" spans="1:4" x14ac:dyDescent="0.2">
      <c r="A849" s="13"/>
      <c r="B849" s="14"/>
      <c r="C849" s="14"/>
      <c r="D849" s="14"/>
    </row>
    <row r="850" spans="1:4" x14ac:dyDescent="0.2">
      <c r="A850" s="13"/>
      <c r="B850" s="14"/>
      <c r="C850" s="14"/>
      <c r="D850" s="14"/>
    </row>
    <row r="851" spans="1:4" x14ac:dyDescent="0.2">
      <c r="A851" s="13"/>
      <c r="B851" s="14"/>
      <c r="C851" s="14"/>
      <c r="D851" s="14"/>
    </row>
    <row r="852" spans="1:4" x14ac:dyDescent="0.2">
      <c r="A852" s="13"/>
      <c r="B852" s="14"/>
      <c r="C852" s="14"/>
      <c r="D852" s="14"/>
    </row>
    <row r="853" spans="1:4" x14ac:dyDescent="0.2">
      <c r="A853" s="13"/>
      <c r="B853" s="14"/>
      <c r="C853" s="14"/>
      <c r="D853" s="14"/>
    </row>
    <row r="854" spans="1:4" x14ac:dyDescent="0.2">
      <c r="A854" s="13"/>
      <c r="B854" s="14"/>
      <c r="C854" s="14"/>
      <c r="D854" s="14"/>
    </row>
    <row r="855" spans="1:4" x14ac:dyDescent="0.2">
      <c r="A855" s="13"/>
      <c r="B855" s="14"/>
      <c r="C855" s="14"/>
      <c r="D855" s="14"/>
    </row>
    <row r="856" spans="1:4" x14ac:dyDescent="0.2">
      <c r="A856" s="13"/>
      <c r="B856" s="14"/>
      <c r="C856" s="14"/>
      <c r="D856" s="14"/>
    </row>
    <row r="857" spans="1:4" x14ac:dyDescent="0.2">
      <c r="A857" s="13"/>
      <c r="B857" s="14"/>
      <c r="C857" s="14"/>
      <c r="D857" s="14"/>
    </row>
    <row r="858" spans="1:4" x14ac:dyDescent="0.2">
      <c r="A858" s="13"/>
      <c r="B858" s="14"/>
      <c r="C858" s="14"/>
      <c r="D858" s="14"/>
    </row>
    <row r="859" spans="1:4" x14ac:dyDescent="0.2">
      <c r="A859" s="13"/>
      <c r="B859" s="14"/>
      <c r="C859" s="14"/>
      <c r="D859" s="14"/>
    </row>
    <row r="860" spans="1:4" x14ac:dyDescent="0.2">
      <c r="A860" s="13"/>
      <c r="B860" s="14"/>
      <c r="C860" s="14"/>
      <c r="D860" s="14"/>
    </row>
    <row r="861" spans="1:4" x14ac:dyDescent="0.2">
      <c r="A861" s="13"/>
      <c r="B861" s="14"/>
      <c r="C861" s="14"/>
      <c r="D861" s="14"/>
    </row>
    <row r="862" spans="1:4" x14ac:dyDescent="0.2">
      <c r="A862" s="13"/>
      <c r="B862" s="14"/>
      <c r="C862" s="14"/>
      <c r="D862" s="14"/>
    </row>
    <row r="863" spans="1:4" x14ac:dyDescent="0.2">
      <c r="A863" s="13"/>
      <c r="B863" s="14"/>
      <c r="C863" s="14"/>
      <c r="D863" s="14"/>
    </row>
    <row r="864" spans="1:4" x14ac:dyDescent="0.2">
      <c r="A864" s="13"/>
      <c r="B864" s="14"/>
      <c r="C864" s="14"/>
      <c r="D864" s="14"/>
    </row>
    <row r="865" spans="1:4" x14ac:dyDescent="0.2">
      <c r="A865" s="13"/>
      <c r="B865" s="14"/>
      <c r="C865" s="14"/>
      <c r="D865" s="14"/>
    </row>
    <row r="866" spans="1:4" x14ac:dyDescent="0.2">
      <c r="A866" s="13"/>
      <c r="B866" s="14"/>
      <c r="C866" s="14"/>
      <c r="D866" s="14"/>
    </row>
    <row r="867" spans="1:4" x14ac:dyDescent="0.2">
      <c r="A867" s="13"/>
      <c r="B867" s="14"/>
      <c r="C867" s="14"/>
      <c r="D867" s="14"/>
    </row>
    <row r="868" spans="1:4" x14ac:dyDescent="0.2">
      <c r="A868" s="13"/>
      <c r="B868" s="14"/>
      <c r="C868" s="14"/>
      <c r="D868" s="14"/>
    </row>
    <row r="869" spans="1:4" x14ac:dyDescent="0.2">
      <c r="A869" s="13"/>
      <c r="B869" s="14"/>
      <c r="C869" s="14"/>
      <c r="D869" s="14"/>
    </row>
    <row r="870" spans="1:4" x14ac:dyDescent="0.2">
      <c r="A870" s="13"/>
      <c r="B870" s="14"/>
      <c r="C870" s="14"/>
      <c r="D870" s="14"/>
    </row>
    <row r="871" spans="1:4" x14ac:dyDescent="0.2">
      <c r="A871" s="13"/>
      <c r="B871" s="14"/>
      <c r="C871" s="14"/>
      <c r="D871" s="14"/>
    </row>
    <row r="872" spans="1:4" x14ac:dyDescent="0.2">
      <c r="A872" s="13"/>
      <c r="B872" s="14"/>
      <c r="C872" s="14"/>
      <c r="D872" s="14"/>
    </row>
    <row r="873" spans="1:4" x14ac:dyDescent="0.2">
      <c r="A873" s="13"/>
      <c r="B873" s="14"/>
      <c r="C873" s="14"/>
      <c r="D873" s="14"/>
    </row>
    <row r="874" spans="1:4" x14ac:dyDescent="0.2">
      <c r="A874" s="13"/>
      <c r="B874" s="14"/>
      <c r="C874" s="14"/>
      <c r="D874" s="14"/>
    </row>
    <row r="875" spans="1:4" x14ac:dyDescent="0.2">
      <c r="A875" s="13"/>
      <c r="B875" s="14"/>
      <c r="C875" s="14"/>
      <c r="D875" s="14"/>
    </row>
    <row r="876" spans="1:4" x14ac:dyDescent="0.2">
      <c r="A876" s="13"/>
      <c r="B876" s="14"/>
      <c r="C876" s="14"/>
      <c r="D876" s="14"/>
    </row>
    <row r="877" spans="1:4" x14ac:dyDescent="0.2">
      <c r="A877" s="13"/>
      <c r="B877" s="14"/>
      <c r="C877" s="14"/>
      <c r="D877" s="14"/>
    </row>
    <row r="878" spans="1:4" x14ac:dyDescent="0.2">
      <c r="A878" s="13"/>
      <c r="B878" s="14"/>
      <c r="C878" s="14"/>
      <c r="D878" s="14"/>
    </row>
    <row r="879" spans="1:4" x14ac:dyDescent="0.2">
      <c r="A879" s="13"/>
      <c r="B879" s="14"/>
      <c r="C879" s="14"/>
      <c r="D879" s="14"/>
    </row>
    <row r="880" spans="1:4" x14ac:dyDescent="0.2">
      <c r="A880" s="13"/>
      <c r="B880" s="14"/>
      <c r="C880" s="14"/>
      <c r="D880" s="14"/>
    </row>
    <row r="881" spans="1:4" x14ac:dyDescent="0.2">
      <c r="A881" s="13"/>
      <c r="B881" s="14"/>
      <c r="C881" s="14"/>
      <c r="D881" s="14"/>
    </row>
    <row r="882" spans="1:4" x14ac:dyDescent="0.2">
      <c r="A882" s="13"/>
      <c r="B882" s="14"/>
      <c r="C882" s="14"/>
      <c r="D882" s="14"/>
    </row>
    <row r="883" spans="1:4" x14ac:dyDescent="0.2">
      <c r="A883" s="13"/>
      <c r="B883" s="14"/>
      <c r="C883" s="14"/>
      <c r="D883" s="14"/>
    </row>
    <row r="884" spans="1:4" x14ac:dyDescent="0.2">
      <c r="A884" s="13"/>
      <c r="B884" s="14"/>
      <c r="C884" s="14"/>
      <c r="D884" s="14"/>
    </row>
    <row r="885" spans="1:4" x14ac:dyDescent="0.2">
      <c r="A885" s="13"/>
      <c r="B885" s="14"/>
      <c r="C885" s="14"/>
      <c r="D885" s="14"/>
    </row>
    <row r="886" spans="1:4" x14ac:dyDescent="0.2">
      <c r="A886" s="13"/>
      <c r="B886" s="14"/>
      <c r="C886" s="14"/>
      <c r="D886" s="14"/>
    </row>
    <row r="887" spans="1:4" x14ac:dyDescent="0.2">
      <c r="A887" s="13"/>
      <c r="B887" s="14"/>
      <c r="C887" s="14"/>
      <c r="D887" s="14"/>
    </row>
    <row r="888" spans="1:4" x14ac:dyDescent="0.2">
      <c r="A888" s="13"/>
      <c r="B888" s="14"/>
      <c r="C888" s="14"/>
      <c r="D888" s="14"/>
    </row>
    <row r="889" spans="1:4" x14ac:dyDescent="0.2">
      <c r="A889" s="13"/>
      <c r="B889" s="14"/>
      <c r="C889" s="14"/>
      <c r="D889" s="14"/>
    </row>
    <row r="890" spans="1:4" x14ac:dyDescent="0.2">
      <c r="A890" s="13"/>
      <c r="B890" s="14"/>
      <c r="C890" s="14"/>
      <c r="D890" s="14"/>
    </row>
    <row r="891" spans="1:4" x14ac:dyDescent="0.2">
      <c r="A891" s="13"/>
      <c r="B891" s="14"/>
      <c r="C891" s="14"/>
      <c r="D891" s="14"/>
    </row>
    <row r="892" spans="1:4" x14ac:dyDescent="0.2">
      <c r="A892" s="13"/>
      <c r="B892" s="14"/>
      <c r="C892" s="14"/>
      <c r="D892" s="14"/>
    </row>
    <row r="893" spans="1:4" x14ac:dyDescent="0.2">
      <c r="A893" s="13"/>
      <c r="B893" s="14"/>
      <c r="C893" s="14"/>
      <c r="D893" s="14"/>
    </row>
    <row r="894" spans="1:4" x14ac:dyDescent="0.2">
      <c r="A894" s="13"/>
      <c r="B894" s="14"/>
      <c r="C894" s="14"/>
      <c r="D894" s="14"/>
    </row>
    <row r="895" spans="1:4" x14ac:dyDescent="0.2">
      <c r="A895" s="13"/>
      <c r="B895" s="14"/>
      <c r="C895" s="14"/>
      <c r="D895" s="14"/>
    </row>
    <row r="896" spans="1:4" x14ac:dyDescent="0.2">
      <c r="A896" s="13"/>
      <c r="B896" s="14"/>
      <c r="C896" s="14"/>
      <c r="D896" s="14"/>
    </row>
    <row r="897" spans="1:4" x14ac:dyDescent="0.2">
      <c r="A897" s="13"/>
      <c r="B897" s="14"/>
      <c r="C897" s="14"/>
      <c r="D897" s="14"/>
    </row>
    <row r="898" spans="1:4" x14ac:dyDescent="0.2">
      <c r="A898" s="13"/>
      <c r="B898" s="14"/>
      <c r="C898" s="14"/>
      <c r="D898" s="14"/>
    </row>
    <row r="899" spans="1:4" x14ac:dyDescent="0.2">
      <c r="A899" s="13"/>
      <c r="B899" s="14"/>
      <c r="C899" s="14"/>
      <c r="D899" s="14"/>
    </row>
    <row r="900" spans="1:4" x14ac:dyDescent="0.2">
      <c r="A900" s="13"/>
      <c r="B900" s="14"/>
      <c r="C900" s="14"/>
      <c r="D900" s="14"/>
    </row>
    <row r="901" spans="1:4" x14ac:dyDescent="0.2">
      <c r="A901" s="13"/>
      <c r="B901" s="14"/>
      <c r="C901" s="14"/>
      <c r="D901" s="14"/>
    </row>
    <row r="902" spans="1:4" x14ac:dyDescent="0.2">
      <c r="A902" s="13"/>
      <c r="B902" s="14"/>
      <c r="C902" s="14"/>
      <c r="D902" s="14"/>
    </row>
  </sheetData>
  <mergeCells count="17">
    <mergeCell ref="A1:H1"/>
    <mergeCell ref="A2:H2"/>
    <mergeCell ref="A3:F3"/>
    <mergeCell ref="A4:H4"/>
    <mergeCell ref="D5:F5"/>
    <mergeCell ref="A6:H6"/>
    <mergeCell ref="A10:F10"/>
    <mergeCell ref="A11:F11"/>
    <mergeCell ref="A13:A14"/>
    <mergeCell ref="B13:B14"/>
    <mergeCell ref="C13:C14"/>
    <mergeCell ref="D13:D14"/>
    <mergeCell ref="E13:E14"/>
    <mergeCell ref="F13:F14"/>
    <mergeCell ref="A7:H7"/>
    <mergeCell ref="A9:H9"/>
    <mergeCell ref="D8:F8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81" max="7" man="1"/>
    <brk id="138" max="7" man="1"/>
    <brk id="179" max="7" man="1"/>
    <brk id="260" max="7" man="1"/>
    <brk id="310" max="7" man="1"/>
    <brk id="372" max="7" man="1"/>
    <brk id="487" max="7" man="1"/>
    <brk id="673" max="7" man="1"/>
    <brk id="714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1"/>
  <sheetViews>
    <sheetView tabSelected="1" view="pageBreakPreview" topLeftCell="A11" zoomScaleNormal="100" zoomScaleSheetLayoutView="100" workbookViewId="0">
      <selection activeCell="L24" sqref="L24"/>
    </sheetView>
  </sheetViews>
  <sheetFormatPr defaultRowHeight="12.75" x14ac:dyDescent="0.2"/>
  <cols>
    <col min="1" max="1" width="28.28515625" style="1" customWidth="1"/>
    <col min="2" max="2" width="58.5703125" style="1" customWidth="1"/>
    <col min="3" max="3" width="12.28515625" style="1" customWidth="1"/>
    <col min="4" max="11" width="9.140625" style="1" hidden="1" customWidth="1"/>
    <col min="12" max="12" width="12.28515625" style="1" customWidth="1"/>
    <col min="13" max="13" width="12.5703125" style="1" customWidth="1"/>
    <col min="14" max="16384" width="9.140625" style="1"/>
  </cols>
  <sheetData>
    <row r="1" spans="1:20" ht="12.75" hidden="1" customHeight="1" x14ac:dyDescent="0.2">
      <c r="B1" s="134"/>
      <c r="C1" s="134"/>
    </row>
    <row r="2" spans="1:20" ht="12.75" hidden="1" customHeight="1" x14ac:dyDescent="0.2">
      <c r="B2" s="134"/>
      <c r="C2" s="134"/>
    </row>
    <row r="3" spans="1:20" ht="12.75" hidden="1" customHeight="1" x14ac:dyDescent="0.2"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20" ht="33.75" hidden="1" customHeight="1" x14ac:dyDescent="0.25"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1:20" ht="15" hidden="1" customHeight="1" x14ac:dyDescent="0.25">
      <c r="A5" s="127" t="s">
        <v>459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20" ht="16.5" hidden="1" customHeight="1" x14ac:dyDescent="0.2">
      <c r="A6" s="134" t="s">
        <v>0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</row>
    <row r="7" spans="1:20" ht="16.5" hidden="1" customHeight="1" x14ac:dyDescent="0.2">
      <c r="A7" s="133" t="s">
        <v>462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</row>
    <row r="8" spans="1:20" ht="16.5" hidden="1" customHeight="1" x14ac:dyDescent="0.2">
      <c r="A8" s="133" t="s">
        <v>459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</row>
    <row r="9" spans="1:20" ht="16.5" hidden="1" customHeight="1" x14ac:dyDescent="0.2">
      <c r="A9" s="133" t="s">
        <v>0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</row>
    <row r="10" spans="1:20" ht="16.5" hidden="1" customHeight="1" x14ac:dyDescent="0.2">
      <c r="A10" s="133" t="s">
        <v>794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</row>
    <row r="11" spans="1:20" ht="16.5" customHeight="1" x14ac:dyDescent="0.25">
      <c r="A11" s="127" t="s">
        <v>459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94"/>
      <c r="O11" s="94"/>
      <c r="P11" s="94"/>
      <c r="Q11" s="94"/>
      <c r="R11" s="94"/>
      <c r="S11" s="94"/>
      <c r="T11" s="94"/>
    </row>
    <row r="12" spans="1:20" ht="68.25" customHeight="1" x14ac:dyDescent="0.2">
      <c r="A12" s="59"/>
      <c r="B12" s="59"/>
      <c r="C12" s="126" t="s">
        <v>751</v>
      </c>
      <c r="D12" s="126"/>
      <c r="E12" s="126"/>
      <c r="F12" s="126"/>
      <c r="G12" s="126"/>
      <c r="H12" s="126"/>
      <c r="I12" s="126"/>
      <c r="J12" s="126"/>
      <c r="K12" s="126"/>
      <c r="L12" s="126"/>
      <c r="M12" s="126"/>
    </row>
    <row r="13" spans="1:20" ht="16.5" customHeight="1" x14ac:dyDescent="0.2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</row>
    <row r="14" spans="1:20" ht="18" customHeight="1" x14ac:dyDescent="0.2">
      <c r="B14" s="134" t="s">
        <v>793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</row>
    <row r="15" spans="1:20" ht="34.5" customHeight="1" x14ac:dyDescent="0.2">
      <c r="C15" s="145" t="s">
        <v>795</v>
      </c>
      <c r="D15" s="145"/>
      <c r="E15" s="145"/>
      <c r="F15" s="145"/>
      <c r="G15" s="145"/>
      <c r="H15" s="145"/>
      <c r="I15" s="145"/>
      <c r="J15" s="145"/>
      <c r="K15" s="145"/>
      <c r="L15" s="145"/>
      <c r="M15" s="145"/>
    </row>
    <row r="16" spans="1:20" ht="17.25" customHeight="1" x14ac:dyDescent="0.2"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</row>
    <row r="17" spans="1:13" ht="18.75" customHeight="1" x14ac:dyDescent="0.25">
      <c r="B17" s="144"/>
      <c r="C17" s="144"/>
      <c r="D17" s="144"/>
      <c r="E17" s="144"/>
      <c r="F17" s="144"/>
      <c r="G17" s="144"/>
      <c r="H17" s="144"/>
      <c r="I17" s="144"/>
      <c r="J17" s="144"/>
      <c r="K17" s="144"/>
    </row>
    <row r="18" spans="1:13" ht="15.75" customHeight="1" x14ac:dyDescent="0.2">
      <c r="A18" s="146" t="s">
        <v>796</v>
      </c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</row>
    <row r="19" spans="1:13" ht="29.25" customHeight="1" x14ac:dyDescent="0.2">
      <c r="A19" s="146"/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</row>
    <row r="20" spans="1:13" ht="27.75" customHeight="1" x14ac:dyDescent="0.25">
      <c r="A20" s="146"/>
      <c r="B20" s="146"/>
      <c r="C20" s="146"/>
      <c r="D20" s="146"/>
    </row>
    <row r="21" spans="1:13" x14ac:dyDescent="0.2">
      <c r="A21" s="147" t="s">
        <v>747</v>
      </c>
      <c r="B21" s="148" t="s">
        <v>792</v>
      </c>
      <c r="C21" s="149" t="s">
        <v>791</v>
      </c>
      <c r="D21" s="150"/>
      <c r="L21" s="149" t="s">
        <v>791</v>
      </c>
      <c r="M21" s="149" t="s">
        <v>791</v>
      </c>
    </row>
    <row r="22" spans="1:13" ht="18.75" customHeight="1" x14ac:dyDescent="0.2">
      <c r="A22" s="147"/>
      <c r="B22" s="148"/>
      <c r="C22" s="149"/>
      <c r="D22" s="150"/>
      <c r="L22" s="149"/>
      <c r="M22" s="149"/>
    </row>
    <row r="23" spans="1:13" ht="15.75" x14ac:dyDescent="0.25">
      <c r="A23" s="116">
        <v>1</v>
      </c>
      <c r="B23" s="115" t="s">
        <v>790</v>
      </c>
      <c r="C23" s="114">
        <v>3</v>
      </c>
      <c r="D23" s="112"/>
      <c r="L23" s="114">
        <v>4</v>
      </c>
      <c r="M23" s="114">
        <v>5</v>
      </c>
    </row>
    <row r="24" spans="1:13" ht="46.5" customHeight="1" x14ac:dyDescent="0.2">
      <c r="A24" s="110" t="s">
        <v>789</v>
      </c>
      <c r="B24" s="113" t="s">
        <v>788</v>
      </c>
      <c r="C24" s="111">
        <f>C37+C34</f>
        <v>5100.2000000000116</v>
      </c>
      <c r="D24" s="112"/>
      <c r="L24" s="111">
        <f>L37+L34</f>
        <v>0</v>
      </c>
      <c r="M24" s="111">
        <f>M37+M34</f>
        <v>0</v>
      </c>
    </row>
    <row r="25" spans="1:13" ht="39" hidden="1" customHeight="1" x14ac:dyDescent="0.2">
      <c r="A25" s="110" t="s">
        <v>764</v>
      </c>
      <c r="B25" s="109" t="s">
        <v>787</v>
      </c>
      <c r="C25" s="107">
        <v>4604.3999999999996</v>
      </c>
      <c r="D25" s="108"/>
      <c r="L25" s="107">
        <v>4604.3999999999996</v>
      </c>
      <c r="M25" s="107">
        <v>4604.3999999999996</v>
      </c>
    </row>
    <row r="26" spans="1:13" ht="40.5" hidden="1" customHeight="1" x14ac:dyDescent="0.25">
      <c r="A26" s="99" t="s">
        <v>786</v>
      </c>
      <c r="B26" s="101" t="s">
        <v>785</v>
      </c>
      <c r="C26" s="104">
        <v>4602.8</v>
      </c>
      <c r="D26" s="106"/>
      <c r="L26" s="104">
        <v>4602.8</v>
      </c>
      <c r="M26" s="104">
        <v>4602.8</v>
      </c>
    </row>
    <row r="27" spans="1:13" ht="40.5" hidden="1" customHeight="1" x14ac:dyDescent="0.25">
      <c r="A27" s="99" t="s">
        <v>784</v>
      </c>
      <c r="B27" s="105" t="s">
        <v>783</v>
      </c>
      <c r="C27" s="104">
        <f>C28+C31</f>
        <v>0</v>
      </c>
      <c r="D27" s="12"/>
      <c r="L27" s="104">
        <f>L28+L31</f>
        <v>0</v>
      </c>
      <c r="M27" s="104">
        <f>M28+M31</f>
        <v>0</v>
      </c>
    </row>
    <row r="28" spans="1:13" ht="40.5" hidden="1" customHeight="1" x14ac:dyDescent="0.25">
      <c r="A28" s="99" t="s">
        <v>782</v>
      </c>
      <c r="B28" s="105" t="s">
        <v>781</v>
      </c>
      <c r="C28" s="104">
        <f>C29</f>
        <v>0</v>
      </c>
      <c r="D28" s="12"/>
      <c r="L28" s="104">
        <f>L29</f>
        <v>0</v>
      </c>
      <c r="M28" s="104">
        <f>M29</f>
        <v>0</v>
      </c>
    </row>
    <row r="29" spans="1:13" ht="40.5" hidden="1" customHeight="1" x14ac:dyDescent="0.25">
      <c r="A29" s="99" t="s">
        <v>780</v>
      </c>
      <c r="B29" s="105" t="s">
        <v>779</v>
      </c>
      <c r="C29" s="104">
        <f>C30</f>
        <v>0</v>
      </c>
      <c r="D29" s="12"/>
      <c r="L29" s="104">
        <f>L30</f>
        <v>0</v>
      </c>
      <c r="M29" s="104">
        <f>M30</f>
        <v>0</v>
      </c>
    </row>
    <row r="30" spans="1:13" ht="45.75" hidden="1" customHeight="1" x14ac:dyDescent="0.25">
      <c r="A30" s="99" t="s">
        <v>778</v>
      </c>
      <c r="B30" s="105" t="s">
        <v>777</v>
      </c>
      <c r="C30" s="104">
        <v>0</v>
      </c>
      <c r="D30" s="12"/>
      <c r="L30" s="104">
        <v>0</v>
      </c>
      <c r="M30" s="104">
        <v>0</v>
      </c>
    </row>
    <row r="31" spans="1:13" ht="40.5" hidden="1" customHeight="1" x14ac:dyDescent="0.25">
      <c r="A31" s="99" t="s">
        <v>776</v>
      </c>
      <c r="B31" s="105" t="s">
        <v>775</v>
      </c>
      <c r="C31" s="104">
        <f>C32</f>
        <v>0</v>
      </c>
      <c r="D31" s="12"/>
      <c r="L31" s="104">
        <f>L32</f>
        <v>0</v>
      </c>
      <c r="M31" s="104">
        <f>M32</f>
        <v>0</v>
      </c>
    </row>
    <row r="32" spans="1:13" ht="40.5" hidden="1" customHeight="1" x14ac:dyDescent="0.25">
      <c r="A32" s="99" t="s">
        <v>774</v>
      </c>
      <c r="B32" s="105" t="s">
        <v>773</v>
      </c>
      <c r="C32" s="104">
        <f>C33</f>
        <v>0</v>
      </c>
      <c r="D32" s="12"/>
      <c r="L32" s="104">
        <f>L33</f>
        <v>0</v>
      </c>
      <c r="M32" s="104">
        <f>M33</f>
        <v>0</v>
      </c>
    </row>
    <row r="33" spans="1:13" ht="46.5" hidden="1" customHeight="1" thickBot="1" x14ac:dyDescent="0.3">
      <c r="A33" s="99" t="s">
        <v>772</v>
      </c>
      <c r="B33" s="105" t="s">
        <v>771</v>
      </c>
      <c r="C33" s="104">
        <v>0</v>
      </c>
      <c r="D33" s="12"/>
      <c r="L33" s="104">
        <v>0</v>
      </c>
      <c r="M33" s="104">
        <v>0</v>
      </c>
    </row>
    <row r="34" spans="1:13" ht="23.25" hidden="1" customHeight="1" x14ac:dyDescent="0.25">
      <c r="A34" s="99" t="s">
        <v>770</v>
      </c>
      <c r="B34" s="105" t="s">
        <v>769</v>
      </c>
      <c r="C34" s="104">
        <f>C35</f>
        <v>0</v>
      </c>
      <c r="D34" s="12"/>
      <c r="L34" s="104">
        <f>L35</f>
        <v>0</v>
      </c>
      <c r="M34" s="104">
        <f>M35</f>
        <v>0</v>
      </c>
    </row>
    <row r="35" spans="1:13" ht="27" hidden="1" customHeight="1" x14ac:dyDescent="0.25">
      <c r="A35" s="99" t="s">
        <v>768</v>
      </c>
      <c r="B35" s="105" t="s">
        <v>767</v>
      </c>
      <c r="C35" s="104">
        <f>C36</f>
        <v>0</v>
      </c>
      <c r="D35" s="12"/>
      <c r="L35" s="104">
        <f>L36</f>
        <v>0</v>
      </c>
      <c r="M35" s="104">
        <f>M36</f>
        <v>0</v>
      </c>
    </row>
    <row r="36" spans="1:13" ht="26.25" hidden="1" customHeight="1" x14ac:dyDescent="0.25">
      <c r="A36" s="99" t="s">
        <v>766</v>
      </c>
      <c r="B36" s="105" t="s">
        <v>765</v>
      </c>
      <c r="C36" s="104">
        <v>0</v>
      </c>
      <c r="D36" s="12"/>
      <c r="L36" s="104">
        <v>0</v>
      </c>
      <c r="M36" s="104">
        <v>0</v>
      </c>
    </row>
    <row r="37" spans="1:13" ht="15.75" customHeight="1" x14ac:dyDescent="0.2">
      <c r="A37" s="103" t="s">
        <v>764</v>
      </c>
      <c r="B37" s="102" t="s">
        <v>763</v>
      </c>
      <c r="C37" s="97">
        <f>C38+C40</f>
        <v>5100.2000000000116</v>
      </c>
      <c r="L37" s="97">
        <f>L38+L40</f>
        <v>0</v>
      </c>
      <c r="M37" s="97">
        <f>M38+M40</f>
        <v>0</v>
      </c>
    </row>
    <row r="38" spans="1:13" ht="17.25" customHeight="1" x14ac:dyDescent="0.2">
      <c r="A38" s="99" t="s">
        <v>762</v>
      </c>
      <c r="B38" s="101" t="s">
        <v>761</v>
      </c>
      <c r="C38" s="97">
        <f>C39</f>
        <v>-97179.9</v>
      </c>
      <c r="L38" s="97">
        <f>L39</f>
        <v>-85859.9</v>
      </c>
      <c r="M38" s="97">
        <f>M39</f>
        <v>-71882.100000000006</v>
      </c>
    </row>
    <row r="39" spans="1:13" ht="24.75" customHeight="1" x14ac:dyDescent="0.2">
      <c r="A39" s="99" t="s">
        <v>760</v>
      </c>
      <c r="B39" s="100" t="s">
        <v>759</v>
      </c>
      <c r="C39" s="97">
        <v>-97179.9</v>
      </c>
      <c r="L39" s="97">
        <v>-85859.9</v>
      </c>
      <c r="M39" s="97">
        <v>-71882.100000000006</v>
      </c>
    </row>
    <row r="40" spans="1:13" ht="14.25" customHeight="1" x14ac:dyDescent="0.2">
      <c r="A40" s="99" t="s">
        <v>758</v>
      </c>
      <c r="B40" s="98" t="s">
        <v>757</v>
      </c>
      <c r="C40" s="97">
        <f>C41</f>
        <v>102280.1</v>
      </c>
      <c r="L40" s="97">
        <f>L41</f>
        <v>85859.9</v>
      </c>
      <c r="M40" s="97">
        <f>M41</f>
        <v>71882.100000000006</v>
      </c>
    </row>
    <row r="41" spans="1:13" ht="25.5" x14ac:dyDescent="0.2">
      <c r="A41" s="99" t="s">
        <v>756</v>
      </c>
      <c r="B41" s="98" t="s">
        <v>755</v>
      </c>
      <c r="C41" s="97">
        <v>102280.1</v>
      </c>
      <c r="L41" s="97">
        <v>85859.9</v>
      </c>
      <c r="M41" s="97">
        <v>71882.100000000006</v>
      </c>
    </row>
  </sheetData>
  <mergeCells count="25">
    <mergeCell ref="B16:M16"/>
    <mergeCell ref="B17:K17"/>
    <mergeCell ref="A18:M19"/>
    <mergeCell ref="A20:D20"/>
    <mergeCell ref="A21:A22"/>
    <mergeCell ref="B21:B22"/>
    <mergeCell ref="C21:C22"/>
    <mergeCell ref="D21:D22"/>
    <mergeCell ref="L21:L22"/>
    <mergeCell ref="M21:M22"/>
    <mergeCell ref="B1:C1"/>
    <mergeCell ref="B2:C2"/>
    <mergeCell ref="B3:K3"/>
    <mergeCell ref="B4:K4"/>
    <mergeCell ref="A5:M5"/>
    <mergeCell ref="A6:M6"/>
    <mergeCell ref="A11:M11"/>
    <mergeCell ref="A13:M13"/>
    <mergeCell ref="C12:M12"/>
    <mergeCell ref="C15:M15"/>
    <mergeCell ref="A7:M7"/>
    <mergeCell ref="A8:M8"/>
    <mergeCell ref="A9:M9"/>
    <mergeCell ref="A10:M10"/>
    <mergeCell ref="B14:M14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Приложение1 </vt:lpstr>
      <vt:lpstr>Приложение 2</vt:lpstr>
      <vt:lpstr>Приложение 3</vt:lpstr>
      <vt:lpstr>Приложение 4</vt:lpstr>
      <vt:lpstr>Приложение 5 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 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2019-10-23T05:07:50Z</dcterms:modified>
</cp:coreProperties>
</file>