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 firstSheet="2" activeTab="6"/>
  </bookViews>
  <sheets>
    <sheet name="Приложение1 " sheetId="1" state="hidden" r:id="rId1"/>
    <sheet name="Приложение 1" sheetId="8" state="hidden" r:id="rId2"/>
    <sheet name="Приложение 1 " sheetId="13" r:id="rId3"/>
    <sheet name="Приложение 2" sheetId="4" r:id="rId4"/>
    <sheet name="Приложение 3" sheetId="5" r:id="rId5"/>
    <sheet name="Приложение 4" sheetId="6" r:id="rId6"/>
    <sheet name="Приложение 5 " sheetId="14" r:id="rId7"/>
    <sheet name="Приложение 5 (1)" sheetId="10" state="hidden" r:id="rId8"/>
    <sheet name="Приложение 5" sheetId="7" state="hidden" r:id="rId9"/>
    <sheet name="Лист1" sheetId="12" state="hidden" r:id="rId10"/>
  </sheets>
  <definedNames>
    <definedName name="____rn1" localSheetId="3">#REF!</definedName>
    <definedName name="____rn1" localSheetId="4">#REF!</definedName>
    <definedName name="____rn1" localSheetId="5">#REF!</definedName>
    <definedName name="____rn1">#REF!</definedName>
    <definedName name="___rn1" localSheetId="3">#REF!</definedName>
    <definedName name="___rn1" localSheetId="4">#REF!</definedName>
    <definedName name="___rn1" localSheetId="5">#REF!</definedName>
    <definedName name="___rn1">#REF!</definedName>
    <definedName name="__rn1" localSheetId="3">#REF!</definedName>
    <definedName name="__rn1" localSheetId="4">#REF!</definedName>
    <definedName name="__rn1" localSheetId="5">#REF!</definedName>
    <definedName name="__rn1">#REF!</definedName>
    <definedName name="_rn1" localSheetId="3">#REF!</definedName>
    <definedName name="_rn1" localSheetId="4">#REF!</definedName>
    <definedName name="_rn1" localSheetId="5">#REF!</definedName>
    <definedName name="_rn1">#REF!</definedName>
    <definedName name="rn" localSheetId="3">#REF!</definedName>
    <definedName name="rn" localSheetId="4">#REF!</definedName>
    <definedName name="rn" localSheetId="5">#REF!</definedName>
    <definedName name="rn">#REF!</definedName>
    <definedName name="ВСЕГО_ДОХОДОВ" localSheetId="8">#REF!</definedName>
    <definedName name="ВСЕГО_ДОХОДОВ" localSheetId="6">#REF!</definedName>
    <definedName name="ВСЕГО_ДОХОДОВ" localSheetId="7">#REF!</definedName>
    <definedName name="ВСЕГО_ДОХОДОВ">#REF!</definedName>
    <definedName name="дох123">#REF!</definedName>
    <definedName name="Ид_процент" localSheetId="2">#REF!</definedName>
    <definedName name="Ид_процент" localSheetId="8">#REF!</definedName>
    <definedName name="Ид_процент" localSheetId="6">#REF!</definedName>
    <definedName name="Ид_процент" localSheetId="7">#REF!</definedName>
    <definedName name="Ид_процент">#REF!</definedName>
    <definedName name="Итог_недоимки" localSheetId="8">#REF!</definedName>
    <definedName name="Итог_недоимки" localSheetId="6">#REF!</definedName>
    <definedName name="Итог_недоимки" localSheetId="7">#REF!</definedName>
    <definedName name="Итог_недоимки">#REF!</definedName>
    <definedName name="Итого_доходов" localSheetId="2">#REF!</definedName>
    <definedName name="Итого_доходов" localSheetId="8">#REF!</definedName>
    <definedName name="Итого_доходов" localSheetId="6">#REF!</definedName>
    <definedName name="Итого_доходов" localSheetId="7">#REF!</definedName>
    <definedName name="Итого_доходов">#REF!</definedName>
    <definedName name="Итого_расходов" localSheetId="2">#REF!</definedName>
    <definedName name="Итого_расходов" localSheetId="8">#REF!</definedName>
    <definedName name="Итого_расходов" localSheetId="6">#REF!</definedName>
    <definedName name="Итого_расходов" localSheetId="7">#REF!</definedName>
    <definedName name="Итого_расходов">#REF!</definedName>
    <definedName name="Итого_расходов1" localSheetId="8">#REF!</definedName>
    <definedName name="Итого_расходов1" localSheetId="6">#REF!</definedName>
    <definedName name="Итого_расходов1" localSheetId="7">#REF!</definedName>
    <definedName name="Итого_расходов1">#REF!</definedName>
    <definedName name="Итого_расходов2" localSheetId="2">#REF!</definedName>
    <definedName name="Итого_расходов2" localSheetId="8">#REF!</definedName>
    <definedName name="Итого_расходов2" localSheetId="6">#REF!</definedName>
    <definedName name="Итого_расходов2" localSheetId="7">#REF!</definedName>
    <definedName name="Итого_расходов2">#REF!</definedName>
    <definedName name="итого01_06_2002" localSheetId="8">#REF!</definedName>
    <definedName name="итого01_06_2002" localSheetId="6">#REF!</definedName>
    <definedName name="итого01_06_2002" localSheetId="7">#REF!</definedName>
    <definedName name="итого01_06_2002">#REF!</definedName>
    <definedName name="итого01_07_2002" localSheetId="8">#REF!</definedName>
    <definedName name="итого01_07_2002" localSheetId="6">#REF!</definedName>
    <definedName name="итого01_07_2002" localSheetId="7">#REF!</definedName>
    <definedName name="итого01_07_2002">#REF!</definedName>
    <definedName name="итого01_09_2002" localSheetId="8">#REF!</definedName>
    <definedName name="итого01_09_2002" localSheetId="6">#REF!</definedName>
    <definedName name="итого01_09_2002" localSheetId="7">#REF!</definedName>
    <definedName name="итого01_09_2002">#REF!</definedName>
    <definedName name="итого01_2001" localSheetId="8">#REF!</definedName>
    <definedName name="итого01_2001" localSheetId="6">#REF!</definedName>
    <definedName name="итого01_2001" localSheetId="7">#REF!</definedName>
    <definedName name="итого01_2001">#REF!</definedName>
    <definedName name="итого01_2002" localSheetId="8">#REF!</definedName>
    <definedName name="итого01_2002" localSheetId="6">#REF!</definedName>
    <definedName name="итого01_2002" localSheetId="7">#REF!</definedName>
    <definedName name="итого01_2002">#REF!</definedName>
    <definedName name="Колво_мес" localSheetId="2">#REF!</definedName>
    <definedName name="Колво_мес" localSheetId="8">#REF!</definedName>
    <definedName name="Колво_мес" localSheetId="6">#REF!</definedName>
    <definedName name="Колво_мес" localSheetId="7">#REF!</definedName>
    <definedName name="Колво_мес">#REF!</definedName>
    <definedName name="_xlnm.Print_Area" localSheetId="1">'Приложение 1'!$A$1:$F$72</definedName>
    <definedName name="_xlnm.Print_Area" localSheetId="2">'Приложение 1 '!$A$3:$F$75</definedName>
    <definedName name="_xlnm.Print_Area" localSheetId="3">'Приложение 2'!$A$1:$H$796</definedName>
    <definedName name="_xlnm.Print_Area" localSheetId="4">'Приложение 3'!$A$1:$I$795</definedName>
    <definedName name="_xlnm.Print_Area" localSheetId="5">'Приложение 4'!$A$1:$F$596</definedName>
    <definedName name="_xlnm.Print_Area" localSheetId="8">'Приложение 5'!$A$2:$M$35</definedName>
    <definedName name="_xlnm.Print_Area" localSheetId="6">'Приложение 5 '!$A$2:$M$38</definedName>
    <definedName name="_xlnm.Print_Area" localSheetId="7">'Приложение 5 (1)'!$A$2:$M$35</definedName>
    <definedName name="_xlnm.Print_Area" localSheetId="0">'Приложение1 '!$A$1:$F$67</definedName>
    <definedName name="ппппппп" localSheetId="3">#REF!</definedName>
    <definedName name="ппппппп" localSheetId="5">#REF!</definedName>
    <definedName name="ппппппп" localSheetId="8">#REF!</definedName>
    <definedName name="ппппппп" localSheetId="6">#REF!</definedName>
    <definedName name="ппппппп" localSheetId="7">#REF!</definedName>
    <definedName name="ппппппп">#REF!</definedName>
    <definedName name="прил." localSheetId="3">#REF!</definedName>
    <definedName name="прил." localSheetId="5">#REF!</definedName>
    <definedName name="прил." localSheetId="8">#REF!</definedName>
    <definedName name="прил." localSheetId="6">#REF!</definedName>
    <definedName name="прил." localSheetId="7">#REF!</definedName>
    <definedName name="прил.">#REF!</definedName>
    <definedName name="прил10" localSheetId="8">#REF!</definedName>
    <definedName name="прил10" localSheetId="6">#REF!</definedName>
    <definedName name="прил10" localSheetId="7">#REF!</definedName>
    <definedName name="прил10">#REF!</definedName>
    <definedName name="ъъъ" localSheetId="3">#REF!</definedName>
    <definedName name="ъъъ" localSheetId="5">#REF!</definedName>
    <definedName name="ъъъ" localSheetId="8">#REF!</definedName>
    <definedName name="ъъъ" localSheetId="6">#REF!</definedName>
    <definedName name="ъъъ" localSheetId="7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559" i="6" l="1"/>
  <c r="D421" i="6"/>
  <c r="D173" i="6" l="1"/>
  <c r="D165" i="6"/>
  <c r="D368" i="6"/>
  <c r="D350" i="6"/>
  <c r="D141" i="6"/>
  <c r="D440" i="6"/>
  <c r="D470" i="6"/>
  <c r="D183" i="6"/>
  <c r="D91" i="6"/>
  <c r="D248" i="6"/>
  <c r="D444" i="6"/>
  <c r="D339" i="6"/>
  <c r="D69" i="6"/>
  <c r="D67" i="6"/>
  <c r="D271" i="6"/>
  <c r="D269" i="6"/>
  <c r="D87" i="6"/>
  <c r="D474" i="6"/>
  <c r="D382" i="6"/>
  <c r="D379" i="6"/>
  <c r="D556" i="6"/>
  <c r="D553" i="6"/>
  <c r="D364" i="6"/>
  <c r="D405" i="6"/>
  <c r="D547" i="6"/>
  <c r="D545" i="6"/>
  <c r="D376" i="6"/>
  <c r="D291" i="6"/>
  <c r="D283" i="6"/>
  <c r="D289" i="6"/>
  <c r="D315" i="6"/>
  <c r="D154" i="6"/>
  <c r="D144" i="6"/>
  <c r="D388" i="6"/>
  <c r="D393" i="6"/>
  <c r="G721" i="5"/>
  <c r="G253" i="5"/>
  <c r="G780" i="5"/>
  <c r="G769" i="5"/>
  <c r="G742" i="5"/>
  <c r="G674" i="5"/>
  <c r="G447" i="5"/>
  <c r="G208" i="5"/>
  <c r="G70" i="5"/>
  <c r="G600" i="5"/>
  <c r="G551" i="5"/>
  <c r="G467" i="5"/>
  <c r="G451" i="5"/>
  <c r="G445" i="5"/>
  <c r="G437" i="5"/>
  <c r="G326" i="5"/>
  <c r="G324" i="5"/>
  <c r="G183" i="5"/>
  <c r="G181" i="5"/>
  <c r="G146" i="5"/>
  <c r="G74" i="5"/>
  <c r="G655" i="5"/>
  <c r="G658" i="5"/>
  <c r="G228" i="5"/>
  <c r="G222" i="5"/>
  <c r="G738" i="5"/>
  <c r="G538" i="5"/>
  <c r="G230" i="5"/>
  <c r="G219" i="5"/>
  <c r="G613" i="5"/>
  <c r="G261" i="5"/>
  <c r="G259" i="5"/>
  <c r="G698" i="5"/>
  <c r="G692" i="5"/>
  <c r="G680" i="5"/>
  <c r="G610" i="5"/>
  <c r="G526" i="5"/>
  <c r="F753" i="4"/>
  <c r="F676" i="4"/>
  <c r="F600" i="4"/>
  <c r="F525" i="4"/>
  <c r="F433" i="4"/>
  <c r="F208" i="4"/>
  <c r="F162" i="4"/>
  <c r="F159" i="4"/>
  <c r="F184" i="4" l="1"/>
  <c r="F740" i="4"/>
  <c r="F732" i="4"/>
  <c r="F621" i="4"/>
  <c r="F661" i="4"/>
  <c r="F456" i="4"/>
  <c r="F202" i="4"/>
  <c r="F28" i="4"/>
  <c r="F750" i="4"/>
  <c r="F630" i="4"/>
  <c r="F476" i="4"/>
  <c r="F460" i="4"/>
  <c r="F453" i="4"/>
  <c r="F304" i="4"/>
  <c r="F302" i="4"/>
  <c r="F299" i="4"/>
  <c r="F157" i="4"/>
  <c r="F127" i="4"/>
  <c r="F786" i="4"/>
  <c r="F789" i="4"/>
  <c r="F617" i="4"/>
  <c r="F583" i="4"/>
  <c r="F210" i="4"/>
  <c r="F199" i="4"/>
  <c r="F765" i="4"/>
  <c r="F236" i="4"/>
  <c r="F228" i="4"/>
  <c r="F234" i="4"/>
  <c r="F692" i="4"/>
  <c r="F683" i="4"/>
  <c r="F792" i="4"/>
  <c r="F574" i="4"/>
  <c r="D25" i="13"/>
  <c r="D186" i="6" l="1"/>
  <c r="D477" i="6"/>
  <c r="D222" i="6"/>
  <c r="D235" i="6"/>
  <c r="D68" i="6"/>
  <c r="D73" i="6"/>
  <c r="D417" i="6"/>
  <c r="D131" i="6"/>
  <c r="D342" i="6"/>
  <c r="G603" i="5"/>
  <c r="G23" i="5"/>
  <c r="G56" i="5"/>
  <c r="G420" i="5"/>
  <c r="G366" i="5"/>
  <c r="G325" i="5"/>
  <c r="G204" i="5"/>
  <c r="G686" i="5"/>
  <c r="G440" i="5"/>
  <c r="F89" i="4"/>
  <c r="F94" i="4"/>
  <c r="F415" i="4"/>
  <c r="F345" i="4"/>
  <c r="F303" i="4"/>
  <c r="F300" i="4" s="1"/>
  <c r="F180" i="4"/>
  <c r="F670" i="4"/>
  <c r="F448" i="4"/>
  <c r="D72" i="13"/>
  <c r="D32" i="13"/>
  <c r="D30" i="13"/>
  <c r="D29" i="13"/>
  <c r="D133" i="6" l="1"/>
  <c r="D399" i="6"/>
  <c r="D117" i="6"/>
  <c r="D111" i="6"/>
  <c r="D280" i="6"/>
  <c r="D103" i="6"/>
  <c r="D99" i="6"/>
  <c r="D357" i="6"/>
  <c r="D360" i="6"/>
  <c r="D396" i="6"/>
  <c r="D114" i="6"/>
  <c r="D286" i="6"/>
  <c r="G532" i="5"/>
  <c r="G511" i="5"/>
  <c r="G502" i="5"/>
  <c r="G250" i="5"/>
  <c r="G216" i="5"/>
  <c r="G166" i="5"/>
  <c r="G162" i="5"/>
  <c r="G728" i="5"/>
  <c r="G731" i="5"/>
  <c r="G529" i="5"/>
  <c r="G508" i="5"/>
  <c r="G256" i="5"/>
  <c r="F522" i="4"/>
  <c r="F577" i="4"/>
  <c r="F519" i="4"/>
  <c r="F225" i="4"/>
  <c r="F147" i="4"/>
  <c r="F143" i="4"/>
  <c r="F607" i="4"/>
  <c r="F610" i="4"/>
  <c r="F571" i="4"/>
  <c r="F231" i="4"/>
  <c r="D42" i="13" l="1"/>
  <c r="D45" i="13"/>
  <c r="M37" i="14"/>
  <c r="L37" i="14"/>
  <c r="C37" i="14"/>
  <c r="M35" i="14"/>
  <c r="M34" i="14" s="1"/>
  <c r="M21" i="14" s="1"/>
  <c r="L35" i="14"/>
  <c r="L34" i="14" s="1"/>
  <c r="C35" i="14"/>
  <c r="M32" i="14"/>
  <c r="L32" i="14"/>
  <c r="L31" i="14" s="1"/>
  <c r="C32" i="14"/>
  <c r="C31" i="14" s="1"/>
  <c r="M31" i="14"/>
  <c r="M29" i="14"/>
  <c r="M28" i="14" s="1"/>
  <c r="L29" i="14"/>
  <c r="L28" i="14" s="1"/>
  <c r="C29" i="14"/>
  <c r="C28" i="14"/>
  <c r="M26" i="14"/>
  <c r="L26" i="14"/>
  <c r="L25" i="14" s="1"/>
  <c r="L24" i="14" s="1"/>
  <c r="C26" i="14"/>
  <c r="C25" i="14" s="1"/>
  <c r="C24" i="14" s="1"/>
  <c r="M25" i="14"/>
  <c r="D71" i="13"/>
  <c r="D67" i="13"/>
  <c r="D65" i="13"/>
  <c r="D64" i="13"/>
  <c r="D61" i="13"/>
  <c r="D60" i="13"/>
  <c r="D59" i="13"/>
  <c r="D57" i="13"/>
  <c r="D56" i="13"/>
  <c r="D55" i="13"/>
  <c r="D54" i="13"/>
  <c r="D52" i="13"/>
  <c r="D51" i="13"/>
  <c r="D48" i="13" s="1"/>
  <c r="D47" i="13" s="1"/>
  <c r="F48" i="13"/>
  <c r="E48" i="13"/>
  <c r="E47" i="13" s="1"/>
  <c r="F47" i="13"/>
  <c r="D41" i="13"/>
  <c r="F39" i="13"/>
  <c r="F35" i="13" s="1"/>
  <c r="F34" i="13" s="1"/>
  <c r="F33" i="13" s="1"/>
  <c r="E39" i="13"/>
  <c r="D39" i="13"/>
  <c r="F36" i="13"/>
  <c r="E36" i="13"/>
  <c r="E35" i="13" s="1"/>
  <c r="E34" i="13" s="1"/>
  <c r="E33" i="13" s="1"/>
  <c r="D36" i="13"/>
  <c r="D35" i="13"/>
  <c r="D28" i="13"/>
  <c r="F26" i="13"/>
  <c r="E26" i="13"/>
  <c r="D26" i="13"/>
  <c r="D24" i="13"/>
  <c r="F24" i="13"/>
  <c r="E24" i="13"/>
  <c r="E73" i="13" s="1"/>
  <c r="C34" i="14" l="1"/>
  <c r="C21" i="14" s="1"/>
  <c r="D34" i="13"/>
  <c r="D33" i="13" s="1"/>
  <c r="L21" i="14"/>
  <c r="M24" i="14"/>
  <c r="D73" i="13"/>
  <c r="F73" i="13"/>
  <c r="D354" i="6" l="1"/>
  <c r="G725" i="5"/>
  <c r="F604" i="4"/>
  <c r="D194" i="6" l="1"/>
  <c r="D56" i="6"/>
  <c r="D326" i="6"/>
  <c r="D37" i="6"/>
  <c r="G378" i="5"/>
  <c r="G333" i="5"/>
  <c r="G313" i="5"/>
  <c r="G289" i="5"/>
  <c r="G139" i="5"/>
  <c r="F361" i="4"/>
  <c r="F311" i="4"/>
  <c r="F291" i="4"/>
  <c r="F268" i="4"/>
  <c r="F120" i="4"/>
  <c r="D21" i="8" l="1"/>
  <c r="D22" i="8"/>
  <c r="D24" i="8" l="1"/>
  <c r="D27" i="8"/>
  <c r="D29" i="8"/>
  <c r="D95" i="6"/>
  <c r="G158" i="5"/>
  <c r="F139" i="4" l="1"/>
  <c r="D218" i="6" l="1"/>
  <c r="D62" i="6"/>
  <c r="D63" i="6"/>
  <c r="D66" i="6"/>
  <c r="D65" i="6" s="1"/>
  <c r="E70" i="6"/>
  <c r="F70" i="6"/>
  <c r="D274" i="6"/>
  <c r="D480" i="6"/>
  <c r="D163" i="6"/>
  <c r="D456" i="6"/>
  <c r="G416" i="5"/>
  <c r="G319" i="5"/>
  <c r="G320" i="5"/>
  <c r="G323" i="5"/>
  <c r="G322" i="5" s="1"/>
  <c r="G186" i="5"/>
  <c r="G767" i="5"/>
  <c r="G585" i="5"/>
  <c r="G237" i="5"/>
  <c r="F217" i="4"/>
  <c r="F714" i="4"/>
  <c r="F411" i="4"/>
  <c r="F301" i="4"/>
  <c r="F297" i="4"/>
  <c r="F298" i="4"/>
  <c r="F244" i="4"/>
  <c r="F730" i="4"/>
  <c r="D39" i="8"/>
  <c r="D62" i="8"/>
  <c r="D49" i="8"/>
  <c r="D80" i="6" l="1"/>
  <c r="G337" i="5"/>
  <c r="F315" i="4"/>
  <c r="D68" i="8" l="1"/>
  <c r="G595" i="5" l="1"/>
  <c r="G596" i="5"/>
  <c r="F745" i="4"/>
  <c r="F746" i="4"/>
  <c r="D178" i="6"/>
  <c r="D179" i="6"/>
  <c r="D387" i="6" l="1"/>
  <c r="D386" i="6" s="1"/>
  <c r="D392" i="6"/>
  <c r="D391" i="6" s="1"/>
  <c r="D107" i="6"/>
  <c r="D106" i="6" s="1"/>
  <c r="D341" i="6"/>
  <c r="D340" i="6" s="1"/>
  <c r="D190" i="6"/>
  <c r="D74" i="6"/>
  <c r="D75" i="6"/>
  <c r="D549" i="6"/>
  <c r="D548" i="6" s="1"/>
  <c r="D273" i="6"/>
  <c r="D272" i="6" s="1"/>
  <c r="D185" i="6"/>
  <c r="D184" i="6" s="1"/>
  <c r="D182" i="6"/>
  <c r="D181" i="6" s="1"/>
  <c r="D46" i="6"/>
  <c r="D42" i="6"/>
  <c r="D270" i="6"/>
  <c r="D175" i="6"/>
  <c r="D174" i="6" s="1"/>
  <c r="D346" i="6"/>
  <c r="D345" i="6" s="1"/>
  <c r="D132" i="6"/>
  <c r="D130" i="6"/>
  <c r="G608" i="5"/>
  <c r="G609" i="5"/>
  <c r="G525" i="5"/>
  <c r="G524" i="5" s="1"/>
  <c r="G504" i="5"/>
  <c r="G503" i="5" s="1"/>
  <c r="G439" i="5"/>
  <c r="G438" i="5" s="1"/>
  <c r="G404" i="5"/>
  <c r="G329" i="5"/>
  <c r="G328" i="5" s="1"/>
  <c r="G224" i="5"/>
  <c r="G223" i="5" s="1"/>
  <c r="G185" i="5"/>
  <c r="G184" i="5" s="1"/>
  <c r="G602" i="5"/>
  <c r="G601" i="5" s="1"/>
  <c r="G599" i="5"/>
  <c r="G563" i="5"/>
  <c r="G557" i="5"/>
  <c r="G347" i="5"/>
  <c r="G182" i="5"/>
  <c r="G776" i="5"/>
  <c r="G775" i="5" s="1"/>
  <c r="G733" i="5"/>
  <c r="G732" i="5" s="1"/>
  <c r="G687" i="5"/>
  <c r="G685" i="5"/>
  <c r="D177" i="6" l="1"/>
  <c r="G593" i="5"/>
  <c r="G592" i="5" s="1"/>
  <c r="G591" i="5" s="1"/>
  <c r="G590" i="5" s="1"/>
  <c r="D129" i="6"/>
  <c r="G598" i="5"/>
  <c r="G684" i="5"/>
  <c r="F791" i="4"/>
  <c r="F790" i="4" s="1"/>
  <c r="F573" i="4"/>
  <c r="F572" i="4" s="1"/>
  <c r="F535" i="4"/>
  <c r="F536" i="4"/>
  <c r="F447" i="4"/>
  <c r="F446" i="4" s="1"/>
  <c r="F391" i="4"/>
  <c r="F309" i="4"/>
  <c r="F310" i="4"/>
  <c r="F203" i="4"/>
  <c r="F204" i="4"/>
  <c r="F161" i="4"/>
  <c r="F160" i="4" s="1"/>
  <c r="F752" i="4"/>
  <c r="F751" i="4" s="1"/>
  <c r="F749" i="4"/>
  <c r="F748" i="4" s="1"/>
  <c r="F642" i="4"/>
  <c r="F636" i="4"/>
  <c r="F325" i="4"/>
  <c r="F308" i="4"/>
  <c r="F158" i="4"/>
  <c r="F741" i="4"/>
  <c r="F742" i="4"/>
  <c r="F611" i="4"/>
  <c r="F612" i="4"/>
  <c r="F671" i="4"/>
  <c r="F669" i="4"/>
  <c r="F744" i="4" l="1"/>
  <c r="F668" i="4"/>
  <c r="C22" i="10"/>
  <c r="C21" i="10" s="1"/>
  <c r="M22" i="10"/>
  <c r="C23" i="10"/>
  <c r="L23" i="10"/>
  <c r="L22" i="10" s="1"/>
  <c r="L21" i="10" s="1"/>
  <c r="M23" i="10"/>
  <c r="C25" i="10"/>
  <c r="L25" i="10"/>
  <c r="M25" i="10"/>
  <c r="M21" i="10" s="1"/>
  <c r="C26" i="10"/>
  <c r="L26" i="10"/>
  <c r="M26" i="10"/>
  <c r="C28" i="10"/>
  <c r="M28" i="10"/>
  <c r="C29" i="10"/>
  <c r="L29" i="10"/>
  <c r="L28" i="10" s="1"/>
  <c r="M29" i="10"/>
  <c r="L31" i="10"/>
  <c r="M31" i="10"/>
  <c r="M18" i="10" s="1"/>
  <c r="C32" i="10"/>
  <c r="L32" i="10"/>
  <c r="M32" i="10"/>
  <c r="C34" i="10"/>
  <c r="L34" i="10"/>
  <c r="M34" i="10"/>
  <c r="C31" i="10" l="1"/>
  <c r="C18" i="10" s="1"/>
  <c r="L18" i="10"/>
  <c r="D189" i="6" l="1"/>
  <c r="D188" i="6" s="1"/>
  <c r="D136" i="6"/>
  <c r="G669" i="5"/>
  <c r="G403" i="5"/>
  <c r="G402" i="5" s="1"/>
  <c r="F390" i="4" l="1"/>
  <c r="F389" i="4" s="1"/>
  <c r="F659" i="4"/>
  <c r="D64" i="8" l="1"/>
  <c r="D61" i="8" l="1"/>
  <c r="D58" i="8"/>
  <c r="D57" i="8"/>
  <c r="D56" i="8"/>
  <c r="D54" i="8"/>
  <c r="D53" i="8"/>
  <c r="D52" i="8"/>
  <c r="D51" i="8"/>
  <c r="D48" i="8"/>
  <c r="F45" i="8"/>
  <c r="F44" i="8" s="1"/>
  <c r="E45" i="8"/>
  <c r="E44" i="8" s="1"/>
  <c r="D45" i="8"/>
  <c r="D44" i="8" s="1"/>
  <c r="D42" i="8"/>
  <c r="F36" i="8"/>
  <c r="E36" i="8"/>
  <c r="E32" i="8" s="1"/>
  <c r="D36" i="8"/>
  <c r="F33" i="8"/>
  <c r="E33" i="8"/>
  <c r="D33" i="8"/>
  <c r="D32" i="8" s="1"/>
  <c r="D25" i="8"/>
  <c r="F23" i="8"/>
  <c r="E23" i="8"/>
  <c r="D23" i="8"/>
  <c r="F21" i="8"/>
  <c r="E21" i="8"/>
  <c r="E31" i="8" l="1"/>
  <c r="E30" i="8" s="1"/>
  <c r="E70" i="8"/>
  <c r="F70" i="8"/>
  <c r="F32" i="8"/>
  <c r="F31" i="8" s="1"/>
  <c r="F30" i="8" s="1"/>
  <c r="D38" i="8"/>
  <c r="D31" i="8" s="1"/>
  <c r="D30" i="8" s="1"/>
  <c r="F368" i="6"/>
  <c r="E368" i="6"/>
  <c r="F141" i="6"/>
  <c r="E141" i="6"/>
  <c r="F376" i="6"/>
  <c r="E376" i="6"/>
  <c r="F405" i="6"/>
  <c r="E405" i="6"/>
  <c r="F111" i="6"/>
  <c r="E111" i="6"/>
  <c r="F547" i="6"/>
  <c r="E547" i="6"/>
  <c r="F421" i="6"/>
  <c r="E421" i="6"/>
  <c r="I742" i="5"/>
  <c r="H742" i="5"/>
  <c r="I674" i="5"/>
  <c r="H674" i="5"/>
  <c r="I613" i="5"/>
  <c r="H613" i="5"/>
  <c r="I538" i="5"/>
  <c r="H538" i="5"/>
  <c r="I502" i="5"/>
  <c r="H502" i="5"/>
  <c r="I230" i="5"/>
  <c r="H230" i="5"/>
  <c r="I208" i="5"/>
  <c r="H208" i="5"/>
  <c r="H621" i="4"/>
  <c r="G621" i="4"/>
  <c r="H661" i="4"/>
  <c r="G661" i="4"/>
  <c r="H765" i="4"/>
  <c r="G765" i="4"/>
  <c r="H583" i="4"/>
  <c r="G583" i="4"/>
  <c r="H519" i="4"/>
  <c r="G519" i="4"/>
  <c r="H210" i="4"/>
  <c r="G210" i="4"/>
  <c r="H184" i="4"/>
  <c r="G184" i="4"/>
  <c r="D70" i="8" l="1"/>
  <c r="D450" i="6"/>
  <c r="D252" i="6"/>
  <c r="D244" i="6"/>
  <c r="D240" i="6"/>
  <c r="G569" i="5"/>
  <c r="G471" i="5"/>
  <c r="G463" i="5"/>
  <c r="G459" i="5"/>
  <c r="F698" i="4"/>
  <c r="F480" i="4"/>
  <c r="F472" i="4"/>
  <c r="F468" i="4"/>
  <c r="D42" i="1" l="1"/>
  <c r="D43" i="1"/>
  <c r="D384" i="6" l="1"/>
  <c r="D383" i="6" s="1"/>
  <c r="G660" i="5"/>
  <c r="G659" i="5" s="1"/>
  <c r="F794" i="4"/>
  <c r="F793" i="4" s="1"/>
  <c r="D149" i="6"/>
  <c r="D148" i="6" s="1"/>
  <c r="G681" i="5"/>
  <c r="G682" i="5"/>
  <c r="F678" i="4" l="1"/>
  <c r="F677" i="4" s="1"/>
  <c r="D62" i="1"/>
  <c r="D123" i="6"/>
  <c r="G517" i="5"/>
  <c r="F531" i="4"/>
  <c r="D46" i="1"/>
  <c r="D126" i="6"/>
  <c r="G520" i="5"/>
  <c r="F534" i="4"/>
  <c r="D49" i="1"/>
  <c r="D408" i="6"/>
  <c r="G541" i="5"/>
  <c r="F586" i="4"/>
  <c r="D50" i="1"/>
  <c r="D494" i="6"/>
  <c r="G82" i="5"/>
  <c r="F40" i="4"/>
  <c r="D52" i="1"/>
  <c r="D511" i="6"/>
  <c r="G97" i="5"/>
  <c r="F57" i="4"/>
  <c r="D56" i="1"/>
  <c r="D489" i="6"/>
  <c r="G77" i="5"/>
  <c r="F35" i="4"/>
  <c r="D59" i="1"/>
  <c r="D499" i="6"/>
  <c r="G87" i="5"/>
  <c r="F45" i="4"/>
  <c r="D54" i="1"/>
  <c r="D506" i="6"/>
  <c r="G92" i="5"/>
  <c r="F52" i="4"/>
  <c r="D55" i="1"/>
  <c r="D516" i="6"/>
  <c r="G102" i="5"/>
  <c r="F62" i="4"/>
  <c r="D51" i="1"/>
  <c r="D41" i="1"/>
  <c r="D27" i="1"/>
  <c r="D24" i="1"/>
  <c r="D353" i="6" l="1"/>
  <c r="G724" i="5"/>
  <c r="F603" i="4"/>
  <c r="F268" i="6" l="1"/>
  <c r="F267" i="6" s="1"/>
  <c r="F266" i="6" s="1"/>
  <c r="F265" i="6" s="1"/>
  <c r="E268" i="6"/>
  <c r="E267" i="6" s="1"/>
  <c r="E266" i="6" s="1"/>
  <c r="E265" i="6" s="1"/>
  <c r="D268" i="6"/>
  <c r="D267" i="6" s="1"/>
  <c r="D266" i="6" s="1"/>
  <c r="I180" i="5"/>
  <c r="I179" i="5" s="1"/>
  <c r="I178" i="5" s="1"/>
  <c r="I177" i="5" s="1"/>
  <c r="H180" i="5"/>
  <c r="H179" i="5" s="1"/>
  <c r="H178" i="5" s="1"/>
  <c r="H177" i="5" s="1"/>
  <c r="G180" i="5"/>
  <c r="H156" i="4"/>
  <c r="H155" i="4" s="1"/>
  <c r="H154" i="4" s="1"/>
  <c r="H153" i="4" s="1"/>
  <c r="G156" i="4"/>
  <c r="G155" i="4" s="1"/>
  <c r="G154" i="4" s="1"/>
  <c r="G153" i="4" s="1"/>
  <c r="F156" i="4"/>
  <c r="D210" i="6"/>
  <c r="G412" i="5"/>
  <c r="F397" i="4"/>
  <c r="F155" i="4" l="1"/>
  <c r="F154" i="4" s="1"/>
  <c r="F153" i="4" s="1"/>
  <c r="D265" i="6"/>
  <c r="G179" i="5"/>
  <c r="G178" i="5" s="1"/>
  <c r="G177" i="5" s="1"/>
  <c r="M34" i="7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81" i="6"/>
  <c r="F380" i="6" s="1"/>
  <c r="E381" i="6"/>
  <c r="E380" i="6" s="1"/>
  <c r="D381" i="6"/>
  <c r="D380" i="6" s="1"/>
  <c r="F397" i="6"/>
  <c r="F398" i="6"/>
  <c r="E398" i="6"/>
  <c r="E397" i="6" s="1"/>
  <c r="D398" i="6"/>
  <c r="D397" i="6" s="1"/>
  <c r="F116" i="6"/>
  <c r="F115" i="6" s="1"/>
  <c r="E116" i="6"/>
  <c r="E115" i="6" s="1"/>
  <c r="D116" i="6"/>
  <c r="D115" i="6" s="1"/>
  <c r="F439" i="6"/>
  <c r="E439" i="6"/>
  <c r="D439" i="6"/>
  <c r="F329" i="6"/>
  <c r="F328" i="6" s="1"/>
  <c r="F327" i="6" s="1"/>
  <c r="E329" i="6"/>
  <c r="E328" i="6" s="1"/>
  <c r="E327" i="6" s="1"/>
  <c r="D329" i="6"/>
  <c r="D328" i="6" s="1"/>
  <c r="D327" i="6" s="1"/>
  <c r="F325" i="6"/>
  <c r="F324" i="6" s="1"/>
  <c r="F323" i="6" s="1"/>
  <c r="E325" i="6"/>
  <c r="E324" i="6" s="1"/>
  <c r="E323" i="6" s="1"/>
  <c r="D325" i="6"/>
  <c r="D324" i="6" s="1"/>
  <c r="D323" i="6" s="1"/>
  <c r="F288" i="6"/>
  <c r="F287" i="6" s="1"/>
  <c r="E288" i="6"/>
  <c r="E287" i="6" s="1"/>
  <c r="D288" i="6"/>
  <c r="D287" i="6" s="1"/>
  <c r="F555" i="6"/>
  <c r="F554" i="6" s="1"/>
  <c r="E555" i="6"/>
  <c r="E554" i="6" s="1"/>
  <c r="D555" i="6"/>
  <c r="D554" i="6" s="1"/>
  <c r="I654" i="5"/>
  <c r="I653" i="5" s="1"/>
  <c r="H654" i="5"/>
  <c r="H653" i="5" s="1"/>
  <c r="G654" i="5"/>
  <c r="G653" i="5" s="1"/>
  <c r="I531" i="5"/>
  <c r="I530" i="5" s="1"/>
  <c r="H531" i="5"/>
  <c r="H530" i="5" s="1"/>
  <c r="G531" i="5"/>
  <c r="G530" i="5" s="1"/>
  <c r="I510" i="5"/>
  <c r="I509" i="5" s="1"/>
  <c r="H510" i="5"/>
  <c r="H509" i="5" s="1"/>
  <c r="G510" i="5"/>
  <c r="G509" i="5" s="1"/>
  <c r="I446" i="5"/>
  <c r="H446" i="5"/>
  <c r="G446" i="5"/>
  <c r="I444" i="5"/>
  <c r="I443" i="5" s="1"/>
  <c r="H444" i="5"/>
  <c r="H443" i="5" s="1"/>
  <c r="G444" i="5"/>
  <c r="G443" i="5" s="1"/>
  <c r="G395" i="5"/>
  <c r="I293" i="5"/>
  <c r="I292" i="5" s="1"/>
  <c r="I291" i="5" s="1"/>
  <c r="H293" i="5"/>
  <c r="H292" i="5" s="1"/>
  <c r="H291" i="5" s="1"/>
  <c r="G293" i="5"/>
  <c r="G292" i="5" s="1"/>
  <c r="G291" i="5" s="1"/>
  <c r="I288" i="5"/>
  <c r="I287" i="5" s="1"/>
  <c r="I286" i="5" s="1"/>
  <c r="I285" i="5" s="1"/>
  <c r="H288" i="5"/>
  <c r="H287" i="5" s="1"/>
  <c r="H286" i="5" s="1"/>
  <c r="G288" i="5"/>
  <c r="G287" i="5" s="1"/>
  <c r="G286" i="5" s="1"/>
  <c r="I258" i="5"/>
  <c r="I257" i="5" s="1"/>
  <c r="H258" i="5"/>
  <c r="H257" i="5" s="1"/>
  <c r="G258" i="5"/>
  <c r="G257" i="5" s="1"/>
  <c r="H226" i="5"/>
  <c r="I227" i="5"/>
  <c r="I226" i="5" s="1"/>
  <c r="H227" i="5"/>
  <c r="G227" i="5"/>
  <c r="G226" i="5" s="1"/>
  <c r="H285" i="5" l="1"/>
  <c r="G285" i="5"/>
  <c r="C31" i="7"/>
  <c r="C18" i="7" s="1"/>
  <c r="H442" i="5"/>
  <c r="H441" i="5" s="1"/>
  <c r="I442" i="5"/>
  <c r="I441" i="5" s="1"/>
  <c r="G442" i="5"/>
  <c r="G441" i="5" s="1"/>
  <c r="H785" i="4"/>
  <c r="H784" i="4" s="1"/>
  <c r="G785" i="4"/>
  <c r="G784" i="4" s="1"/>
  <c r="F785" i="4"/>
  <c r="F784" i="4" s="1"/>
  <c r="H576" i="4"/>
  <c r="H575" i="4" s="1"/>
  <c r="G576" i="4"/>
  <c r="G575" i="4" s="1"/>
  <c r="F576" i="4"/>
  <c r="F575" i="4" s="1"/>
  <c r="H524" i="4"/>
  <c r="H523" i="4" s="1"/>
  <c r="G524" i="4"/>
  <c r="G523" i="4" s="1"/>
  <c r="F524" i="4"/>
  <c r="F523" i="4" s="1"/>
  <c r="H454" i="4"/>
  <c r="G454" i="4"/>
  <c r="F454" i="4"/>
  <c r="H452" i="4" l="1"/>
  <c r="H451" i="4" s="1"/>
  <c r="H450" i="4" s="1"/>
  <c r="H449" i="4" s="1"/>
  <c r="G452" i="4"/>
  <c r="G451" i="4" s="1"/>
  <c r="G450" i="4" s="1"/>
  <c r="G449" i="4" s="1"/>
  <c r="F452" i="4"/>
  <c r="F451" i="4" s="1"/>
  <c r="F450" i="4" s="1"/>
  <c r="F449" i="4" s="1"/>
  <c r="F382" i="4"/>
  <c r="H270" i="4"/>
  <c r="H269" i="4" s="1"/>
  <c r="G270" i="4"/>
  <c r="G269" i="4" s="1"/>
  <c r="H271" i="4"/>
  <c r="G271" i="4"/>
  <c r="F271" i="4"/>
  <c r="F270" i="4" s="1"/>
  <c r="F269" i="4" s="1"/>
  <c r="H267" i="4"/>
  <c r="H266" i="4" s="1"/>
  <c r="H265" i="4" s="1"/>
  <c r="H264" i="4" s="1"/>
  <c r="G267" i="4"/>
  <c r="G266" i="4" s="1"/>
  <c r="G265" i="4" s="1"/>
  <c r="F267" i="4"/>
  <c r="F266" i="4" s="1"/>
  <c r="F265" i="4" s="1"/>
  <c r="H233" i="4"/>
  <c r="H232" i="4" s="1"/>
  <c r="G233" i="4"/>
  <c r="G232" i="4" s="1"/>
  <c r="F233" i="4"/>
  <c r="F232" i="4" s="1"/>
  <c r="H207" i="4"/>
  <c r="H206" i="4" s="1"/>
  <c r="G207" i="4"/>
  <c r="G206" i="4" s="1"/>
  <c r="F207" i="4"/>
  <c r="F206" i="4" s="1"/>
  <c r="F264" i="4" l="1"/>
  <c r="G264" i="4"/>
  <c r="F416" i="6" l="1"/>
  <c r="F415" i="6" s="1"/>
  <c r="F414" i="6" s="1"/>
  <c r="E416" i="6"/>
  <c r="E415" i="6" s="1"/>
  <c r="E414" i="6" s="1"/>
  <c r="D416" i="6"/>
  <c r="D415" i="6" s="1"/>
  <c r="D414" i="6" s="1"/>
  <c r="I203" i="5"/>
  <c r="I202" i="5" s="1"/>
  <c r="I201" i="5" s="1"/>
  <c r="H203" i="5"/>
  <c r="H202" i="5" s="1"/>
  <c r="H201" i="5" s="1"/>
  <c r="G203" i="5"/>
  <c r="G202" i="5" s="1"/>
  <c r="G201" i="5" s="1"/>
  <c r="H179" i="4"/>
  <c r="H178" i="4" s="1"/>
  <c r="H177" i="4" s="1"/>
  <c r="G179" i="4"/>
  <c r="G178" i="4" s="1"/>
  <c r="G177" i="4" s="1"/>
  <c r="F179" i="4"/>
  <c r="F178" i="4" s="1"/>
  <c r="F177" i="4" s="1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78" i="6"/>
  <c r="F377" i="6" s="1"/>
  <c r="E378" i="6"/>
  <c r="E377" i="6" s="1"/>
  <c r="D378" i="6"/>
  <c r="D377" i="6" s="1"/>
  <c r="I657" i="5"/>
  <c r="I656" i="5" s="1"/>
  <c r="H657" i="5"/>
  <c r="H656" i="5" s="1"/>
  <c r="G657" i="5"/>
  <c r="G656" i="5" s="1"/>
  <c r="H788" i="4"/>
  <c r="H787" i="4" s="1"/>
  <c r="G788" i="4"/>
  <c r="G787" i="4" s="1"/>
  <c r="F788" i="4"/>
  <c r="F787" i="4" s="1"/>
  <c r="F395" i="6"/>
  <c r="F394" i="6" s="1"/>
  <c r="E395" i="6"/>
  <c r="E394" i="6" s="1"/>
  <c r="D395" i="6"/>
  <c r="D394" i="6" s="1"/>
  <c r="I527" i="5"/>
  <c r="I528" i="5"/>
  <c r="H528" i="5"/>
  <c r="H527" i="5" s="1"/>
  <c r="G528" i="5"/>
  <c r="G527" i="5" s="1"/>
  <c r="H570" i="4"/>
  <c r="H569" i="4" s="1"/>
  <c r="G570" i="4"/>
  <c r="G569" i="4" s="1"/>
  <c r="F570" i="4"/>
  <c r="F569" i="4" s="1"/>
  <c r="F113" i="6"/>
  <c r="F112" i="6" s="1"/>
  <c r="E113" i="6"/>
  <c r="E112" i="6" s="1"/>
  <c r="D113" i="6"/>
  <c r="D112" i="6" s="1"/>
  <c r="I507" i="5"/>
  <c r="I506" i="5" s="1"/>
  <c r="H507" i="5"/>
  <c r="H506" i="5" s="1"/>
  <c r="G507" i="5"/>
  <c r="G506" i="5" s="1"/>
  <c r="G520" i="4"/>
  <c r="H521" i="4"/>
  <c r="H520" i="4" s="1"/>
  <c r="G521" i="4"/>
  <c r="F521" i="4"/>
  <c r="F520" i="4" s="1"/>
  <c r="F285" i="6"/>
  <c r="F284" i="6" s="1"/>
  <c r="E285" i="6"/>
  <c r="E284" i="6" s="1"/>
  <c r="D285" i="6"/>
  <c r="D284" i="6" s="1"/>
  <c r="I255" i="5"/>
  <c r="I254" i="5" s="1"/>
  <c r="H255" i="5"/>
  <c r="H254" i="5" s="1"/>
  <c r="G255" i="5"/>
  <c r="G254" i="5" s="1"/>
  <c r="H230" i="4"/>
  <c r="H229" i="4" s="1"/>
  <c r="G230" i="4"/>
  <c r="G229" i="4" s="1"/>
  <c r="F230" i="4"/>
  <c r="F229" i="4" s="1"/>
  <c r="F552" i="6"/>
  <c r="F551" i="6" s="1"/>
  <c r="E552" i="6"/>
  <c r="E551" i="6" s="1"/>
  <c r="D552" i="6"/>
  <c r="D551" i="6" s="1"/>
  <c r="I221" i="5"/>
  <c r="I220" i="5" s="1"/>
  <c r="H221" i="5"/>
  <c r="H220" i="5" s="1"/>
  <c r="G221" i="5"/>
  <c r="G220" i="5" s="1"/>
  <c r="H201" i="4"/>
  <c r="H200" i="4" s="1"/>
  <c r="G201" i="4"/>
  <c r="G200" i="4" s="1"/>
  <c r="F201" i="4"/>
  <c r="F200" i="4" s="1"/>
  <c r="F359" i="6"/>
  <c r="F358" i="6" s="1"/>
  <c r="E359" i="6"/>
  <c r="E358" i="6" s="1"/>
  <c r="D359" i="6"/>
  <c r="D358" i="6" s="1"/>
  <c r="I730" i="5"/>
  <c r="I729" i="5" s="1"/>
  <c r="H730" i="5"/>
  <c r="H729" i="5" s="1"/>
  <c r="G730" i="5"/>
  <c r="G729" i="5" s="1"/>
  <c r="H608" i="4"/>
  <c r="H609" i="4"/>
  <c r="G609" i="4"/>
  <c r="G608" i="4" s="1"/>
  <c r="F609" i="4"/>
  <c r="F608" i="4" s="1"/>
  <c r="E355" i="6"/>
  <c r="F356" i="6"/>
  <c r="F355" i="6" s="1"/>
  <c r="E356" i="6"/>
  <c r="D356" i="6"/>
  <c r="D355" i="6" s="1"/>
  <c r="I727" i="5"/>
  <c r="I726" i="5" s="1"/>
  <c r="H727" i="5"/>
  <c r="H726" i="5" s="1"/>
  <c r="G727" i="5"/>
  <c r="G726" i="5" s="1"/>
  <c r="H606" i="4"/>
  <c r="H605" i="4" s="1"/>
  <c r="G606" i="4"/>
  <c r="G605" i="4" s="1"/>
  <c r="F606" i="4"/>
  <c r="F605" i="4" s="1"/>
  <c r="F138" i="6" l="1"/>
  <c r="F137" i="6" s="1"/>
  <c r="E138" i="6"/>
  <c r="E137" i="6" s="1"/>
  <c r="D139" i="6"/>
  <c r="D138" i="6" s="1"/>
  <c r="D137" i="6" s="1"/>
  <c r="I671" i="5"/>
  <c r="I670" i="5" s="1"/>
  <c r="H671" i="5"/>
  <c r="H670" i="5" s="1"/>
  <c r="G672" i="5"/>
  <c r="G671" i="5" s="1"/>
  <c r="G670" i="5" s="1"/>
  <c r="H663" i="4"/>
  <c r="H662" i="4" s="1"/>
  <c r="G663" i="4"/>
  <c r="G662" i="4" s="1"/>
  <c r="F664" i="4"/>
  <c r="F663" i="4" s="1"/>
  <c r="F662" i="4" s="1"/>
  <c r="D39" i="1"/>
  <c r="D38" i="1"/>
  <c r="F136" i="6" l="1"/>
  <c r="F135" i="6" s="1"/>
  <c r="E136" i="6"/>
  <c r="E135" i="6" s="1"/>
  <c r="I669" i="5"/>
  <c r="I668" i="5" s="1"/>
  <c r="H669" i="5"/>
  <c r="H668" i="5" s="1"/>
  <c r="H659" i="4"/>
  <c r="G659" i="4"/>
  <c r="G658" i="4" s="1"/>
  <c r="F73" i="6"/>
  <c r="F72" i="6" s="1"/>
  <c r="F71" i="6" s="1"/>
  <c r="E73" i="6"/>
  <c r="E72" i="6" s="1"/>
  <c r="E71" i="6" s="1"/>
  <c r="D72" i="6"/>
  <c r="D71" i="6" s="1"/>
  <c r="I333" i="5"/>
  <c r="I332" i="5" s="1"/>
  <c r="I331" i="5" s="1"/>
  <c r="I327" i="5" s="1"/>
  <c r="H333" i="5"/>
  <c r="H332" i="5" s="1"/>
  <c r="H331" i="5" s="1"/>
  <c r="H327" i="5" s="1"/>
  <c r="G332" i="5"/>
  <c r="G331" i="5" s="1"/>
  <c r="G327" i="5" s="1"/>
  <c r="G318" i="5" s="1"/>
  <c r="H308" i="4"/>
  <c r="G308" i="4"/>
  <c r="G307" i="4" s="1"/>
  <c r="G306" i="4" s="1"/>
  <c r="G305" i="4" s="1"/>
  <c r="D375" i="6"/>
  <c r="D374" i="6" s="1"/>
  <c r="D373" i="6" s="1"/>
  <c r="G612" i="5"/>
  <c r="G611" i="5" s="1"/>
  <c r="G607" i="5" s="1"/>
  <c r="F764" i="4"/>
  <c r="F763" i="4" s="1"/>
  <c r="F762" i="4" s="1"/>
  <c r="F23" i="1"/>
  <c r="E23" i="1"/>
  <c r="D23" i="1"/>
  <c r="D22" i="1"/>
  <c r="D21" i="1" s="1"/>
  <c r="D25" i="1"/>
  <c r="F594" i="6"/>
  <c r="F593" i="6" s="1"/>
  <c r="E594" i="6"/>
  <c r="E593" i="6" s="1"/>
  <c r="D594" i="6"/>
  <c r="D593" i="6" s="1"/>
  <c r="F592" i="6"/>
  <c r="F591" i="6" s="1"/>
  <c r="F590" i="6" s="1"/>
  <c r="F589" i="6" s="1"/>
  <c r="E592" i="6"/>
  <c r="E591" i="6" s="1"/>
  <c r="E590" i="6" s="1"/>
  <c r="E589" i="6" s="1"/>
  <c r="D592" i="6"/>
  <c r="D591" i="6" s="1"/>
  <c r="D590" i="6" s="1"/>
  <c r="D589" i="6" s="1"/>
  <c r="F587" i="6"/>
  <c r="F586" i="6" s="1"/>
  <c r="E587" i="6"/>
  <c r="E586" i="6" s="1"/>
  <c r="D587" i="6"/>
  <c r="D586" i="6" s="1"/>
  <c r="F584" i="6"/>
  <c r="F583" i="6" s="1"/>
  <c r="E584" i="6"/>
  <c r="E583" i="6" s="1"/>
  <c r="D584" i="6"/>
  <c r="D583" i="6" s="1"/>
  <c r="F581" i="6"/>
  <c r="F580" i="6" s="1"/>
  <c r="F579" i="6" s="1"/>
  <c r="F578" i="6" s="1"/>
  <c r="E581" i="6"/>
  <c r="E580" i="6" s="1"/>
  <c r="E579" i="6" s="1"/>
  <c r="E578" i="6" s="1"/>
  <c r="D581" i="6"/>
  <c r="D580" i="6" s="1"/>
  <c r="D579" i="6" s="1"/>
  <c r="D578" i="6" s="1"/>
  <c r="F577" i="6"/>
  <c r="E577" i="6"/>
  <c r="D577" i="6"/>
  <c r="F575" i="6"/>
  <c r="E575" i="6"/>
  <c r="E574" i="6" s="1"/>
  <c r="E573" i="6" s="1"/>
  <c r="E572" i="6" s="1"/>
  <c r="D575" i="6"/>
  <c r="D574" i="6" s="1"/>
  <c r="D573" i="6" s="1"/>
  <c r="D572" i="6" s="1"/>
  <c r="F574" i="6"/>
  <c r="F573" i="6" s="1"/>
  <c r="F572" i="6" s="1"/>
  <c r="F570" i="6"/>
  <c r="F569" i="6" s="1"/>
  <c r="F568" i="6" s="1"/>
  <c r="F567" i="6" s="1"/>
  <c r="E570" i="6"/>
  <c r="E569" i="6" s="1"/>
  <c r="E568" i="6" s="1"/>
  <c r="E567" i="6" s="1"/>
  <c r="D570" i="6"/>
  <c r="D569" i="6" s="1"/>
  <c r="D568" i="6" s="1"/>
  <c r="D567" i="6" s="1"/>
  <c r="F565" i="6"/>
  <c r="F564" i="6" s="1"/>
  <c r="F563" i="6" s="1"/>
  <c r="E565" i="6"/>
  <c r="E564" i="6" s="1"/>
  <c r="E563" i="6" s="1"/>
  <c r="D565" i="6"/>
  <c r="D564" i="6" s="1"/>
  <c r="D563" i="6" s="1"/>
  <c r="F561" i="6"/>
  <c r="F560" i="6" s="1"/>
  <c r="E561" i="6"/>
  <c r="E560" i="6" s="1"/>
  <c r="D561" i="6"/>
  <c r="D560" i="6" s="1"/>
  <c r="F558" i="6"/>
  <c r="F557" i="6" s="1"/>
  <c r="E558" i="6"/>
  <c r="E557" i="6" s="1"/>
  <c r="D558" i="6"/>
  <c r="D557" i="6" s="1"/>
  <c r="F546" i="6"/>
  <c r="E546" i="6"/>
  <c r="D546" i="6"/>
  <c r="F544" i="6"/>
  <c r="E544" i="6"/>
  <c r="D544" i="6"/>
  <c r="F540" i="6"/>
  <c r="F539" i="6" s="1"/>
  <c r="E540" i="6"/>
  <c r="E539" i="6" s="1"/>
  <c r="D540" i="6"/>
  <c r="D539" i="6" s="1"/>
  <c r="F537" i="6"/>
  <c r="F536" i="6" s="1"/>
  <c r="E537" i="6"/>
  <c r="E536" i="6" s="1"/>
  <c r="D537" i="6"/>
  <c r="D536" i="6" s="1"/>
  <c r="F534" i="6"/>
  <c r="E534" i="6"/>
  <c r="D534" i="6"/>
  <c r="F532" i="6"/>
  <c r="E532" i="6"/>
  <c r="D532" i="6"/>
  <c r="F529" i="6"/>
  <c r="F528" i="6" s="1"/>
  <c r="F527" i="6" s="1"/>
  <c r="E529" i="6"/>
  <c r="E528" i="6" s="1"/>
  <c r="E527" i="6" s="1"/>
  <c r="D529" i="6"/>
  <c r="D528" i="6" s="1"/>
  <c r="D527" i="6" s="1"/>
  <c r="F525" i="6"/>
  <c r="E525" i="6"/>
  <c r="D525" i="6"/>
  <c r="F523" i="6"/>
  <c r="E523" i="6"/>
  <c r="D523" i="6"/>
  <c r="F521" i="6"/>
  <c r="F520" i="6" s="1"/>
  <c r="F519" i="6" s="1"/>
  <c r="E521" i="6"/>
  <c r="E520" i="6" s="1"/>
  <c r="E519" i="6" s="1"/>
  <c r="D521" i="6"/>
  <c r="D520" i="6" s="1"/>
  <c r="D519" i="6" s="1"/>
  <c r="F517" i="6"/>
  <c r="E517" i="6"/>
  <c r="D517" i="6"/>
  <c r="F515" i="6"/>
  <c r="F514" i="6" s="1"/>
  <c r="E515" i="6"/>
  <c r="E514" i="6" s="1"/>
  <c r="D515" i="6"/>
  <c r="D514" i="6" s="1"/>
  <c r="F513" i="6"/>
  <c r="F512" i="6" s="1"/>
  <c r="E513" i="6"/>
  <c r="E512" i="6" s="1"/>
  <c r="D513" i="6"/>
  <c r="D512" i="6" s="1"/>
  <c r="D509" i="6" s="1"/>
  <c r="F510" i="6"/>
  <c r="F509" i="6" s="1"/>
  <c r="E510" i="6"/>
  <c r="D510" i="6"/>
  <c r="F508" i="6"/>
  <c r="F507" i="6" s="1"/>
  <c r="E508" i="6"/>
  <c r="E507" i="6" s="1"/>
  <c r="D508" i="6"/>
  <c r="D507" i="6" s="1"/>
  <c r="F505" i="6"/>
  <c r="E505" i="6"/>
  <c r="D505" i="6"/>
  <c r="F503" i="6"/>
  <c r="F502" i="6" s="1"/>
  <c r="E503" i="6"/>
  <c r="E502" i="6" s="1"/>
  <c r="D503" i="6"/>
  <c r="D502" i="6" s="1"/>
  <c r="F501" i="6"/>
  <c r="F500" i="6" s="1"/>
  <c r="E501" i="6"/>
  <c r="E500" i="6" s="1"/>
  <c r="D501" i="6"/>
  <c r="D500" i="6" s="1"/>
  <c r="F498" i="6"/>
  <c r="E498" i="6"/>
  <c r="D498" i="6"/>
  <c r="F496" i="6"/>
  <c r="F495" i="6" s="1"/>
  <c r="E496" i="6"/>
  <c r="E495" i="6" s="1"/>
  <c r="D496" i="6"/>
  <c r="D495" i="6" s="1"/>
  <c r="F493" i="6"/>
  <c r="E493" i="6"/>
  <c r="D493" i="6"/>
  <c r="F491" i="6"/>
  <c r="F490" i="6" s="1"/>
  <c r="E491" i="6"/>
  <c r="E490" i="6" s="1"/>
  <c r="D491" i="6"/>
  <c r="D490" i="6" s="1"/>
  <c r="F488" i="6"/>
  <c r="E488" i="6"/>
  <c r="D488" i="6"/>
  <c r="F485" i="6"/>
  <c r="F484" i="6" s="1"/>
  <c r="E485" i="6"/>
  <c r="E484" i="6" s="1"/>
  <c r="D485" i="6"/>
  <c r="D484" i="6" s="1"/>
  <c r="F482" i="6"/>
  <c r="F481" i="6" s="1"/>
  <c r="E482" i="6"/>
  <c r="E481" i="6" s="1"/>
  <c r="D482" i="6"/>
  <c r="D481" i="6" s="1"/>
  <c r="F479" i="6"/>
  <c r="F478" i="6" s="1"/>
  <c r="E479" i="6"/>
  <c r="E478" i="6" s="1"/>
  <c r="D479" i="6"/>
  <c r="D478" i="6" s="1"/>
  <c r="F476" i="6"/>
  <c r="F475" i="6" s="1"/>
  <c r="E476" i="6"/>
  <c r="E475" i="6" s="1"/>
  <c r="D476" i="6"/>
  <c r="D475" i="6" s="1"/>
  <c r="F474" i="6"/>
  <c r="F473" i="6" s="1"/>
  <c r="E474" i="6"/>
  <c r="E473" i="6" s="1"/>
  <c r="D473" i="6"/>
  <c r="F471" i="6"/>
  <c r="E471" i="6"/>
  <c r="D471" i="6"/>
  <c r="F470" i="6"/>
  <c r="F469" i="6" s="1"/>
  <c r="E470" i="6"/>
  <c r="E469" i="6" s="1"/>
  <c r="D469" i="6"/>
  <c r="F466" i="6"/>
  <c r="F465" i="6" s="1"/>
  <c r="E466" i="6"/>
  <c r="E465" i="6" s="1"/>
  <c r="D466" i="6"/>
  <c r="D465" i="6" s="1"/>
  <c r="F463" i="6"/>
  <c r="F462" i="6" s="1"/>
  <c r="E463" i="6"/>
  <c r="E462" i="6" s="1"/>
  <c r="D463" i="6"/>
  <c r="D462" i="6" s="1"/>
  <c r="F458" i="6"/>
  <c r="F457" i="6" s="1"/>
  <c r="E458" i="6"/>
  <c r="E457" i="6" s="1"/>
  <c r="D458" i="6"/>
  <c r="D457" i="6" s="1"/>
  <c r="F455" i="6"/>
  <c r="F454" i="6" s="1"/>
  <c r="E455" i="6"/>
  <c r="E454" i="6" s="1"/>
  <c r="D455" i="6"/>
  <c r="D454" i="6" s="1"/>
  <c r="F452" i="6"/>
  <c r="F451" i="6" s="1"/>
  <c r="E452" i="6"/>
  <c r="E451" i="6" s="1"/>
  <c r="D452" i="6"/>
  <c r="D451" i="6" s="1"/>
  <c r="F449" i="6"/>
  <c r="F448" i="6" s="1"/>
  <c r="E449" i="6"/>
  <c r="E448" i="6" s="1"/>
  <c r="D449" i="6"/>
  <c r="D448" i="6" s="1"/>
  <c r="F445" i="6"/>
  <c r="E445" i="6"/>
  <c r="D445" i="6"/>
  <c r="F443" i="6"/>
  <c r="E443" i="6"/>
  <c r="D443" i="6"/>
  <c r="F437" i="6"/>
  <c r="E437" i="6"/>
  <c r="D437" i="6"/>
  <c r="F435" i="6"/>
  <c r="E435" i="6"/>
  <c r="D435" i="6"/>
  <c r="F433" i="6"/>
  <c r="F432" i="6" s="1"/>
  <c r="F431" i="6" s="1"/>
  <c r="F430" i="6" s="1"/>
  <c r="E433" i="6"/>
  <c r="E432" i="6" s="1"/>
  <c r="E431" i="6" s="1"/>
  <c r="E430" i="6" s="1"/>
  <c r="D433" i="6"/>
  <c r="D432" i="6" s="1"/>
  <c r="D431" i="6" s="1"/>
  <c r="D430" i="6" s="1"/>
  <c r="F428" i="6"/>
  <c r="F427" i="6" s="1"/>
  <c r="F426" i="6" s="1"/>
  <c r="E428" i="6"/>
  <c r="E427" i="6" s="1"/>
  <c r="E426" i="6" s="1"/>
  <c r="D428" i="6"/>
  <c r="D427" i="6" s="1"/>
  <c r="D426" i="6" s="1"/>
  <c r="F424" i="6"/>
  <c r="F423" i="6" s="1"/>
  <c r="F422" i="6" s="1"/>
  <c r="E424" i="6"/>
  <c r="E423" i="6" s="1"/>
  <c r="E422" i="6" s="1"/>
  <c r="D424" i="6"/>
  <c r="D423" i="6" s="1"/>
  <c r="D422" i="6" s="1"/>
  <c r="F420" i="6"/>
  <c r="F419" i="6" s="1"/>
  <c r="F418" i="6" s="1"/>
  <c r="E420" i="6"/>
  <c r="E419" i="6" s="1"/>
  <c r="E418" i="6" s="1"/>
  <c r="D420" i="6"/>
  <c r="F412" i="6"/>
  <c r="F411" i="6" s="1"/>
  <c r="F410" i="6" s="1"/>
  <c r="E412" i="6"/>
  <c r="E411" i="6" s="1"/>
  <c r="E410" i="6" s="1"/>
  <c r="D412" i="6"/>
  <c r="D411" i="6" s="1"/>
  <c r="D410" i="6" s="1"/>
  <c r="F407" i="6"/>
  <c r="F406" i="6" s="1"/>
  <c r="E407" i="6"/>
  <c r="E406" i="6" s="1"/>
  <c r="D407" i="6"/>
  <c r="D406" i="6" s="1"/>
  <c r="F404" i="6"/>
  <c r="F403" i="6" s="1"/>
  <c r="E404" i="6"/>
  <c r="E403" i="6" s="1"/>
  <c r="D404" i="6"/>
  <c r="D403" i="6" s="1"/>
  <c r="D390" i="6" s="1"/>
  <c r="F401" i="6"/>
  <c r="F400" i="6" s="1"/>
  <c r="E401" i="6"/>
  <c r="E400" i="6" s="1"/>
  <c r="D401" i="6"/>
  <c r="D400" i="6" s="1"/>
  <c r="F375" i="6"/>
  <c r="F374" i="6" s="1"/>
  <c r="E375" i="6"/>
  <c r="E374" i="6" s="1"/>
  <c r="F370" i="6"/>
  <c r="F369" i="6" s="1"/>
  <c r="E370" i="6"/>
  <c r="E369" i="6" s="1"/>
  <c r="D370" i="6"/>
  <c r="D369" i="6" s="1"/>
  <c r="F367" i="6"/>
  <c r="F366" i="6" s="1"/>
  <c r="E367" i="6"/>
  <c r="E366" i="6" s="1"/>
  <c r="D367" i="6"/>
  <c r="D366" i="6" s="1"/>
  <c r="F363" i="6"/>
  <c r="F362" i="6" s="1"/>
  <c r="F361" i="6" s="1"/>
  <c r="E363" i="6"/>
  <c r="E362" i="6" s="1"/>
  <c r="E361" i="6" s="1"/>
  <c r="D363" i="6"/>
  <c r="D362" i="6" s="1"/>
  <c r="D361" i="6" s="1"/>
  <c r="F351" i="6"/>
  <c r="E351" i="6"/>
  <c r="D351" i="6"/>
  <c r="F349" i="6"/>
  <c r="E349" i="6"/>
  <c r="D349" i="6"/>
  <c r="F338" i="6"/>
  <c r="F337" i="6" s="1"/>
  <c r="F336" i="6" s="1"/>
  <c r="F331" i="6" s="1"/>
  <c r="E338" i="6"/>
  <c r="E337" i="6" s="1"/>
  <c r="E336" i="6" s="1"/>
  <c r="E331" i="6" s="1"/>
  <c r="D338" i="6"/>
  <c r="D337" i="6" s="1"/>
  <c r="F334" i="6"/>
  <c r="F333" i="6" s="1"/>
  <c r="F332" i="6" s="1"/>
  <c r="E334" i="6"/>
  <c r="E333" i="6" s="1"/>
  <c r="E332" i="6" s="1"/>
  <c r="D334" i="6"/>
  <c r="D333" i="6" s="1"/>
  <c r="D332" i="6" s="1"/>
  <c r="F321" i="6"/>
  <c r="F320" i="6" s="1"/>
  <c r="F319" i="6" s="1"/>
  <c r="E321" i="6"/>
  <c r="E320" i="6" s="1"/>
  <c r="E319" i="6" s="1"/>
  <c r="D321" i="6"/>
  <c r="D320" i="6" s="1"/>
  <c r="D319" i="6" s="1"/>
  <c r="F317" i="6"/>
  <c r="F316" i="6" s="1"/>
  <c r="E317" i="6"/>
  <c r="E316" i="6" s="1"/>
  <c r="D317" i="6"/>
  <c r="D316" i="6" s="1"/>
  <c r="F315" i="6"/>
  <c r="F314" i="6" s="1"/>
  <c r="F313" i="6" s="1"/>
  <c r="F312" i="6" s="1"/>
  <c r="E315" i="6"/>
  <c r="E314" i="6" s="1"/>
  <c r="E313" i="6" s="1"/>
  <c r="E312" i="6" s="1"/>
  <c r="D314" i="6"/>
  <c r="D313" i="6" s="1"/>
  <c r="D312" i="6" s="1"/>
  <c r="F309" i="6"/>
  <c r="F308" i="6" s="1"/>
  <c r="E309" i="6"/>
  <c r="E308" i="6" s="1"/>
  <c r="D309" i="6"/>
  <c r="D308" i="6" s="1"/>
  <c r="F306" i="6"/>
  <c r="F305" i="6" s="1"/>
  <c r="E306" i="6"/>
  <c r="E305" i="6" s="1"/>
  <c r="D306" i="6"/>
  <c r="D305" i="6" s="1"/>
  <c r="F302" i="6"/>
  <c r="F301" i="6" s="1"/>
  <c r="F300" i="6" s="1"/>
  <c r="E302" i="6"/>
  <c r="E301" i="6" s="1"/>
  <c r="E300" i="6" s="1"/>
  <c r="D302" i="6"/>
  <c r="D301" i="6" s="1"/>
  <c r="D300" i="6" s="1"/>
  <c r="F298" i="6"/>
  <c r="F297" i="6" s="1"/>
  <c r="F296" i="6" s="1"/>
  <c r="E298" i="6"/>
  <c r="E297" i="6" s="1"/>
  <c r="E296" i="6" s="1"/>
  <c r="D298" i="6"/>
  <c r="D297" i="6" s="1"/>
  <c r="D296" i="6" s="1"/>
  <c r="F294" i="6"/>
  <c r="F293" i="6" s="1"/>
  <c r="F292" i="6" s="1"/>
  <c r="E294" i="6"/>
  <c r="E293" i="6" s="1"/>
  <c r="E292" i="6" s="1"/>
  <c r="D294" i="6"/>
  <c r="D293" i="6" s="1"/>
  <c r="D292" i="6" s="1"/>
  <c r="F290" i="6"/>
  <c r="E290" i="6"/>
  <c r="D290" i="6"/>
  <c r="F282" i="6"/>
  <c r="E282" i="6"/>
  <c r="E281" i="6" s="1"/>
  <c r="D282" i="6"/>
  <c r="F279" i="6"/>
  <c r="F278" i="6" s="1"/>
  <c r="E279" i="6"/>
  <c r="E278" i="6" s="1"/>
  <c r="D279" i="6"/>
  <c r="D278" i="6" s="1"/>
  <c r="F264" i="6"/>
  <c r="F263" i="6" s="1"/>
  <c r="F262" i="6" s="1"/>
  <c r="F261" i="6" s="1"/>
  <c r="E264" i="6"/>
  <c r="E263" i="6" s="1"/>
  <c r="E262" i="6" s="1"/>
  <c r="E261" i="6" s="1"/>
  <c r="D264" i="6"/>
  <c r="D263" i="6" s="1"/>
  <c r="D262" i="6" s="1"/>
  <c r="D261" i="6" s="1"/>
  <c r="F260" i="6"/>
  <c r="F259" i="6" s="1"/>
  <c r="E260" i="6"/>
  <c r="E259" i="6" s="1"/>
  <c r="D260" i="6"/>
  <c r="D259" i="6" s="1"/>
  <c r="F255" i="6"/>
  <c r="F254" i="6" s="1"/>
  <c r="F253" i="6" s="1"/>
  <c r="E255" i="6"/>
  <c r="E254" i="6" s="1"/>
  <c r="E253" i="6" s="1"/>
  <c r="D255" i="6"/>
  <c r="D254" i="6" s="1"/>
  <c r="D253" i="6" s="1"/>
  <c r="F251" i="6"/>
  <c r="F250" i="6" s="1"/>
  <c r="F249" i="6" s="1"/>
  <c r="E251" i="6"/>
  <c r="E250" i="6" s="1"/>
  <c r="E249" i="6" s="1"/>
  <c r="D251" i="6"/>
  <c r="D250" i="6" s="1"/>
  <c r="D249" i="6" s="1"/>
  <c r="F247" i="6"/>
  <c r="F246" i="6" s="1"/>
  <c r="F245" i="6" s="1"/>
  <c r="E247" i="6"/>
  <c r="E246" i="6" s="1"/>
  <c r="E245" i="6" s="1"/>
  <c r="D247" i="6"/>
  <c r="D246" i="6" s="1"/>
  <c r="D245" i="6" s="1"/>
  <c r="F243" i="6"/>
  <c r="F242" i="6" s="1"/>
  <c r="F241" i="6" s="1"/>
  <c r="E243" i="6"/>
  <c r="E242" i="6" s="1"/>
  <c r="E241" i="6" s="1"/>
  <c r="D243" i="6"/>
  <c r="D242" i="6" s="1"/>
  <c r="D241" i="6" s="1"/>
  <c r="F239" i="6"/>
  <c r="F238" i="6" s="1"/>
  <c r="F237" i="6" s="1"/>
  <c r="E239" i="6"/>
  <c r="E238" i="6" s="1"/>
  <c r="E237" i="6" s="1"/>
  <c r="D239" i="6"/>
  <c r="D238" i="6" s="1"/>
  <c r="D237" i="6" s="1"/>
  <c r="F234" i="6"/>
  <c r="F233" i="6" s="1"/>
  <c r="F232" i="6" s="1"/>
  <c r="E234" i="6"/>
  <c r="E233" i="6" s="1"/>
  <c r="E232" i="6" s="1"/>
  <c r="D234" i="6"/>
  <c r="D233" i="6" s="1"/>
  <c r="F230" i="6"/>
  <c r="F229" i="6" s="1"/>
  <c r="F228" i="6" s="1"/>
  <c r="E230" i="6"/>
  <c r="E229" i="6" s="1"/>
  <c r="E228" i="6" s="1"/>
  <c r="D230" i="6"/>
  <c r="D229" i="6" s="1"/>
  <c r="D228" i="6" s="1"/>
  <c r="F225" i="6"/>
  <c r="F224" i="6" s="1"/>
  <c r="F223" i="6" s="1"/>
  <c r="E225" i="6"/>
  <c r="E224" i="6" s="1"/>
  <c r="E223" i="6" s="1"/>
  <c r="D225" i="6"/>
  <c r="D224" i="6" s="1"/>
  <c r="D223" i="6" s="1"/>
  <c r="F221" i="6"/>
  <c r="F220" i="6" s="1"/>
  <c r="F219" i="6" s="1"/>
  <c r="E221" i="6"/>
  <c r="E220" i="6" s="1"/>
  <c r="E219" i="6" s="1"/>
  <c r="D221" i="6"/>
  <c r="D220" i="6" s="1"/>
  <c r="D219" i="6" s="1"/>
  <c r="F217" i="6"/>
  <c r="F216" i="6" s="1"/>
  <c r="F215" i="6" s="1"/>
  <c r="E217" i="6"/>
  <c r="E216" i="6" s="1"/>
  <c r="E215" i="6" s="1"/>
  <c r="D217" i="6"/>
  <c r="D216" i="6" s="1"/>
  <c r="D215" i="6" s="1"/>
  <c r="F214" i="6"/>
  <c r="F213" i="6" s="1"/>
  <c r="F212" i="6" s="1"/>
  <c r="F211" i="6" s="1"/>
  <c r="E214" i="6"/>
  <c r="E213" i="6" s="1"/>
  <c r="E212" i="6" s="1"/>
  <c r="E211" i="6" s="1"/>
  <c r="D214" i="6"/>
  <c r="D213" i="6" s="1"/>
  <c r="D212" i="6" s="1"/>
  <c r="D211" i="6" s="1"/>
  <c r="F209" i="6"/>
  <c r="E209" i="6"/>
  <c r="D209" i="6"/>
  <c r="F208" i="6"/>
  <c r="F207" i="6" s="1"/>
  <c r="E208" i="6"/>
  <c r="E207" i="6" s="1"/>
  <c r="D208" i="6"/>
  <c r="D207" i="6" s="1"/>
  <c r="F203" i="6"/>
  <c r="F202" i="6" s="1"/>
  <c r="F201" i="6" s="1"/>
  <c r="E203" i="6"/>
  <c r="E202" i="6" s="1"/>
  <c r="E201" i="6" s="1"/>
  <c r="D203" i="6"/>
  <c r="D202" i="6" s="1"/>
  <c r="D201" i="6" s="1"/>
  <c r="F199" i="6"/>
  <c r="E199" i="6"/>
  <c r="D199" i="6"/>
  <c r="F198" i="6"/>
  <c r="F197" i="6" s="1"/>
  <c r="E198" i="6"/>
  <c r="E197" i="6" s="1"/>
  <c r="D198" i="6"/>
  <c r="D197" i="6" s="1"/>
  <c r="F193" i="6"/>
  <c r="F192" i="6" s="1"/>
  <c r="F191" i="6" s="1"/>
  <c r="E193" i="6"/>
  <c r="E192" i="6" s="1"/>
  <c r="E191" i="6" s="1"/>
  <c r="D193" i="6"/>
  <c r="D192" i="6" s="1"/>
  <c r="D191" i="6" s="1"/>
  <c r="F172" i="6"/>
  <c r="F171" i="6" s="1"/>
  <c r="F170" i="6" s="1"/>
  <c r="E172" i="6"/>
  <c r="E171" i="6" s="1"/>
  <c r="E170" i="6" s="1"/>
  <c r="D172" i="6"/>
  <c r="D171" i="6" s="1"/>
  <c r="D170" i="6" s="1"/>
  <c r="F168" i="6"/>
  <c r="F167" i="6" s="1"/>
  <c r="F166" i="6" s="1"/>
  <c r="E168" i="6"/>
  <c r="E167" i="6" s="1"/>
  <c r="E166" i="6" s="1"/>
  <c r="D168" i="6"/>
  <c r="D167" i="6" s="1"/>
  <c r="D166" i="6" s="1"/>
  <c r="F164" i="6"/>
  <c r="E164" i="6"/>
  <c r="D164" i="6"/>
  <c r="F163" i="6"/>
  <c r="F162" i="6" s="1"/>
  <c r="E163" i="6"/>
  <c r="E162" i="6" s="1"/>
  <c r="D162" i="6"/>
  <c r="F158" i="6"/>
  <c r="F157" i="6" s="1"/>
  <c r="F156" i="6" s="1"/>
  <c r="E158" i="6"/>
  <c r="E157" i="6" s="1"/>
  <c r="E156" i="6" s="1"/>
  <c r="D158" i="6"/>
  <c r="D157" i="6" s="1"/>
  <c r="D156" i="6" s="1"/>
  <c r="F153" i="6"/>
  <c r="F152" i="6" s="1"/>
  <c r="F151" i="6" s="1"/>
  <c r="E153" i="6"/>
  <c r="E152" i="6" s="1"/>
  <c r="E151" i="6" s="1"/>
  <c r="D153" i="6"/>
  <c r="D152" i="6" s="1"/>
  <c r="D151" i="6" s="1"/>
  <c r="F146" i="6"/>
  <c r="F145" i="6" s="1"/>
  <c r="E146" i="6"/>
  <c r="E145" i="6" s="1"/>
  <c r="D146" i="6"/>
  <c r="D145" i="6" s="1"/>
  <c r="F143" i="6"/>
  <c r="F142" i="6" s="1"/>
  <c r="E143" i="6"/>
  <c r="E142" i="6" s="1"/>
  <c r="D143" i="6"/>
  <c r="D142" i="6" s="1"/>
  <c r="F140" i="6"/>
  <c r="E140" i="6"/>
  <c r="D140" i="6"/>
  <c r="D135" i="6"/>
  <c r="F125" i="6"/>
  <c r="F124" i="6" s="1"/>
  <c r="E125" i="6"/>
  <c r="E124" i="6" s="1"/>
  <c r="D125" i="6"/>
  <c r="D124" i="6" s="1"/>
  <c r="F122" i="6"/>
  <c r="F121" i="6" s="1"/>
  <c r="E122" i="6"/>
  <c r="E121" i="6" s="1"/>
  <c r="D122" i="6"/>
  <c r="D121" i="6" s="1"/>
  <c r="F119" i="6"/>
  <c r="F118" i="6" s="1"/>
  <c r="E119" i="6"/>
  <c r="E118" i="6" s="1"/>
  <c r="D119" i="6"/>
  <c r="D118" i="6" s="1"/>
  <c r="F110" i="6"/>
  <c r="F109" i="6" s="1"/>
  <c r="E110" i="6"/>
  <c r="E109" i="6" s="1"/>
  <c r="D110" i="6"/>
  <c r="D109" i="6" s="1"/>
  <c r="F102" i="6"/>
  <c r="F101" i="6" s="1"/>
  <c r="F100" i="6" s="1"/>
  <c r="E102" i="6"/>
  <c r="E101" i="6" s="1"/>
  <c r="E100" i="6" s="1"/>
  <c r="D102" i="6"/>
  <c r="D101" i="6" s="1"/>
  <c r="D100" i="6" s="1"/>
  <c r="F99" i="6"/>
  <c r="F98" i="6" s="1"/>
  <c r="F97" i="6" s="1"/>
  <c r="F96" i="6" s="1"/>
  <c r="E99" i="6"/>
  <c r="E98" i="6" s="1"/>
  <c r="E97" i="6" s="1"/>
  <c r="E96" i="6" s="1"/>
  <c r="D98" i="6"/>
  <c r="D97" i="6" s="1"/>
  <c r="D96" i="6" s="1"/>
  <c r="F94" i="6"/>
  <c r="F93" i="6" s="1"/>
  <c r="F92" i="6" s="1"/>
  <c r="E94" i="6"/>
  <c r="E93" i="6" s="1"/>
  <c r="E92" i="6" s="1"/>
  <c r="D94" i="6"/>
  <c r="D93" i="6" s="1"/>
  <c r="D92" i="6" s="1"/>
  <c r="F90" i="6"/>
  <c r="F89" i="6" s="1"/>
  <c r="F88" i="6" s="1"/>
  <c r="E90" i="6"/>
  <c r="E89" i="6" s="1"/>
  <c r="E88" i="6" s="1"/>
  <c r="D90" i="6"/>
  <c r="D89" i="6" s="1"/>
  <c r="D88" i="6" s="1"/>
  <c r="F86" i="6"/>
  <c r="F83" i="6" s="1"/>
  <c r="F82" i="6" s="1"/>
  <c r="E86" i="6"/>
  <c r="E83" i="6" s="1"/>
  <c r="E82" i="6" s="1"/>
  <c r="D86" i="6"/>
  <c r="D83" i="6" s="1"/>
  <c r="D82" i="6" s="1"/>
  <c r="F85" i="6"/>
  <c r="F84" i="6" s="1"/>
  <c r="E85" i="6"/>
  <c r="E84" i="6" s="1"/>
  <c r="D85" i="6"/>
  <c r="D84" i="6" s="1"/>
  <c r="F79" i="6"/>
  <c r="F78" i="6" s="1"/>
  <c r="F77" i="6" s="1"/>
  <c r="E79" i="6"/>
  <c r="E78" i="6" s="1"/>
  <c r="E77" i="6" s="1"/>
  <c r="D79" i="6"/>
  <c r="D78" i="6" s="1"/>
  <c r="D77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93" i="5"/>
  <c r="G791" i="5"/>
  <c r="G788" i="5"/>
  <c r="G787" i="5" s="1"/>
  <c r="I779" i="5"/>
  <c r="I778" i="5" s="1"/>
  <c r="I774" i="5" s="1"/>
  <c r="H779" i="5"/>
  <c r="H778" i="5" s="1"/>
  <c r="H774" i="5" s="1"/>
  <c r="G779" i="5"/>
  <c r="G778" i="5" s="1"/>
  <c r="G774" i="5" s="1"/>
  <c r="G772" i="5"/>
  <c r="G771" i="5" s="1"/>
  <c r="G770" i="5" s="1"/>
  <c r="I768" i="5"/>
  <c r="H768" i="5"/>
  <c r="G768" i="5"/>
  <c r="I766" i="5"/>
  <c r="H766" i="5"/>
  <c r="G766" i="5"/>
  <c r="I762" i="5"/>
  <c r="I761" i="5" s="1"/>
  <c r="I760" i="5" s="1"/>
  <c r="H762" i="5"/>
  <c r="H761" i="5" s="1"/>
  <c r="H760" i="5" s="1"/>
  <c r="G762" i="5"/>
  <c r="G761" i="5" s="1"/>
  <c r="G760" i="5" s="1"/>
  <c r="G754" i="5"/>
  <c r="G753" i="5" s="1"/>
  <c r="G752" i="5"/>
  <c r="G751" i="5" s="1"/>
  <c r="G750" i="5" s="1"/>
  <c r="G749" i="5" s="1"/>
  <c r="G747" i="5"/>
  <c r="G746" i="5" s="1"/>
  <c r="I744" i="5"/>
  <c r="I743" i="5" s="1"/>
  <c r="H744" i="5"/>
  <c r="H743" i="5" s="1"/>
  <c r="G744" i="5"/>
  <c r="G743" i="5" s="1"/>
  <c r="I741" i="5"/>
  <c r="I740" i="5" s="1"/>
  <c r="H741" i="5"/>
  <c r="H740" i="5" s="1"/>
  <c r="G741" i="5"/>
  <c r="G740" i="5" s="1"/>
  <c r="G739" i="5" s="1"/>
  <c r="I737" i="5"/>
  <c r="I736" i="5" s="1"/>
  <c r="I735" i="5" s="1"/>
  <c r="H737" i="5"/>
  <c r="H736" i="5" s="1"/>
  <c r="H735" i="5" s="1"/>
  <c r="G737" i="5"/>
  <c r="G736" i="5" s="1"/>
  <c r="G735" i="5" s="1"/>
  <c r="G722" i="5"/>
  <c r="I720" i="5"/>
  <c r="I719" i="5" s="1"/>
  <c r="I718" i="5" s="1"/>
  <c r="H720" i="5"/>
  <c r="H719" i="5" s="1"/>
  <c r="H718" i="5" s="1"/>
  <c r="G720" i="5"/>
  <c r="I715" i="5"/>
  <c r="I714" i="5" s="1"/>
  <c r="I713" i="5" s="1"/>
  <c r="I712" i="5" s="1"/>
  <c r="H715" i="5"/>
  <c r="H714" i="5" s="1"/>
  <c r="H713" i="5" s="1"/>
  <c r="H712" i="5" s="1"/>
  <c r="G715" i="5"/>
  <c r="G714" i="5" s="1"/>
  <c r="G713" i="5" s="1"/>
  <c r="G712" i="5" s="1"/>
  <c r="G708" i="5"/>
  <c r="G707" i="5" s="1"/>
  <c r="G706" i="5" s="1"/>
  <c r="G705" i="5" s="1"/>
  <c r="G704" i="5" s="1"/>
  <c r="I703" i="5"/>
  <c r="I702" i="5" s="1"/>
  <c r="I701" i="5" s="1"/>
  <c r="I700" i="5" s="1"/>
  <c r="I699" i="5" s="1"/>
  <c r="H703" i="5"/>
  <c r="H702" i="5" s="1"/>
  <c r="H701" i="5" s="1"/>
  <c r="H700" i="5" s="1"/>
  <c r="H699" i="5" s="1"/>
  <c r="G703" i="5"/>
  <c r="G702" i="5" s="1"/>
  <c r="G701" i="5" s="1"/>
  <c r="G700" i="5" s="1"/>
  <c r="G699" i="5" s="1"/>
  <c r="I697" i="5"/>
  <c r="I696" i="5" s="1"/>
  <c r="I695" i="5" s="1"/>
  <c r="I694" i="5" s="1"/>
  <c r="I693" i="5" s="1"/>
  <c r="H697" i="5"/>
  <c r="H696" i="5" s="1"/>
  <c r="H695" i="5" s="1"/>
  <c r="H694" i="5" s="1"/>
  <c r="H693" i="5" s="1"/>
  <c r="G697" i="5"/>
  <c r="G696" i="5" s="1"/>
  <c r="G695" i="5" s="1"/>
  <c r="G694" i="5" s="1"/>
  <c r="G693" i="5" s="1"/>
  <c r="I691" i="5"/>
  <c r="I690" i="5" s="1"/>
  <c r="I689" i="5" s="1"/>
  <c r="H691" i="5"/>
  <c r="H690" i="5" s="1"/>
  <c r="H689" i="5" s="1"/>
  <c r="G691" i="5"/>
  <c r="G690" i="5" s="1"/>
  <c r="G689" i="5" s="1"/>
  <c r="I679" i="5"/>
  <c r="I678" i="5" s="1"/>
  <c r="H679" i="5"/>
  <c r="H678" i="5" s="1"/>
  <c r="G679" i="5"/>
  <c r="G678" i="5" s="1"/>
  <c r="I676" i="5"/>
  <c r="I675" i="5" s="1"/>
  <c r="H676" i="5"/>
  <c r="H675" i="5" s="1"/>
  <c r="G676" i="5"/>
  <c r="G675" i="5" s="1"/>
  <c r="I673" i="5"/>
  <c r="H673" i="5"/>
  <c r="G673" i="5"/>
  <c r="G668" i="5"/>
  <c r="G651" i="5"/>
  <c r="G650" i="5" s="1"/>
  <c r="G649" i="5" s="1"/>
  <c r="G648" i="5" s="1"/>
  <c r="G647" i="5" s="1"/>
  <c r="G645" i="5"/>
  <c r="G644" i="5" s="1"/>
  <c r="G643" i="5" s="1"/>
  <c r="G641" i="5"/>
  <c r="G640" i="5" s="1"/>
  <c r="G639" i="5" s="1"/>
  <c r="G638" i="5"/>
  <c r="G637" i="5" s="1"/>
  <c r="G636" i="5" s="1"/>
  <c r="G635" i="5" s="1"/>
  <c r="G632" i="5"/>
  <c r="G630" i="5"/>
  <c r="G627" i="5"/>
  <c r="G626" i="5" s="1"/>
  <c r="G620" i="5"/>
  <c r="G619" i="5" s="1"/>
  <c r="G618" i="5"/>
  <c r="I612" i="5"/>
  <c r="I611" i="5" s="1"/>
  <c r="H612" i="5"/>
  <c r="H611" i="5" s="1"/>
  <c r="G589" i="5"/>
  <c r="G588" i="5" s="1"/>
  <c r="G587" i="5" s="1"/>
  <c r="G586" i="5" s="1"/>
  <c r="I584" i="5"/>
  <c r="I583" i="5" s="1"/>
  <c r="H584" i="5"/>
  <c r="H583" i="5" s="1"/>
  <c r="G584" i="5"/>
  <c r="G583" i="5" s="1"/>
  <c r="I582" i="5"/>
  <c r="I581" i="5" s="1"/>
  <c r="I580" i="5" s="1"/>
  <c r="H582" i="5"/>
  <c r="H581" i="5" s="1"/>
  <c r="H580" i="5" s="1"/>
  <c r="G582" i="5"/>
  <c r="G581" i="5" s="1"/>
  <c r="G580" i="5" s="1"/>
  <c r="G577" i="5"/>
  <c r="I575" i="5"/>
  <c r="H575" i="5"/>
  <c r="G575" i="5"/>
  <c r="I573" i="5"/>
  <c r="H573" i="5"/>
  <c r="G573" i="5"/>
  <c r="I568" i="5"/>
  <c r="I567" i="5" s="1"/>
  <c r="I566" i="5" s="1"/>
  <c r="I565" i="5" s="1"/>
  <c r="H568" i="5"/>
  <c r="H567" i="5" s="1"/>
  <c r="H566" i="5" s="1"/>
  <c r="H565" i="5" s="1"/>
  <c r="G568" i="5"/>
  <c r="G567" i="5" s="1"/>
  <c r="G566" i="5" s="1"/>
  <c r="G565" i="5" s="1"/>
  <c r="I562" i="5"/>
  <c r="I561" i="5" s="1"/>
  <c r="I560" i="5" s="1"/>
  <c r="H562" i="5"/>
  <c r="H561" i="5" s="1"/>
  <c r="H560" i="5" s="1"/>
  <c r="G562" i="5"/>
  <c r="G561" i="5" s="1"/>
  <c r="G560" i="5" s="1"/>
  <c r="G559" i="5"/>
  <c r="G558" i="5"/>
  <c r="I556" i="5"/>
  <c r="I555" i="5" s="1"/>
  <c r="I554" i="5" s="1"/>
  <c r="H556" i="5"/>
  <c r="H555" i="5" s="1"/>
  <c r="H554" i="5" s="1"/>
  <c r="G556" i="5"/>
  <c r="G555" i="5" s="1"/>
  <c r="G554" i="5" s="1"/>
  <c r="I551" i="5"/>
  <c r="I550" i="5" s="1"/>
  <c r="I549" i="5" s="1"/>
  <c r="I548" i="5" s="1"/>
  <c r="I547" i="5" s="1"/>
  <c r="H551" i="5"/>
  <c r="H550" i="5" s="1"/>
  <c r="H549" i="5" s="1"/>
  <c r="H548" i="5" s="1"/>
  <c r="H547" i="5" s="1"/>
  <c r="G550" i="5"/>
  <c r="G549" i="5" s="1"/>
  <c r="G548" i="5" s="1"/>
  <c r="G547" i="5" s="1"/>
  <c r="G546" i="5"/>
  <c r="G545" i="5" s="1"/>
  <c r="G544" i="5" s="1"/>
  <c r="G543" i="5" s="1"/>
  <c r="G542" i="5" s="1"/>
  <c r="I540" i="5"/>
  <c r="I539" i="5" s="1"/>
  <c r="H540" i="5"/>
  <c r="H539" i="5" s="1"/>
  <c r="G540" i="5"/>
  <c r="G539" i="5" s="1"/>
  <c r="I537" i="5"/>
  <c r="I536" i="5" s="1"/>
  <c r="H537" i="5"/>
  <c r="H536" i="5" s="1"/>
  <c r="G537" i="5"/>
  <c r="G536" i="5" s="1"/>
  <c r="I534" i="5"/>
  <c r="I533" i="5" s="1"/>
  <c r="H534" i="5"/>
  <c r="H533" i="5" s="1"/>
  <c r="G534" i="5"/>
  <c r="G533" i="5" s="1"/>
  <c r="I519" i="5"/>
  <c r="I518" i="5" s="1"/>
  <c r="H519" i="5"/>
  <c r="H518" i="5" s="1"/>
  <c r="G519" i="5"/>
  <c r="G518" i="5" s="1"/>
  <c r="I516" i="5"/>
  <c r="I515" i="5" s="1"/>
  <c r="H516" i="5"/>
  <c r="H515" i="5" s="1"/>
  <c r="G516" i="5"/>
  <c r="G515" i="5" s="1"/>
  <c r="I513" i="5"/>
  <c r="I512" i="5" s="1"/>
  <c r="H513" i="5"/>
  <c r="H512" i="5" s="1"/>
  <c r="G513" i="5"/>
  <c r="G512" i="5" s="1"/>
  <c r="I501" i="5"/>
  <c r="I500" i="5" s="1"/>
  <c r="I499" i="5" s="1"/>
  <c r="H501" i="5"/>
  <c r="H500" i="5" s="1"/>
  <c r="H499" i="5" s="1"/>
  <c r="G501" i="5"/>
  <c r="G500" i="5" s="1"/>
  <c r="G499" i="5" s="1"/>
  <c r="I497" i="5"/>
  <c r="I496" i="5" s="1"/>
  <c r="I495" i="5" s="1"/>
  <c r="I494" i="5" s="1"/>
  <c r="I493" i="5" s="1"/>
  <c r="H497" i="5"/>
  <c r="H496" i="5" s="1"/>
  <c r="H495" i="5" s="1"/>
  <c r="H494" i="5" s="1"/>
  <c r="H493" i="5" s="1"/>
  <c r="G497" i="5"/>
  <c r="G496" i="5" s="1"/>
  <c r="G495" i="5" s="1"/>
  <c r="G494" i="5" s="1"/>
  <c r="G493" i="5" s="1"/>
  <c r="G489" i="5"/>
  <c r="G488" i="5" s="1"/>
  <c r="G487" i="5" s="1"/>
  <c r="G486" i="5" s="1"/>
  <c r="G485" i="5" s="1"/>
  <c r="G483" i="5"/>
  <c r="G482" i="5" s="1"/>
  <c r="G481" i="5" s="1"/>
  <c r="G480" i="5" s="1"/>
  <c r="G479" i="5"/>
  <c r="G478" i="5" s="1"/>
  <c r="G477" i="5" s="1"/>
  <c r="G476" i="5" s="1"/>
  <c r="I474" i="5"/>
  <c r="I473" i="5" s="1"/>
  <c r="I472" i="5" s="1"/>
  <c r="H474" i="5"/>
  <c r="H473" i="5" s="1"/>
  <c r="H472" i="5" s="1"/>
  <c r="G474" i="5"/>
  <c r="G473" i="5" s="1"/>
  <c r="G472" i="5" s="1"/>
  <c r="I471" i="5"/>
  <c r="I470" i="5" s="1"/>
  <c r="I469" i="5" s="1"/>
  <c r="I468" i="5" s="1"/>
  <c r="H471" i="5"/>
  <c r="H470" i="5" s="1"/>
  <c r="H469" i="5" s="1"/>
  <c r="H468" i="5" s="1"/>
  <c r="G470" i="5"/>
  <c r="G469" i="5" s="1"/>
  <c r="G468" i="5" s="1"/>
  <c r="I466" i="5"/>
  <c r="I465" i="5" s="1"/>
  <c r="I464" i="5" s="1"/>
  <c r="H466" i="5"/>
  <c r="H465" i="5" s="1"/>
  <c r="H464" i="5" s="1"/>
  <c r="G466" i="5"/>
  <c r="G465" i="5" s="1"/>
  <c r="G464" i="5" s="1"/>
  <c r="I462" i="5"/>
  <c r="I461" i="5" s="1"/>
  <c r="I460" i="5" s="1"/>
  <c r="H462" i="5"/>
  <c r="H461" i="5" s="1"/>
  <c r="H460" i="5" s="1"/>
  <c r="G462" i="5"/>
  <c r="G461" i="5" s="1"/>
  <c r="G460" i="5" s="1"/>
  <c r="I458" i="5"/>
  <c r="I457" i="5" s="1"/>
  <c r="I456" i="5" s="1"/>
  <c r="H458" i="5"/>
  <c r="H457" i="5" s="1"/>
  <c r="H456" i="5" s="1"/>
  <c r="G458" i="5"/>
  <c r="G457" i="5" s="1"/>
  <c r="G456" i="5" s="1"/>
  <c r="I452" i="5"/>
  <c r="H452" i="5"/>
  <c r="G452" i="5"/>
  <c r="I451" i="5"/>
  <c r="I450" i="5" s="1"/>
  <c r="H451" i="5"/>
  <c r="H450" i="5" s="1"/>
  <c r="G450" i="5"/>
  <c r="I437" i="5"/>
  <c r="I436" i="5" s="1"/>
  <c r="I435" i="5" s="1"/>
  <c r="I434" i="5" s="1"/>
  <c r="I433" i="5" s="1"/>
  <c r="H437" i="5"/>
  <c r="H436" i="5" s="1"/>
  <c r="H435" i="5" s="1"/>
  <c r="H434" i="5" s="1"/>
  <c r="H433" i="5" s="1"/>
  <c r="G436" i="5"/>
  <c r="G435" i="5" s="1"/>
  <c r="I431" i="5"/>
  <c r="I430" i="5" s="1"/>
  <c r="H431" i="5"/>
  <c r="H430" i="5" s="1"/>
  <c r="G431" i="5"/>
  <c r="G430" i="5" s="1"/>
  <c r="I428" i="5"/>
  <c r="I427" i="5" s="1"/>
  <c r="I426" i="5" s="1"/>
  <c r="H428" i="5"/>
  <c r="H427" i="5" s="1"/>
  <c r="H426" i="5" s="1"/>
  <c r="G428" i="5"/>
  <c r="G427" i="5" s="1"/>
  <c r="G426" i="5" s="1"/>
  <c r="I424" i="5"/>
  <c r="I423" i="5" s="1"/>
  <c r="I422" i="5" s="1"/>
  <c r="I421" i="5" s="1"/>
  <c r="H424" i="5"/>
  <c r="H423" i="5" s="1"/>
  <c r="H422" i="5" s="1"/>
  <c r="H421" i="5" s="1"/>
  <c r="G424" i="5"/>
  <c r="G423" i="5" s="1"/>
  <c r="G422" i="5" s="1"/>
  <c r="G421" i="5" s="1"/>
  <c r="I419" i="5"/>
  <c r="I418" i="5" s="1"/>
  <c r="I417" i="5" s="1"/>
  <c r="H419" i="5"/>
  <c r="H418" i="5" s="1"/>
  <c r="H417" i="5" s="1"/>
  <c r="G419" i="5"/>
  <c r="G418" i="5" s="1"/>
  <c r="G417" i="5" s="1"/>
  <c r="I416" i="5"/>
  <c r="I415" i="5" s="1"/>
  <c r="I414" i="5" s="1"/>
  <c r="I413" i="5" s="1"/>
  <c r="H416" i="5"/>
  <c r="H415" i="5" s="1"/>
  <c r="H414" i="5" s="1"/>
  <c r="H413" i="5" s="1"/>
  <c r="G415" i="5"/>
  <c r="G414" i="5" s="1"/>
  <c r="G413" i="5" s="1"/>
  <c r="I411" i="5"/>
  <c r="H411" i="5"/>
  <c r="G411" i="5"/>
  <c r="I410" i="5"/>
  <c r="I409" i="5" s="1"/>
  <c r="H410" i="5"/>
  <c r="H409" i="5" s="1"/>
  <c r="G410" i="5"/>
  <c r="G409" i="5" s="1"/>
  <c r="I399" i="5"/>
  <c r="I398" i="5" s="1"/>
  <c r="I397" i="5" s="1"/>
  <c r="H399" i="5"/>
  <c r="H398" i="5" s="1"/>
  <c r="H397" i="5" s="1"/>
  <c r="G399" i="5"/>
  <c r="G398" i="5" s="1"/>
  <c r="G397" i="5" s="1"/>
  <c r="I395" i="5"/>
  <c r="I394" i="5" s="1"/>
  <c r="I393" i="5" s="1"/>
  <c r="I392" i="5" s="1"/>
  <c r="I391" i="5" s="1"/>
  <c r="H395" i="5"/>
  <c r="H394" i="5" s="1"/>
  <c r="H393" i="5" s="1"/>
  <c r="H392" i="5" s="1"/>
  <c r="H391" i="5" s="1"/>
  <c r="G394" i="5"/>
  <c r="G393" i="5" s="1"/>
  <c r="G392" i="5" s="1"/>
  <c r="G391" i="5" s="1"/>
  <c r="I389" i="5"/>
  <c r="I388" i="5" s="1"/>
  <c r="I387" i="5" s="1"/>
  <c r="H389" i="5"/>
  <c r="H388" i="5" s="1"/>
  <c r="H387" i="5" s="1"/>
  <c r="G389" i="5"/>
  <c r="G388" i="5" s="1"/>
  <c r="G387" i="5" s="1"/>
  <c r="I385" i="5"/>
  <c r="H385" i="5"/>
  <c r="G385" i="5"/>
  <c r="I383" i="5"/>
  <c r="H383" i="5"/>
  <c r="G383" i="5"/>
  <c r="I382" i="5"/>
  <c r="I381" i="5" s="1"/>
  <c r="H382" i="5"/>
  <c r="H381" i="5" s="1"/>
  <c r="G382" i="5"/>
  <c r="G381" i="5" s="1"/>
  <c r="I377" i="5"/>
  <c r="I376" i="5" s="1"/>
  <c r="I375" i="5" s="1"/>
  <c r="H377" i="5"/>
  <c r="H376" i="5" s="1"/>
  <c r="H375" i="5" s="1"/>
  <c r="G377" i="5"/>
  <c r="G376" i="5" s="1"/>
  <c r="G375" i="5" s="1"/>
  <c r="I370" i="5"/>
  <c r="I369" i="5" s="1"/>
  <c r="I368" i="5" s="1"/>
  <c r="I367" i="5" s="1"/>
  <c r="H370" i="5"/>
  <c r="H369" i="5" s="1"/>
  <c r="H368" i="5" s="1"/>
  <c r="H367" i="5" s="1"/>
  <c r="G370" i="5"/>
  <c r="G369" i="5" s="1"/>
  <c r="G368" i="5" s="1"/>
  <c r="G367" i="5" s="1"/>
  <c r="I365" i="5"/>
  <c r="I364" i="5" s="1"/>
  <c r="I363" i="5" s="1"/>
  <c r="H365" i="5"/>
  <c r="H364" i="5" s="1"/>
  <c r="H363" i="5" s="1"/>
  <c r="G365" i="5"/>
  <c r="G364" i="5" s="1"/>
  <c r="G363" i="5" s="1"/>
  <c r="I361" i="5"/>
  <c r="I360" i="5" s="1"/>
  <c r="I359" i="5" s="1"/>
  <c r="H361" i="5"/>
  <c r="H360" i="5" s="1"/>
  <c r="H359" i="5" s="1"/>
  <c r="G361" i="5"/>
  <c r="G360" i="5" s="1"/>
  <c r="G359" i="5" s="1"/>
  <c r="I358" i="5"/>
  <c r="I357" i="5" s="1"/>
  <c r="I356" i="5" s="1"/>
  <c r="I355" i="5" s="1"/>
  <c r="H358" i="5"/>
  <c r="H357" i="5" s="1"/>
  <c r="H356" i="5" s="1"/>
  <c r="H355" i="5" s="1"/>
  <c r="G358" i="5"/>
  <c r="G357" i="5" s="1"/>
  <c r="G356" i="5" s="1"/>
  <c r="G355" i="5" s="1"/>
  <c r="I352" i="5"/>
  <c r="I351" i="5" s="1"/>
  <c r="I350" i="5" s="1"/>
  <c r="I349" i="5" s="1"/>
  <c r="H352" i="5"/>
  <c r="H351" i="5" s="1"/>
  <c r="H350" i="5" s="1"/>
  <c r="H349" i="5" s="1"/>
  <c r="G352" i="5"/>
  <c r="G351" i="5" s="1"/>
  <c r="G350" i="5" s="1"/>
  <c r="G349" i="5" s="1"/>
  <c r="I346" i="5"/>
  <c r="I345" i="5" s="1"/>
  <c r="I344" i="5" s="1"/>
  <c r="I343" i="5" s="1"/>
  <c r="H346" i="5"/>
  <c r="H345" i="5" s="1"/>
  <c r="H344" i="5" s="1"/>
  <c r="H343" i="5" s="1"/>
  <c r="G346" i="5"/>
  <c r="G345" i="5" s="1"/>
  <c r="G344" i="5" s="1"/>
  <c r="G343" i="5" s="1"/>
  <c r="G341" i="5"/>
  <c r="G340" i="5" s="1"/>
  <c r="G339" i="5" s="1"/>
  <c r="G338" i="5" s="1"/>
  <c r="I337" i="5"/>
  <c r="I336" i="5" s="1"/>
  <c r="I335" i="5" s="1"/>
  <c r="I334" i="5" s="1"/>
  <c r="H337" i="5"/>
  <c r="H336" i="5" s="1"/>
  <c r="H335" i="5" s="1"/>
  <c r="H334" i="5" s="1"/>
  <c r="G336" i="5"/>
  <c r="G335" i="5" s="1"/>
  <c r="G334" i="5" s="1"/>
  <c r="G316" i="5"/>
  <c r="G315" i="5" s="1"/>
  <c r="G314" i="5" s="1"/>
  <c r="I312" i="5"/>
  <c r="I311" i="5" s="1"/>
  <c r="I310" i="5" s="1"/>
  <c r="I309" i="5" s="1"/>
  <c r="H312" i="5"/>
  <c r="H311" i="5" s="1"/>
  <c r="H310" i="5" s="1"/>
  <c r="H309" i="5" s="1"/>
  <c r="G312" i="5"/>
  <c r="G311" i="5" s="1"/>
  <c r="G310" i="5" s="1"/>
  <c r="G307" i="5"/>
  <c r="G306" i="5" s="1"/>
  <c r="I303" i="5"/>
  <c r="I302" i="5" s="1"/>
  <c r="I298" i="5" s="1"/>
  <c r="I297" i="5" s="1"/>
  <c r="I296" i="5" s="1"/>
  <c r="H303" i="5"/>
  <c r="H302" i="5" s="1"/>
  <c r="H298" i="5" s="1"/>
  <c r="H297" i="5" s="1"/>
  <c r="H296" i="5" s="1"/>
  <c r="G303" i="5"/>
  <c r="G302" i="5" s="1"/>
  <c r="G298" i="5" s="1"/>
  <c r="G297" i="5" s="1"/>
  <c r="G296" i="5" s="1"/>
  <c r="I300" i="5"/>
  <c r="I299" i="5" s="1"/>
  <c r="H300" i="5"/>
  <c r="H299" i="5" s="1"/>
  <c r="G300" i="5"/>
  <c r="G299" i="5" s="1"/>
  <c r="G284" i="5"/>
  <c r="G283" i="5" s="1"/>
  <c r="G282" i="5" s="1"/>
  <c r="I280" i="5"/>
  <c r="I279" i="5" s="1"/>
  <c r="I278" i="5" s="1"/>
  <c r="H280" i="5"/>
  <c r="H279" i="5" s="1"/>
  <c r="H278" i="5" s="1"/>
  <c r="G280" i="5"/>
  <c r="G279" i="5" s="1"/>
  <c r="G278" i="5" s="1"/>
  <c r="G275" i="5"/>
  <c r="G274" i="5" s="1"/>
  <c r="G272" i="5"/>
  <c r="G271" i="5" s="1"/>
  <c r="G268" i="5"/>
  <c r="G267" i="5" s="1"/>
  <c r="G266" i="5" s="1"/>
  <c r="I264" i="5"/>
  <c r="I263" i="5" s="1"/>
  <c r="I262" i="5" s="1"/>
  <c r="H264" i="5"/>
  <c r="H263" i="5" s="1"/>
  <c r="H262" i="5" s="1"/>
  <c r="G264" i="5"/>
  <c r="G263" i="5" s="1"/>
  <c r="G262" i="5" s="1"/>
  <c r="I260" i="5"/>
  <c r="H260" i="5"/>
  <c r="G260" i="5"/>
  <c r="I252" i="5"/>
  <c r="H252" i="5"/>
  <c r="G252" i="5"/>
  <c r="I249" i="5"/>
  <c r="I248" i="5" s="1"/>
  <c r="H249" i="5"/>
  <c r="H248" i="5" s="1"/>
  <c r="G249" i="5"/>
  <c r="G248" i="5" s="1"/>
  <c r="G244" i="5"/>
  <c r="G243" i="5" s="1"/>
  <c r="G242" i="5" s="1"/>
  <c r="I236" i="5"/>
  <c r="I235" i="5" s="1"/>
  <c r="I234" i="5" s="1"/>
  <c r="I233" i="5" s="1"/>
  <c r="I232" i="5" s="1"/>
  <c r="I231" i="5" s="1"/>
  <c r="H236" i="5"/>
  <c r="H235" i="5" s="1"/>
  <c r="H234" i="5" s="1"/>
  <c r="H233" i="5" s="1"/>
  <c r="H232" i="5" s="1"/>
  <c r="H231" i="5" s="1"/>
  <c r="G236" i="5"/>
  <c r="G235" i="5" s="1"/>
  <c r="G234" i="5" s="1"/>
  <c r="G233" i="5" s="1"/>
  <c r="G232" i="5" s="1"/>
  <c r="G231" i="5" s="1"/>
  <c r="I229" i="5"/>
  <c r="H229" i="5"/>
  <c r="G229" i="5"/>
  <c r="I218" i="5"/>
  <c r="H218" i="5"/>
  <c r="G218" i="5"/>
  <c r="I215" i="5"/>
  <c r="I214" i="5" s="1"/>
  <c r="H215" i="5"/>
  <c r="H214" i="5" s="1"/>
  <c r="G215" i="5"/>
  <c r="G214" i="5" s="1"/>
  <c r="I211" i="5"/>
  <c r="I210" i="5" s="1"/>
  <c r="I209" i="5" s="1"/>
  <c r="H211" i="5"/>
  <c r="H210" i="5" s="1"/>
  <c r="H209" i="5" s="1"/>
  <c r="G211" i="5"/>
  <c r="G210" i="5" s="1"/>
  <c r="G209" i="5" s="1"/>
  <c r="I207" i="5"/>
  <c r="I206" i="5" s="1"/>
  <c r="I205" i="5" s="1"/>
  <c r="H207" i="5"/>
  <c r="H206" i="5" s="1"/>
  <c r="H205" i="5" s="1"/>
  <c r="G207" i="5"/>
  <c r="G206" i="5" s="1"/>
  <c r="G205" i="5" s="1"/>
  <c r="I199" i="5"/>
  <c r="I198" i="5" s="1"/>
  <c r="H199" i="5"/>
  <c r="H198" i="5" s="1"/>
  <c r="G199" i="5"/>
  <c r="G198" i="5" s="1"/>
  <c r="I196" i="5"/>
  <c r="I195" i="5" s="1"/>
  <c r="I194" i="5" s="1"/>
  <c r="H196" i="5"/>
  <c r="H195" i="5" s="1"/>
  <c r="H194" i="5" s="1"/>
  <c r="G196" i="5"/>
  <c r="G195" i="5" s="1"/>
  <c r="G194" i="5" s="1"/>
  <c r="I191" i="5"/>
  <c r="I190" i="5" s="1"/>
  <c r="I189" i="5" s="1"/>
  <c r="I188" i="5" s="1"/>
  <c r="I187" i="5" s="1"/>
  <c r="H191" i="5"/>
  <c r="H190" i="5" s="1"/>
  <c r="H189" i="5" s="1"/>
  <c r="H188" i="5" s="1"/>
  <c r="H187" i="5" s="1"/>
  <c r="G191" i="5"/>
  <c r="G190" i="5" s="1"/>
  <c r="G189" i="5" s="1"/>
  <c r="G188" i="5" s="1"/>
  <c r="G187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G142" i="5" s="1"/>
  <c r="G141" i="5" s="1"/>
  <c r="I143" i="5"/>
  <c r="H143" i="5"/>
  <c r="G143" i="5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I69" i="5" s="1"/>
  <c r="H70" i="5"/>
  <c r="H69" i="5" s="1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 s="1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82" i="4"/>
  <c r="H781" i="4" s="1"/>
  <c r="H780" i="4" s="1"/>
  <c r="H779" i="4" s="1"/>
  <c r="G782" i="4"/>
  <c r="G781" i="4" s="1"/>
  <c r="G780" i="4" s="1"/>
  <c r="G779" i="4" s="1"/>
  <c r="F782" i="4"/>
  <c r="F781" i="4" s="1"/>
  <c r="F780" i="4" s="1"/>
  <c r="F779" i="4" s="1"/>
  <c r="H777" i="4"/>
  <c r="H776" i="4" s="1"/>
  <c r="G777" i="4"/>
  <c r="G776" i="4" s="1"/>
  <c r="F777" i="4"/>
  <c r="F776" i="4" s="1"/>
  <c r="H775" i="4"/>
  <c r="H774" i="4" s="1"/>
  <c r="H773" i="4" s="1"/>
  <c r="H772" i="4" s="1"/>
  <c r="G775" i="4"/>
  <c r="G774" i="4" s="1"/>
  <c r="G773" i="4" s="1"/>
  <c r="G772" i="4" s="1"/>
  <c r="F775" i="4"/>
  <c r="F774" i="4" s="1"/>
  <c r="F773" i="4" s="1"/>
  <c r="F772" i="4" s="1"/>
  <c r="H770" i="4"/>
  <c r="H769" i="4" s="1"/>
  <c r="G770" i="4"/>
  <c r="G769" i="4" s="1"/>
  <c r="F770" i="4"/>
  <c r="F769" i="4" s="1"/>
  <c r="H767" i="4"/>
  <c r="H766" i="4" s="1"/>
  <c r="G767" i="4"/>
  <c r="G766" i="4" s="1"/>
  <c r="F767" i="4"/>
  <c r="F766" i="4" s="1"/>
  <c r="H764" i="4"/>
  <c r="H763" i="4" s="1"/>
  <c r="G764" i="4"/>
  <c r="G763" i="4" s="1"/>
  <c r="H760" i="4"/>
  <c r="H759" i="4" s="1"/>
  <c r="H758" i="4" s="1"/>
  <c r="H757" i="4" s="1"/>
  <c r="H756" i="4" s="1"/>
  <c r="G760" i="4"/>
  <c r="G759" i="4" s="1"/>
  <c r="G758" i="4" s="1"/>
  <c r="G757" i="4" s="1"/>
  <c r="G756" i="4" s="1"/>
  <c r="F760" i="4"/>
  <c r="F759" i="4" s="1"/>
  <c r="F758" i="4" s="1"/>
  <c r="F757" i="4" s="1"/>
  <c r="F756" i="4" s="1"/>
  <c r="H739" i="4"/>
  <c r="H738" i="4" s="1"/>
  <c r="H737" i="4" s="1"/>
  <c r="G739" i="4"/>
  <c r="G738" i="4" s="1"/>
  <c r="G737" i="4" s="1"/>
  <c r="F739" i="4"/>
  <c r="F738" i="4" s="1"/>
  <c r="F737" i="4" s="1"/>
  <c r="H735" i="4"/>
  <c r="H734" i="4" s="1"/>
  <c r="H733" i="4" s="1"/>
  <c r="G735" i="4"/>
  <c r="G734" i="4" s="1"/>
  <c r="G733" i="4" s="1"/>
  <c r="F735" i="4"/>
  <c r="F734" i="4" s="1"/>
  <c r="F733" i="4" s="1"/>
  <c r="H731" i="4"/>
  <c r="G731" i="4"/>
  <c r="F731" i="4"/>
  <c r="H729" i="4"/>
  <c r="G729" i="4"/>
  <c r="F729" i="4"/>
  <c r="H725" i="4"/>
  <c r="H724" i="4" s="1"/>
  <c r="H723" i="4" s="1"/>
  <c r="G725" i="4"/>
  <c r="G724" i="4" s="1"/>
  <c r="G723" i="4" s="1"/>
  <c r="F725" i="4"/>
  <c r="F724" i="4" s="1"/>
  <c r="F723" i="4" s="1"/>
  <c r="H718" i="4"/>
  <c r="H717" i="4" s="1"/>
  <c r="H716" i="4" s="1"/>
  <c r="H715" i="4" s="1"/>
  <c r="G718" i="4"/>
  <c r="G717" i="4" s="1"/>
  <c r="G716" i="4" s="1"/>
  <c r="G715" i="4" s="1"/>
  <c r="F718" i="4"/>
  <c r="F717" i="4" s="1"/>
  <c r="F716" i="4" s="1"/>
  <c r="F715" i="4" s="1"/>
  <c r="H713" i="4"/>
  <c r="H712" i="4" s="1"/>
  <c r="G713" i="4"/>
  <c r="G712" i="4" s="1"/>
  <c r="F713" i="4"/>
  <c r="F712" i="4" s="1"/>
  <c r="H711" i="4"/>
  <c r="H710" i="4" s="1"/>
  <c r="H709" i="4" s="1"/>
  <c r="G711" i="4"/>
  <c r="G710" i="4" s="1"/>
  <c r="G709" i="4" s="1"/>
  <c r="F711" i="4"/>
  <c r="F710" i="4" s="1"/>
  <c r="F709" i="4" s="1"/>
  <c r="H706" i="4"/>
  <c r="G706" i="4" s="1"/>
  <c r="F706" i="4" s="1"/>
  <c r="H704" i="4"/>
  <c r="G704" i="4"/>
  <c r="F704" i="4"/>
  <c r="H702" i="4"/>
  <c r="G702" i="4"/>
  <c r="F702" i="4"/>
  <c r="G701" i="4"/>
  <c r="G700" i="4" s="1"/>
  <c r="G699" i="4" s="1"/>
  <c r="F701" i="4"/>
  <c r="F700" i="4" s="1"/>
  <c r="F699" i="4" s="1"/>
  <c r="H700" i="4"/>
  <c r="H699" i="4" s="1"/>
  <c r="H697" i="4"/>
  <c r="H696" i="4" s="1"/>
  <c r="H695" i="4" s="1"/>
  <c r="H694" i="4" s="1"/>
  <c r="G697" i="4"/>
  <c r="G696" i="4" s="1"/>
  <c r="G695" i="4" s="1"/>
  <c r="G694" i="4" s="1"/>
  <c r="F697" i="4"/>
  <c r="F696" i="4" s="1"/>
  <c r="F695" i="4" s="1"/>
  <c r="F694" i="4" s="1"/>
  <c r="H691" i="4"/>
  <c r="H690" i="4" s="1"/>
  <c r="H689" i="4" s="1"/>
  <c r="H688" i="4" s="1"/>
  <c r="H687" i="4" s="1"/>
  <c r="G691" i="4"/>
  <c r="G690" i="4" s="1"/>
  <c r="G689" i="4" s="1"/>
  <c r="G688" i="4" s="1"/>
  <c r="G687" i="4" s="1"/>
  <c r="F691" i="4"/>
  <c r="F690" i="4" s="1"/>
  <c r="F689" i="4" s="1"/>
  <c r="F688" i="4" s="1"/>
  <c r="F687" i="4" s="1"/>
  <c r="H682" i="4"/>
  <c r="H681" i="4" s="1"/>
  <c r="H680" i="4" s="1"/>
  <c r="G682" i="4"/>
  <c r="G681" i="4" s="1"/>
  <c r="G680" i="4" s="1"/>
  <c r="F682" i="4"/>
  <c r="F681" i="4" s="1"/>
  <c r="F680" i="4" s="1"/>
  <c r="H675" i="4"/>
  <c r="H674" i="4" s="1"/>
  <c r="G675" i="4"/>
  <c r="G674" i="4" s="1"/>
  <c r="F675" i="4"/>
  <c r="F674" i="4" s="1"/>
  <c r="H666" i="4"/>
  <c r="H665" i="4" s="1"/>
  <c r="G666" i="4"/>
  <c r="G665" i="4" s="1"/>
  <c r="F666" i="4"/>
  <c r="F665" i="4" s="1"/>
  <c r="H660" i="4"/>
  <c r="G660" i="4"/>
  <c r="F660" i="4"/>
  <c r="H658" i="4"/>
  <c r="F658" i="4"/>
  <c r="H654" i="4"/>
  <c r="H653" i="4" s="1"/>
  <c r="H652" i="4" s="1"/>
  <c r="H651" i="4" s="1"/>
  <c r="H650" i="4" s="1"/>
  <c r="G654" i="4"/>
  <c r="G653" i="4" s="1"/>
  <c r="G652" i="4" s="1"/>
  <c r="G651" i="4" s="1"/>
  <c r="G650" i="4" s="1"/>
  <c r="F654" i="4"/>
  <c r="F653" i="4" s="1"/>
  <c r="F652" i="4" s="1"/>
  <c r="F651" i="4" s="1"/>
  <c r="F650" i="4" s="1"/>
  <c r="H649" i="4"/>
  <c r="H648" i="4" s="1"/>
  <c r="H647" i="4" s="1"/>
  <c r="H646" i="4" s="1"/>
  <c r="H645" i="4" s="1"/>
  <c r="G649" i="4"/>
  <c r="G648" i="4" s="1"/>
  <c r="G647" i="4" s="1"/>
  <c r="G646" i="4" s="1"/>
  <c r="G645" i="4" s="1"/>
  <c r="F649" i="4"/>
  <c r="F648" i="4" s="1"/>
  <c r="F647" i="4" s="1"/>
  <c r="F646" i="4" s="1"/>
  <c r="F645" i="4" s="1"/>
  <c r="H641" i="4"/>
  <c r="H640" i="4" s="1"/>
  <c r="H639" i="4" s="1"/>
  <c r="G641" i="4"/>
  <c r="G640" i="4" s="1"/>
  <c r="G639" i="4" s="1"/>
  <c r="F641" i="4"/>
  <c r="F640" i="4" s="1"/>
  <c r="F639" i="4" s="1"/>
  <c r="H638" i="4"/>
  <c r="G638" i="4" s="1"/>
  <c r="F638" i="4" s="1"/>
  <c r="H637" i="4"/>
  <c r="G637" i="4" s="1"/>
  <c r="F637" i="4" s="1"/>
  <c r="H635" i="4"/>
  <c r="H634" i="4" s="1"/>
  <c r="H633" i="4" s="1"/>
  <c r="G635" i="4"/>
  <c r="G634" i="4" s="1"/>
  <c r="G633" i="4" s="1"/>
  <c r="F635" i="4"/>
  <c r="F634" i="4" s="1"/>
  <c r="F633" i="4" s="1"/>
  <c r="H629" i="4"/>
  <c r="H628" i="4" s="1"/>
  <c r="H627" i="4" s="1"/>
  <c r="H626" i="4" s="1"/>
  <c r="H625" i="4" s="1"/>
  <c r="G629" i="4"/>
  <c r="G628" i="4" s="1"/>
  <c r="G627" i="4" s="1"/>
  <c r="G626" i="4" s="1"/>
  <c r="G625" i="4" s="1"/>
  <c r="F629" i="4"/>
  <c r="F628" i="4" s="1"/>
  <c r="F627" i="4" s="1"/>
  <c r="F626" i="4" s="1"/>
  <c r="F625" i="4" s="1"/>
  <c r="H623" i="4"/>
  <c r="H622" i="4" s="1"/>
  <c r="G623" i="4"/>
  <c r="G622" i="4" s="1"/>
  <c r="F623" i="4"/>
  <c r="F622" i="4" s="1"/>
  <c r="H620" i="4"/>
  <c r="H619" i="4" s="1"/>
  <c r="G620" i="4"/>
  <c r="G619" i="4" s="1"/>
  <c r="F620" i="4"/>
  <c r="F619" i="4" s="1"/>
  <c r="H616" i="4"/>
  <c r="H615" i="4" s="1"/>
  <c r="H614" i="4" s="1"/>
  <c r="G616" i="4"/>
  <c r="G615" i="4" s="1"/>
  <c r="G614" i="4" s="1"/>
  <c r="F616" i="4"/>
  <c r="F615" i="4" s="1"/>
  <c r="F614" i="4" s="1"/>
  <c r="H601" i="4"/>
  <c r="G601" i="4"/>
  <c r="F601" i="4"/>
  <c r="H599" i="4"/>
  <c r="G599" i="4"/>
  <c r="F599" i="4"/>
  <c r="F598" i="4" s="1"/>
  <c r="F597" i="4" s="1"/>
  <c r="H594" i="4"/>
  <c r="H593" i="4" s="1"/>
  <c r="H592" i="4" s="1"/>
  <c r="H591" i="4" s="1"/>
  <c r="G594" i="4"/>
  <c r="G593" i="4" s="1"/>
  <c r="G592" i="4" s="1"/>
  <c r="G591" i="4" s="1"/>
  <c r="F594" i="4"/>
  <c r="F593" i="4" s="1"/>
  <c r="F592" i="4" s="1"/>
  <c r="F591" i="4" s="1"/>
  <c r="H588" i="4"/>
  <c r="H587" i="4" s="1"/>
  <c r="G588" i="4"/>
  <c r="G587" i="4" s="1"/>
  <c r="F588" i="4"/>
  <c r="F587" i="4" s="1"/>
  <c r="H585" i="4"/>
  <c r="H584" i="4" s="1"/>
  <c r="G585" i="4"/>
  <c r="G584" i="4" s="1"/>
  <c r="F585" i="4"/>
  <c r="F584" i="4" s="1"/>
  <c r="H582" i="4"/>
  <c r="H581" i="4" s="1"/>
  <c r="G582" i="4"/>
  <c r="G581" i="4" s="1"/>
  <c r="F582" i="4"/>
  <c r="F581" i="4" s="1"/>
  <c r="H579" i="4"/>
  <c r="H578" i="4" s="1"/>
  <c r="G579" i="4"/>
  <c r="G578" i="4" s="1"/>
  <c r="F579" i="4"/>
  <c r="F578" i="4" s="1"/>
  <c r="H565" i="4"/>
  <c r="H564" i="4" s="1"/>
  <c r="G565" i="4"/>
  <c r="G564" i="4" s="1"/>
  <c r="F565" i="4"/>
  <c r="F564" i="4" s="1"/>
  <c r="H562" i="4"/>
  <c r="H561" i="4" s="1"/>
  <c r="G562" i="4"/>
  <c r="G561" i="4" s="1"/>
  <c r="F562" i="4"/>
  <c r="F561" i="4" s="1"/>
  <c r="H558" i="4"/>
  <c r="H557" i="4" s="1"/>
  <c r="H556" i="4" s="1"/>
  <c r="G558" i="4"/>
  <c r="G557" i="4" s="1"/>
  <c r="G556" i="4" s="1"/>
  <c r="F558" i="4"/>
  <c r="F557" i="4" s="1"/>
  <c r="F556" i="4" s="1"/>
  <c r="H554" i="4"/>
  <c r="G554" i="4"/>
  <c r="F554" i="4"/>
  <c r="H552" i="4"/>
  <c r="G552" i="4"/>
  <c r="F552" i="4"/>
  <c r="F551" i="4" s="1"/>
  <c r="F550" i="4" s="1"/>
  <c r="H547" i="4"/>
  <c r="H546" i="4" s="1"/>
  <c r="H545" i="4" s="1"/>
  <c r="H544" i="4" s="1"/>
  <c r="G547" i="4"/>
  <c r="G546" i="4" s="1"/>
  <c r="G545" i="4" s="1"/>
  <c r="G544" i="4" s="1"/>
  <c r="F547" i="4"/>
  <c r="F546" i="4" s="1"/>
  <c r="F545" i="4" s="1"/>
  <c r="F544" i="4" s="1"/>
  <c r="H543" i="4"/>
  <c r="H542" i="4" s="1"/>
  <c r="H541" i="4" s="1"/>
  <c r="H540" i="4" s="1"/>
  <c r="H539" i="4" s="1"/>
  <c r="G543" i="4"/>
  <c r="G542" i="4" s="1"/>
  <c r="G541" i="4" s="1"/>
  <c r="G540" i="4" s="1"/>
  <c r="G539" i="4" s="1"/>
  <c r="F543" i="4"/>
  <c r="F542" i="4" s="1"/>
  <c r="F541" i="4" s="1"/>
  <c r="F540" i="4" s="1"/>
  <c r="F539" i="4" s="1"/>
  <c r="H533" i="4"/>
  <c r="H532" i="4" s="1"/>
  <c r="G533" i="4"/>
  <c r="G532" i="4" s="1"/>
  <c r="F533" i="4"/>
  <c r="F532" i="4" s="1"/>
  <c r="H530" i="4"/>
  <c r="H529" i="4" s="1"/>
  <c r="G530" i="4"/>
  <c r="G529" i="4" s="1"/>
  <c r="F530" i="4"/>
  <c r="F529" i="4" s="1"/>
  <c r="H527" i="4"/>
  <c r="H526" i="4" s="1"/>
  <c r="G527" i="4"/>
  <c r="G526" i="4" s="1"/>
  <c r="F527" i="4"/>
  <c r="F526" i="4" s="1"/>
  <c r="H518" i="4"/>
  <c r="H517" i="4" s="1"/>
  <c r="G518" i="4"/>
  <c r="G517" i="4" s="1"/>
  <c r="F518" i="4"/>
  <c r="F517" i="4" s="1"/>
  <c r="H514" i="4"/>
  <c r="H513" i="4" s="1"/>
  <c r="H512" i="4" s="1"/>
  <c r="H511" i="4" s="1"/>
  <c r="H510" i="4" s="1"/>
  <c r="G514" i="4"/>
  <c r="G513" i="4" s="1"/>
  <c r="G512" i="4" s="1"/>
  <c r="G511" i="4" s="1"/>
  <c r="G510" i="4" s="1"/>
  <c r="F514" i="4"/>
  <c r="F513" i="4" s="1"/>
  <c r="F512" i="4" s="1"/>
  <c r="F511" i="4" s="1"/>
  <c r="F510" i="4" s="1"/>
  <c r="H506" i="4"/>
  <c r="H505" i="4" s="1"/>
  <c r="H504" i="4" s="1"/>
  <c r="H503" i="4" s="1"/>
  <c r="H502" i="4" s="1"/>
  <c r="G506" i="4"/>
  <c r="G505" i="4" s="1"/>
  <c r="G504" i="4" s="1"/>
  <c r="G503" i="4" s="1"/>
  <c r="G502" i="4" s="1"/>
  <c r="F506" i="4"/>
  <c r="F505" i="4" s="1"/>
  <c r="F504" i="4" s="1"/>
  <c r="F503" i="4" s="1"/>
  <c r="F502" i="4" s="1"/>
  <c r="H500" i="4"/>
  <c r="H499" i="4" s="1"/>
  <c r="H498" i="4" s="1"/>
  <c r="G500" i="4"/>
  <c r="G499" i="4" s="1"/>
  <c r="G498" i="4" s="1"/>
  <c r="F500" i="4"/>
  <c r="F499" i="4" s="1"/>
  <c r="F498" i="4" s="1"/>
  <c r="H496" i="4"/>
  <c r="H495" i="4" s="1"/>
  <c r="H494" i="4" s="1"/>
  <c r="H493" i="4" s="1"/>
  <c r="G496" i="4"/>
  <c r="G495" i="4" s="1"/>
  <c r="G494" i="4" s="1"/>
  <c r="G493" i="4" s="1"/>
  <c r="F496" i="4"/>
  <c r="F495" i="4" s="1"/>
  <c r="F494" i="4" s="1"/>
  <c r="F493" i="4" s="1"/>
  <c r="H492" i="4"/>
  <c r="H491" i="4" s="1"/>
  <c r="H490" i="4" s="1"/>
  <c r="H489" i="4" s="1"/>
  <c r="G492" i="4"/>
  <c r="G491" i="4" s="1"/>
  <c r="G490" i="4" s="1"/>
  <c r="G489" i="4" s="1"/>
  <c r="F492" i="4"/>
  <c r="F491" i="4" s="1"/>
  <c r="F490" i="4" s="1"/>
  <c r="F489" i="4" s="1"/>
  <c r="H488" i="4"/>
  <c r="H487" i="4" s="1"/>
  <c r="G488" i="4"/>
  <c r="G487" i="4" s="1"/>
  <c r="F488" i="4"/>
  <c r="F487" i="4" s="1"/>
  <c r="F486" i="4" s="1"/>
  <c r="H483" i="4"/>
  <c r="H482" i="4" s="1"/>
  <c r="H481" i="4" s="1"/>
  <c r="G483" i="4"/>
  <c r="G482" i="4" s="1"/>
  <c r="G481" i="4" s="1"/>
  <c r="F483" i="4"/>
  <c r="F482" i="4" s="1"/>
  <c r="F481" i="4" s="1"/>
  <c r="H479" i="4"/>
  <c r="H478" i="4" s="1"/>
  <c r="H477" i="4" s="1"/>
  <c r="G479" i="4"/>
  <c r="G478" i="4" s="1"/>
  <c r="G477" i="4" s="1"/>
  <c r="F479" i="4"/>
  <c r="F478" i="4" s="1"/>
  <c r="F477" i="4" s="1"/>
  <c r="H475" i="4"/>
  <c r="H474" i="4" s="1"/>
  <c r="H473" i="4" s="1"/>
  <c r="G475" i="4"/>
  <c r="G474" i="4" s="1"/>
  <c r="G473" i="4" s="1"/>
  <c r="F475" i="4"/>
  <c r="F474" i="4" s="1"/>
  <c r="F473" i="4" s="1"/>
  <c r="H471" i="4"/>
  <c r="H470" i="4" s="1"/>
  <c r="H469" i="4" s="1"/>
  <c r="G471" i="4"/>
  <c r="G470" i="4" s="1"/>
  <c r="G469" i="4" s="1"/>
  <c r="F471" i="4"/>
  <c r="F470" i="4" s="1"/>
  <c r="F469" i="4" s="1"/>
  <c r="H467" i="4"/>
  <c r="H466" i="4" s="1"/>
  <c r="H465" i="4" s="1"/>
  <c r="G467" i="4"/>
  <c r="G466" i="4" s="1"/>
  <c r="G465" i="4" s="1"/>
  <c r="F467" i="4"/>
  <c r="F466" i="4" s="1"/>
  <c r="F465" i="4" s="1"/>
  <c r="H461" i="4"/>
  <c r="G461" i="4"/>
  <c r="F461" i="4"/>
  <c r="H459" i="4"/>
  <c r="G459" i="4"/>
  <c r="F459" i="4"/>
  <c r="F458" i="4" s="1"/>
  <c r="H444" i="4"/>
  <c r="H443" i="4" s="1"/>
  <c r="G444" i="4"/>
  <c r="G443" i="4" s="1"/>
  <c r="F444" i="4"/>
  <c r="F443" i="4" s="1"/>
  <c r="H441" i="4"/>
  <c r="H440" i="4" s="1"/>
  <c r="H439" i="4" s="1"/>
  <c r="G441" i="4"/>
  <c r="G440" i="4" s="1"/>
  <c r="G439" i="4" s="1"/>
  <c r="F441" i="4"/>
  <c r="F440" i="4" s="1"/>
  <c r="F439" i="4" s="1"/>
  <c r="H437" i="4"/>
  <c r="H436" i="4" s="1"/>
  <c r="H435" i="4" s="1"/>
  <c r="H434" i="4" s="1"/>
  <c r="G437" i="4"/>
  <c r="G436" i="4" s="1"/>
  <c r="G435" i="4" s="1"/>
  <c r="G434" i="4" s="1"/>
  <c r="F437" i="4"/>
  <c r="F436" i="4" s="1"/>
  <c r="F435" i="4" s="1"/>
  <c r="F434" i="4" s="1"/>
  <c r="H432" i="4"/>
  <c r="H431" i="4" s="1"/>
  <c r="H430" i="4" s="1"/>
  <c r="H425" i="4" s="1"/>
  <c r="G432" i="4"/>
  <c r="G431" i="4" s="1"/>
  <c r="G430" i="4" s="1"/>
  <c r="G425" i="4" s="1"/>
  <c r="F432" i="4"/>
  <c r="F431" i="4" s="1"/>
  <c r="F430" i="4" s="1"/>
  <c r="F425" i="4" s="1"/>
  <c r="H428" i="4"/>
  <c r="H427" i="4" s="1"/>
  <c r="H426" i="4" s="1"/>
  <c r="G428" i="4"/>
  <c r="G427" i="4" s="1"/>
  <c r="G426" i="4" s="1"/>
  <c r="F428" i="4"/>
  <c r="F427" i="4" s="1"/>
  <c r="F426" i="4" s="1"/>
  <c r="H423" i="4"/>
  <c r="H422" i="4" s="1"/>
  <c r="G423" i="4"/>
  <c r="G422" i="4" s="1"/>
  <c r="F423" i="4"/>
  <c r="F422" i="4" s="1"/>
  <c r="H420" i="4"/>
  <c r="H419" i="4" s="1"/>
  <c r="G420" i="4"/>
  <c r="G419" i="4" s="1"/>
  <c r="F420" i="4"/>
  <c r="F419" i="4" s="1"/>
  <c r="H414" i="4"/>
  <c r="H413" i="4" s="1"/>
  <c r="H412" i="4" s="1"/>
  <c r="G414" i="4"/>
  <c r="G413" i="4" s="1"/>
  <c r="G412" i="4" s="1"/>
  <c r="F414" i="4"/>
  <c r="F413" i="4" s="1"/>
  <c r="F412" i="4" s="1"/>
  <c r="H410" i="4"/>
  <c r="H409" i="4" s="1"/>
  <c r="H408" i="4" s="1"/>
  <c r="G410" i="4"/>
  <c r="G409" i="4" s="1"/>
  <c r="G408" i="4" s="1"/>
  <c r="F410" i="4"/>
  <c r="F409" i="4" s="1"/>
  <c r="F408" i="4" s="1"/>
  <c r="H406" i="4"/>
  <c r="H405" i="4" s="1"/>
  <c r="H404" i="4" s="1"/>
  <c r="G406" i="4"/>
  <c r="G405" i="4" s="1"/>
  <c r="G404" i="4" s="1"/>
  <c r="F406" i="4"/>
  <c r="F405" i="4" s="1"/>
  <c r="F404" i="4" s="1"/>
  <c r="H403" i="4"/>
  <c r="H402" i="4" s="1"/>
  <c r="H401" i="4" s="1"/>
  <c r="H400" i="4" s="1"/>
  <c r="H399" i="4" s="1"/>
  <c r="G403" i="4"/>
  <c r="G402" i="4" s="1"/>
  <c r="G401" i="4" s="1"/>
  <c r="G400" i="4" s="1"/>
  <c r="G399" i="4" s="1"/>
  <c r="F403" i="4"/>
  <c r="F402" i="4" s="1"/>
  <c r="F401" i="4" s="1"/>
  <c r="F400" i="4" s="1"/>
  <c r="F399" i="4" s="1"/>
  <c r="H396" i="4"/>
  <c r="G396" i="4"/>
  <c r="F396" i="4"/>
  <c r="H395" i="4"/>
  <c r="H394" i="4" s="1"/>
  <c r="G395" i="4"/>
  <c r="G394" i="4" s="1"/>
  <c r="F395" i="4"/>
  <c r="F394" i="4" s="1"/>
  <c r="H386" i="4"/>
  <c r="H385" i="4" s="1"/>
  <c r="H384" i="4" s="1"/>
  <c r="G386" i="4"/>
  <c r="G385" i="4" s="1"/>
  <c r="G384" i="4" s="1"/>
  <c r="F386" i="4"/>
  <c r="F385" i="4" s="1"/>
  <c r="F384" i="4" s="1"/>
  <c r="H381" i="4"/>
  <c r="H380" i="4" s="1"/>
  <c r="H379" i="4" s="1"/>
  <c r="H378" i="4" s="1"/>
  <c r="G381" i="4"/>
  <c r="G380" i="4" s="1"/>
  <c r="G379" i="4" s="1"/>
  <c r="G378" i="4" s="1"/>
  <c r="F381" i="4"/>
  <c r="F380" i="4" s="1"/>
  <c r="F379" i="4" s="1"/>
  <c r="F378" i="4" s="1"/>
  <c r="H376" i="4"/>
  <c r="H375" i="4" s="1"/>
  <c r="H374" i="4" s="1"/>
  <c r="G376" i="4"/>
  <c r="G375" i="4" s="1"/>
  <c r="G374" i="4" s="1"/>
  <c r="F376" i="4"/>
  <c r="F375" i="4" s="1"/>
  <c r="F374" i="4" s="1"/>
  <c r="H372" i="4"/>
  <c r="H371" i="4" s="1"/>
  <c r="H370" i="4" s="1"/>
  <c r="G372" i="4"/>
  <c r="G371" i="4" s="1"/>
  <c r="G370" i="4" s="1"/>
  <c r="F372" i="4"/>
  <c r="F371" i="4" s="1"/>
  <c r="F370" i="4" s="1"/>
  <c r="H368" i="4"/>
  <c r="G368" i="4"/>
  <c r="F368" i="4"/>
  <c r="H366" i="4"/>
  <c r="G366" i="4"/>
  <c r="F366" i="4"/>
  <c r="H365" i="4"/>
  <c r="H364" i="4" s="1"/>
  <c r="G365" i="4"/>
  <c r="G364" i="4" s="1"/>
  <c r="F365" i="4"/>
  <c r="F364" i="4" s="1"/>
  <c r="H360" i="4"/>
  <c r="H359" i="4" s="1"/>
  <c r="H358" i="4" s="1"/>
  <c r="G360" i="4"/>
  <c r="G359" i="4" s="1"/>
  <c r="G358" i="4" s="1"/>
  <c r="F360" i="4"/>
  <c r="F359" i="4" s="1"/>
  <c r="F358" i="4" s="1"/>
  <c r="H353" i="4"/>
  <c r="G353" i="4"/>
  <c r="F353" i="4"/>
  <c r="H351" i="4"/>
  <c r="G351" i="4"/>
  <c r="F351" i="4"/>
  <c r="H349" i="4"/>
  <c r="H348" i="4" s="1"/>
  <c r="H347" i="4" s="1"/>
  <c r="H346" i="4" s="1"/>
  <c r="G349" i="4"/>
  <c r="G348" i="4" s="1"/>
  <c r="G347" i="4" s="1"/>
  <c r="G346" i="4" s="1"/>
  <c r="F349" i="4"/>
  <c r="F348" i="4" s="1"/>
  <c r="F347" i="4" s="1"/>
  <c r="F346" i="4" s="1"/>
  <c r="H344" i="4"/>
  <c r="H343" i="4" s="1"/>
  <c r="H342" i="4" s="1"/>
  <c r="G344" i="4"/>
  <c r="G343" i="4" s="1"/>
  <c r="G342" i="4" s="1"/>
  <c r="F344" i="4"/>
  <c r="F343" i="4" s="1"/>
  <c r="F342" i="4" s="1"/>
  <c r="H340" i="4"/>
  <c r="H339" i="4" s="1"/>
  <c r="H338" i="4" s="1"/>
  <c r="G340" i="4"/>
  <c r="G339" i="4" s="1"/>
  <c r="G338" i="4" s="1"/>
  <c r="F340" i="4"/>
  <c r="F339" i="4" s="1"/>
  <c r="F338" i="4" s="1"/>
  <c r="H337" i="4"/>
  <c r="H336" i="4" s="1"/>
  <c r="H335" i="4" s="1"/>
  <c r="H334" i="4" s="1"/>
  <c r="G337" i="4"/>
  <c r="G336" i="4" s="1"/>
  <c r="G335" i="4" s="1"/>
  <c r="G334" i="4" s="1"/>
  <c r="F337" i="4"/>
  <c r="F336" i="4" s="1"/>
  <c r="F335" i="4" s="1"/>
  <c r="F334" i="4" s="1"/>
  <c r="H330" i="4"/>
  <c r="H329" i="4" s="1"/>
  <c r="H328" i="4" s="1"/>
  <c r="H327" i="4" s="1"/>
  <c r="G330" i="4"/>
  <c r="G329" i="4" s="1"/>
  <c r="G328" i="4" s="1"/>
  <c r="G327" i="4" s="1"/>
  <c r="F330" i="4"/>
  <c r="F329" i="4" s="1"/>
  <c r="F328" i="4" s="1"/>
  <c r="F327" i="4" s="1"/>
  <c r="H324" i="4"/>
  <c r="H323" i="4" s="1"/>
  <c r="H322" i="4" s="1"/>
  <c r="H321" i="4" s="1"/>
  <c r="G324" i="4"/>
  <c r="G323" i="4" s="1"/>
  <c r="G322" i="4" s="1"/>
  <c r="G321" i="4" s="1"/>
  <c r="F324" i="4"/>
  <c r="F323" i="4" s="1"/>
  <c r="F322" i="4" s="1"/>
  <c r="F321" i="4" s="1"/>
  <c r="H319" i="4"/>
  <c r="H318" i="4" s="1"/>
  <c r="H317" i="4" s="1"/>
  <c r="H316" i="4" s="1"/>
  <c r="G319" i="4"/>
  <c r="G318" i="4" s="1"/>
  <c r="G317" i="4" s="1"/>
  <c r="G316" i="4" s="1"/>
  <c r="F319" i="4"/>
  <c r="F318" i="4" s="1"/>
  <c r="F317" i="4" s="1"/>
  <c r="F316" i="4" s="1"/>
  <c r="H314" i="4"/>
  <c r="H313" i="4" s="1"/>
  <c r="H312" i="4" s="1"/>
  <c r="G314" i="4"/>
  <c r="G313" i="4" s="1"/>
  <c r="G312" i="4" s="1"/>
  <c r="F314" i="4"/>
  <c r="F313" i="4" s="1"/>
  <c r="F312" i="4" s="1"/>
  <c r="H307" i="4"/>
  <c r="H306" i="4" s="1"/>
  <c r="H305" i="4" s="1"/>
  <c r="F307" i="4"/>
  <c r="F306" i="4" s="1"/>
  <c r="F305" i="4" s="1"/>
  <c r="F296" i="4" s="1"/>
  <c r="H294" i="4"/>
  <c r="H293" i="4" s="1"/>
  <c r="H292" i="4" s="1"/>
  <c r="G294" i="4"/>
  <c r="G293" i="4" s="1"/>
  <c r="G292" i="4" s="1"/>
  <c r="F294" i="4"/>
  <c r="F293" i="4" s="1"/>
  <c r="F292" i="4" s="1"/>
  <c r="H291" i="4"/>
  <c r="H290" i="4" s="1"/>
  <c r="H289" i="4" s="1"/>
  <c r="H288" i="4" s="1"/>
  <c r="G291" i="4"/>
  <c r="G290" i="4" s="1"/>
  <c r="G289" i="4" s="1"/>
  <c r="G288" i="4" s="1"/>
  <c r="F290" i="4"/>
  <c r="F289" i="4" s="1"/>
  <c r="F288" i="4" s="1"/>
  <c r="H285" i="4"/>
  <c r="H284" i="4" s="1"/>
  <c r="G285" i="4"/>
  <c r="G284" i="4" s="1"/>
  <c r="F285" i="4"/>
  <c r="F284" i="4" s="1"/>
  <c r="H281" i="4"/>
  <c r="H280" i="4" s="1"/>
  <c r="H276" i="4" s="1"/>
  <c r="H275" i="4" s="1"/>
  <c r="H274" i="4" s="1"/>
  <c r="G281" i="4"/>
  <c r="G280" i="4" s="1"/>
  <c r="G276" i="4" s="1"/>
  <c r="G275" i="4" s="1"/>
  <c r="G274" i="4" s="1"/>
  <c r="F281" i="4"/>
  <c r="F280" i="4" s="1"/>
  <c r="F276" i="4" s="1"/>
  <c r="F275" i="4" s="1"/>
  <c r="F274" i="4" s="1"/>
  <c r="H278" i="4"/>
  <c r="H277" i="4" s="1"/>
  <c r="G278" i="4"/>
  <c r="G277" i="4" s="1"/>
  <c r="F278" i="4"/>
  <c r="F277" i="4" s="1"/>
  <c r="H262" i="4"/>
  <c r="H261" i="4" s="1"/>
  <c r="H260" i="4" s="1"/>
  <c r="G262" i="4"/>
  <c r="G261" i="4" s="1"/>
  <c r="G260" i="4" s="1"/>
  <c r="F262" i="4"/>
  <c r="F261" i="4" s="1"/>
  <c r="F260" i="4" s="1"/>
  <c r="H258" i="4"/>
  <c r="H257" i="4" s="1"/>
  <c r="H256" i="4" s="1"/>
  <c r="G258" i="4"/>
  <c r="G257" i="4" s="1"/>
  <c r="G256" i="4" s="1"/>
  <c r="F258" i="4"/>
  <c r="F257" i="4" s="1"/>
  <c r="F256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G250" i="4"/>
  <c r="G249" i="4" s="1"/>
  <c r="F250" i="4"/>
  <c r="F249" i="4" s="1"/>
  <c r="H246" i="4"/>
  <c r="H245" i="4" s="1"/>
  <c r="G246" i="4"/>
  <c r="G245" i="4" s="1"/>
  <c r="F246" i="4"/>
  <c r="F245" i="4" s="1"/>
  <c r="H243" i="4"/>
  <c r="H242" i="4" s="1"/>
  <c r="H241" i="4" s="1"/>
  <c r="G243" i="4"/>
  <c r="G242" i="4" s="1"/>
  <c r="G241" i="4" s="1"/>
  <c r="F243" i="4"/>
  <c r="F242" i="4" s="1"/>
  <c r="F241" i="4" s="1"/>
  <c r="H239" i="4"/>
  <c r="H238" i="4" s="1"/>
  <c r="H237" i="4" s="1"/>
  <c r="G239" i="4"/>
  <c r="G238" i="4" s="1"/>
  <c r="G237" i="4" s="1"/>
  <c r="F239" i="4"/>
  <c r="F238" i="4" s="1"/>
  <c r="F237" i="4" s="1"/>
  <c r="H235" i="4"/>
  <c r="G235" i="4"/>
  <c r="F235" i="4"/>
  <c r="H227" i="4"/>
  <c r="G227" i="4"/>
  <c r="F227" i="4"/>
  <c r="H224" i="4"/>
  <c r="H223" i="4" s="1"/>
  <c r="G224" i="4"/>
  <c r="G223" i="4" s="1"/>
  <c r="F224" i="4"/>
  <c r="F223" i="4" s="1"/>
  <c r="H216" i="4"/>
  <c r="H215" i="4" s="1"/>
  <c r="H214" i="4" s="1"/>
  <c r="H213" i="4" s="1"/>
  <c r="H212" i="4" s="1"/>
  <c r="H211" i="4" s="1"/>
  <c r="G216" i="4"/>
  <c r="G215" i="4" s="1"/>
  <c r="G214" i="4" s="1"/>
  <c r="G213" i="4" s="1"/>
  <c r="G212" i="4" s="1"/>
  <c r="G211" i="4" s="1"/>
  <c r="F216" i="4"/>
  <c r="F215" i="4" s="1"/>
  <c r="F214" i="4" s="1"/>
  <c r="F213" i="4" s="1"/>
  <c r="F212" i="4" s="1"/>
  <c r="F211" i="4" s="1"/>
  <c r="H209" i="4"/>
  <c r="G209" i="4"/>
  <c r="F209" i="4"/>
  <c r="H198" i="4"/>
  <c r="G198" i="4"/>
  <c r="F198" i="4"/>
  <c r="H195" i="4"/>
  <c r="H194" i="4" s="1"/>
  <c r="G195" i="4"/>
  <c r="G194" i="4" s="1"/>
  <c r="F195" i="4"/>
  <c r="F194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G187" i="4"/>
  <c r="G186" i="4" s="1"/>
  <c r="G185" i="4" s="1"/>
  <c r="F187" i="4"/>
  <c r="F186" i="4" s="1"/>
  <c r="F185" i="4" s="1"/>
  <c r="H183" i="4"/>
  <c r="H182" i="4" s="1"/>
  <c r="H181" i="4" s="1"/>
  <c r="G183" i="4"/>
  <c r="G182" i="4" s="1"/>
  <c r="G181" i="4" s="1"/>
  <c r="F183" i="4"/>
  <c r="F182" i="4" s="1"/>
  <c r="F181" i="4" s="1"/>
  <c r="H175" i="4"/>
  <c r="H174" i="4" s="1"/>
  <c r="G175" i="4"/>
  <c r="G174" i="4" s="1"/>
  <c r="F175" i="4"/>
  <c r="F174" i="4" s="1"/>
  <c r="H172" i="4"/>
  <c r="H171" i="4" s="1"/>
  <c r="H170" i="4" s="1"/>
  <c r="G172" i="4"/>
  <c r="G171" i="4" s="1"/>
  <c r="G170" i="4" s="1"/>
  <c r="F172" i="4"/>
  <c r="F171" i="4" s="1"/>
  <c r="F170" i="4" s="1"/>
  <c r="H167" i="4"/>
  <c r="H166" i="4" s="1"/>
  <c r="H165" i="4" s="1"/>
  <c r="H164" i="4" s="1"/>
  <c r="H163" i="4" s="1"/>
  <c r="G167" i="4"/>
  <c r="G166" i="4" s="1"/>
  <c r="G165" i="4" s="1"/>
  <c r="G164" i="4" s="1"/>
  <c r="G163" i="4" s="1"/>
  <c r="F167" i="4"/>
  <c r="F166" i="4" s="1"/>
  <c r="F165" i="4" s="1"/>
  <c r="F164" i="4" s="1"/>
  <c r="F163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F122" i="4" s="1"/>
  <c r="H125" i="4"/>
  <c r="H124" i="4" s="1"/>
  <c r="G125" i="4"/>
  <c r="G124" i="4" s="1"/>
  <c r="F125" i="4"/>
  <c r="F124" i="4" s="1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F226" i="4" l="1"/>
  <c r="F222" i="4" s="1"/>
  <c r="F221" i="4" s="1"/>
  <c r="D70" i="6"/>
  <c r="D61" i="6" s="1"/>
  <c r="G434" i="5"/>
  <c r="G433" i="5" s="1"/>
  <c r="F568" i="4"/>
  <c r="F567" i="4" s="1"/>
  <c r="F538" i="4" s="1"/>
  <c r="D336" i="6"/>
  <c r="D331" i="6" s="1"/>
  <c r="D105" i="6"/>
  <c r="D104" i="6" s="1"/>
  <c r="F504" i="6"/>
  <c r="D504" i="6"/>
  <c r="E161" i="6"/>
  <c r="E160" i="6" s="1"/>
  <c r="D206" i="6"/>
  <c r="D205" i="6" s="1"/>
  <c r="D348" i="6"/>
  <c r="D344" i="6" s="1"/>
  <c r="D232" i="6"/>
  <c r="G523" i="5"/>
  <c r="G522" i="5" s="1"/>
  <c r="G521" i="5" s="1"/>
  <c r="I80" i="5"/>
  <c r="G719" i="5"/>
  <c r="G718" i="5" s="1"/>
  <c r="G717" i="5" s="1"/>
  <c r="G711" i="5" s="1"/>
  <c r="G710" i="5" s="1"/>
  <c r="I739" i="5"/>
  <c r="I717" i="5" s="1"/>
  <c r="I711" i="5" s="1"/>
  <c r="I710" i="5" s="1"/>
  <c r="F516" i="4"/>
  <c r="F515" i="4" s="1"/>
  <c r="F509" i="4" s="1"/>
  <c r="F388" i="4"/>
  <c r="G657" i="4"/>
  <c r="D389" i="6"/>
  <c r="D134" i="6"/>
  <c r="F33" i="4"/>
  <c r="G363" i="4"/>
  <c r="G362" i="4" s="1"/>
  <c r="G458" i="4"/>
  <c r="G457" i="4" s="1"/>
  <c r="F50" i="4"/>
  <c r="G197" i="4"/>
  <c r="H55" i="4"/>
  <c r="F657" i="4"/>
  <c r="G708" i="4"/>
  <c r="G707" i="4" s="1"/>
  <c r="G693" i="4" s="1"/>
  <c r="G728" i="4"/>
  <c r="G727" i="4" s="1"/>
  <c r="G38" i="4"/>
  <c r="F43" i="4"/>
  <c r="H50" i="4"/>
  <c r="G393" i="4"/>
  <c r="G392" i="4" s="1"/>
  <c r="G388" i="4" s="1"/>
  <c r="G55" i="4"/>
  <c r="F457" i="4"/>
  <c r="G598" i="4"/>
  <c r="G597" i="4" s="1"/>
  <c r="F55" i="4"/>
  <c r="G43" i="4"/>
  <c r="G193" i="4"/>
  <c r="G551" i="4"/>
  <c r="G550" i="4" s="1"/>
  <c r="H728" i="4"/>
  <c r="H727" i="4" s="1"/>
  <c r="H722" i="4" s="1"/>
  <c r="H721" i="4" s="1"/>
  <c r="H720" i="4" s="1"/>
  <c r="E196" i="6"/>
  <c r="E195" i="6" s="1"/>
  <c r="F206" i="6"/>
  <c r="F205" i="6" s="1"/>
  <c r="E348" i="6"/>
  <c r="E344" i="6" s="1"/>
  <c r="F492" i="6"/>
  <c r="F196" i="6"/>
  <c r="F195" i="6" s="1"/>
  <c r="F543" i="6"/>
  <c r="F542" i="6" s="1"/>
  <c r="D419" i="6"/>
  <c r="D418" i="6" s="1"/>
  <c r="D409" i="6" s="1"/>
  <c r="F497" i="6"/>
  <c r="F409" i="6"/>
  <c r="D372" i="6"/>
  <c r="E277" i="6"/>
  <c r="E276" i="6" s="1"/>
  <c r="D311" i="6"/>
  <c r="E409" i="6"/>
  <c r="H739" i="5"/>
  <c r="H717" i="5" s="1"/>
  <c r="H711" i="5" s="1"/>
  <c r="H710" i="5" s="1"/>
  <c r="G85" i="5"/>
  <c r="I90" i="5"/>
  <c r="G95" i="5"/>
  <c r="I106" i="5"/>
  <c r="G193" i="5"/>
  <c r="G606" i="5"/>
  <c r="G106" i="5"/>
  <c r="I667" i="5"/>
  <c r="I666" i="5" s="1"/>
  <c r="I665" i="5" s="1"/>
  <c r="I664" i="5" s="1"/>
  <c r="I663" i="5" s="1"/>
  <c r="I662" i="5" s="1"/>
  <c r="H193" i="5"/>
  <c r="I193" i="5"/>
  <c r="H568" i="4"/>
  <c r="H567" i="4" s="1"/>
  <c r="H538" i="4" s="1"/>
  <c r="F618" i="4"/>
  <c r="G656" i="4"/>
  <c r="G655" i="4" s="1"/>
  <c r="G644" i="4" s="1"/>
  <c r="G643" i="4" s="1"/>
  <c r="G568" i="4"/>
  <c r="G567" i="4" s="1"/>
  <c r="G538" i="4" s="1"/>
  <c r="G516" i="4"/>
  <c r="G515" i="4" s="1"/>
  <c r="G509" i="4" s="1"/>
  <c r="H516" i="4"/>
  <c r="H515" i="4" s="1"/>
  <c r="H509" i="4" s="1"/>
  <c r="G169" i="4"/>
  <c r="H169" i="4"/>
  <c r="F169" i="4"/>
  <c r="E390" i="6"/>
  <c r="E389" i="6" s="1"/>
  <c r="F390" i="6"/>
  <c r="F389" i="6" s="1"/>
  <c r="E373" i="6"/>
  <c r="E372" i="6" s="1"/>
  <c r="F373" i="6"/>
  <c r="F372" i="6" s="1"/>
  <c r="H607" i="5"/>
  <c r="H606" i="5" s="1"/>
  <c r="H605" i="5" s="1"/>
  <c r="H604" i="5" s="1"/>
  <c r="I607" i="5"/>
  <c r="I606" i="5" s="1"/>
  <c r="I605" i="5" s="1"/>
  <c r="I604" i="5" s="1"/>
  <c r="F761" i="4"/>
  <c r="F755" i="4" s="1"/>
  <c r="F754" i="4" s="1"/>
  <c r="H762" i="4"/>
  <c r="H761" i="4" s="1"/>
  <c r="H755" i="4" s="1"/>
  <c r="H754" i="4" s="1"/>
  <c r="G762" i="4"/>
  <c r="G761" i="4" s="1"/>
  <c r="G755" i="4" s="1"/>
  <c r="G754" i="4" s="1"/>
  <c r="G790" i="5"/>
  <c r="G786" i="5" s="1"/>
  <c r="G785" i="5" s="1"/>
  <c r="G784" i="5" s="1"/>
  <c r="G783" i="5" s="1"/>
  <c r="G782" i="5" s="1"/>
  <c r="G781" i="5" s="1"/>
  <c r="G90" i="5"/>
  <c r="I251" i="5"/>
  <c r="I247" i="5" s="1"/>
  <c r="I246" i="5" s="1"/>
  <c r="I240" i="5" s="1"/>
  <c r="I239" i="5" s="1"/>
  <c r="I238" i="5" s="1"/>
  <c r="I449" i="5"/>
  <c r="I448" i="5" s="1"/>
  <c r="G667" i="5"/>
  <c r="G666" i="5" s="1"/>
  <c r="H408" i="5"/>
  <c r="H405" i="5" s="1"/>
  <c r="H401" i="5" s="1"/>
  <c r="H90" i="5"/>
  <c r="I408" i="5"/>
  <c r="I405" i="5" s="1"/>
  <c r="I401" i="5" s="1"/>
  <c r="H217" i="5"/>
  <c r="H213" i="5" s="1"/>
  <c r="G251" i="5"/>
  <c r="G247" i="5" s="1"/>
  <c r="I765" i="5"/>
  <c r="I764" i="5" s="1"/>
  <c r="I759" i="5" s="1"/>
  <c r="I757" i="5" s="1"/>
  <c r="I756" i="5" s="1"/>
  <c r="G68" i="5"/>
  <c r="G553" i="5"/>
  <c r="G552" i="5" s="1"/>
  <c r="G572" i="5"/>
  <c r="G571" i="5" s="1"/>
  <c r="G570" i="5" s="1"/>
  <c r="H523" i="5"/>
  <c r="H522" i="5" s="1"/>
  <c r="H521" i="5" s="1"/>
  <c r="I523" i="5"/>
  <c r="I522" i="5" s="1"/>
  <c r="I521" i="5" s="1"/>
  <c r="F105" i="6"/>
  <c r="F104" i="6" s="1"/>
  <c r="E105" i="6"/>
  <c r="E104" i="6" s="1"/>
  <c r="D492" i="6"/>
  <c r="D442" i="6"/>
  <c r="D441" i="6" s="1"/>
  <c r="D38" i="6"/>
  <c r="D531" i="6"/>
  <c r="F531" i="6"/>
  <c r="D497" i="6"/>
  <c r="D543" i="6"/>
  <c r="D542" i="6" s="1"/>
  <c r="F134" i="6"/>
  <c r="F128" i="6" s="1"/>
  <c r="F127" i="6" s="1"/>
  <c r="F197" i="4"/>
  <c r="F193" i="4" s="1"/>
  <c r="E155" i="6"/>
  <c r="H579" i="5"/>
  <c r="H578" i="5" s="1"/>
  <c r="G498" i="5"/>
  <c r="G492" i="5" s="1"/>
  <c r="H498" i="5"/>
  <c r="H492" i="5" s="1"/>
  <c r="I498" i="5"/>
  <c r="I492" i="5" s="1"/>
  <c r="H296" i="4"/>
  <c r="H418" i="4"/>
  <c r="H417" i="4" s="1"/>
  <c r="H416" i="4" s="1"/>
  <c r="E38" i="6"/>
  <c r="F52" i="6"/>
  <c r="F81" i="6"/>
  <c r="H553" i="5"/>
  <c r="H552" i="5" s="1"/>
  <c r="I318" i="5"/>
  <c r="I305" i="5" s="1"/>
  <c r="G618" i="4"/>
  <c r="F398" i="4"/>
  <c r="G632" i="4"/>
  <c r="G631" i="4" s="1"/>
  <c r="H287" i="4"/>
  <c r="H248" i="4"/>
  <c r="F287" i="4"/>
  <c r="G398" i="4"/>
  <c r="G33" i="4"/>
  <c r="H485" i="4"/>
  <c r="H486" i="4"/>
  <c r="G50" i="4"/>
  <c r="G121" i="4"/>
  <c r="F26" i="4"/>
  <c r="F333" i="4"/>
  <c r="F326" i="4" s="1"/>
  <c r="H393" i="4"/>
  <c r="H392" i="4" s="1"/>
  <c r="H388" i="4" s="1"/>
  <c r="H380" i="5"/>
  <c r="H379" i="5" s="1"/>
  <c r="H374" i="5" s="1"/>
  <c r="H373" i="5" s="1"/>
  <c r="H197" i="4"/>
  <c r="H193" i="4" s="1"/>
  <c r="H255" i="4"/>
  <c r="F485" i="4"/>
  <c r="H598" i="4"/>
  <c r="H597" i="4" s="1"/>
  <c r="G21" i="5"/>
  <c r="G20" i="5" s="1"/>
  <c r="G19" i="5" s="1"/>
  <c r="G15" i="5" s="1"/>
  <c r="G14" i="5" s="1"/>
  <c r="G13" i="5" s="1"/>
  <c r="I572" i="5"/>
  <c r="I571" i="5" s="1"/>
  <c r="I570" i="5" s="1"/>
  <c r="D487" i="6"/>
  <c r="F522" i="6"/>
  <c r="H38" i="4"/>
  <c r="H226" i="4"/>
  <c r="F363" i="4"/>
  <c r="F362" i="4" s="1"/>
  <c r="F357" i="4" s="1"/>
  <c r="F356" i="4" s="1"/>
  <c r="H657" i="4"/>
  <c r="H656" i="4" s="1"/>
  <c r="H655" i="4" s="1"/>
  <c r="H644" i="4" s="1"/>
  <c r="H643" i="4" s="1"/>
  <c r="F38" i="6"/>
  <c r="D304" i="6"/>
  <c r="D32" i="1"/>
  <c r="H87" i="4"/>
  <c r="H86" i="4" s="1"/>
  <c r="H85" i="4" s="1"/>
  <c r="H84" i="4" s="1"/>
  <c r="G226" i="4"/>
  <c r="H363" i="4"/>
  <c r="H362" i="4" s="1"/>
  <c r="H357" i="4" s="1"/>
  <c r="H356" i="4" s="1"/>
  <c r="F393" i="4"/>
  <c r="F392" i="4" s="1"/>
  <c r="G560" i="4"/>
  <c r="G549" i="4" s="1"/>
  <c r="I68" i="5"/>
  <c r="H765" i="5"/>
  <c r="H764" i="5" s="1"/>
  <c r="H759" i="5" s="1"/>
  <c r="H757" i="5" s="1"/>
  <c r="H756" i="5" s="1"/>
  <c r="E468" i="6"/>
  <c r="H551" i="4"/>
  <c r="H550" i="4" s="1"/>
  <c r="H21" i="5"/>
  <c r="H20" i="5" s="1"/>
  <c r="H19" i="5" s="1"/>
  <c r="H15" i="5" s="1"/>
  <c r="H14" i="5" s="1"/>
  <c r="H13" i="5" s="1"/>
  <c r="I95" i="5"/>
  <c r="H318" i="5"/>
  <c r="H305" i="5" s="1"/>
  <c r="F442" i="6"/>
  <c r="F441" i="6" s="1"/>
  <c r="E543" i="6"/>
  <c r="E542" i="6" s="1"/>
  <c r="H618" i="4"/>
  <c r="F728" i="4"/>
  <c r="F727" i="4" s="1"/>
  <c r="H251" i="5"/>
  <c r="H247" i="5" s="1"/>
  <c r="H449" i="5"/>
  <c r="H448" i="5" s="1"/>
  <c r="H667" i="5"/>
  <c r="H666" i="5" s="1"/>
  <c r="H665" i="5" s="1"/>
  <c r="H664" i="5" s="1"/>
  <c r="H663" i="5" s="1"/>
  <c r="H662" i="5" s="1"/>
  <c r="G765" i="5"/>
  <c r="G764" i="5" s="1"/>
  <c r="G759" i="5" s="1"/>
  <c r="G757" i="5" s="1"/>
  <c r="G756" i="5" s="1"/>
  <c r="F304" i="6"/>
  <c r="F487" i="6"/>
  <c r="E497" i="6"/>
  <c r="D522" i="6"/>
  <c r="E531" i="6"/>
  <c r="E134" i="6"/>
  <c r="E128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8" i="4"/>
  <c r="G296" i="4"/>
  <c r="F708" i="4"/>
  <c r="F707" i="4" s="1"/>
  <c r="F693" i="4" s="1"/>
  <c r="H708" i="4"/>
  <c r="H707" i="4" s="1"/>
  <c r="H693" i="4" s="1"/>
  <c r="G287" i="4"/>
  <c r="G333" i="4"/>
  <c r="G326" i="4" s="1"/>
  <c r="G418" i="4"/>
  <c r="G417" i="4" s="1"/>
  <c r="G416" i="4" s="1"/>
  <c r="H458" i="4"/>
  <c r="H457" i="4" s="1"/>
  <c r="F632" i="4"/>
  <c r="F631" i="4" s="1"/>
  <c r="D258" i="6"/>
  <c r="D257" i="6"/>
  <c r="F418" i="4"/>
  <c r="F417" i="4" s="1"/>
  <c r="F416" i="4" s="1"/>
  <c r="H464" i="4"/>
  <c r="H463" i="4" s="1"/>
  <c r="G464" i="4"/>
  <c r="G463" i="4" s="1"/>
  <c r="H560" i="4"/>
  <c r="F560" i="4"/>
  <c r="F549" i="4" s="1"/>
  <c r="H632" i="4"/>
  <c r="H631" i="4" s="1"/>
  <c r="G75" i="5"/>
  <c r="I75" i="5"/>
  <c r="I140" i="5"/>
  <c r="G722" i="4"/>
  <c r="G721" i="4" s="1"/>
  <c r="G720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7" i="5"/>
  <c r="G213" i="5" s="1"/>
  <c r="I217" i="5"/>
  <c r="I213" i="5" s="1"/>
  <c r="G277" i="5"/>
  <c r="H354" i="5"/>
  <c r="H348" i="5" s="1"/>
  <c r="G380" i="5"/>
  <c r="G379" i="5" s="1"/>
  <c r="G374" i="5" s="1"/>
  <c r="G373" i="5" s="1"/>
  <c r="I380" i="5"/>
  <c r="I379" i="5" s="1"/>
  <c r="I374" i="5" s="1"/>
  <c r="I373" i="5" s="1"/>
  <c r="G408" i="5"/>
  <c r="G405" i="5" s="1"/>
  <c r="G401" i="5" s="1"/>
  <c r="H455" i="5"/>
  <c r="H454" i="5" s="1"/>
  <c r="G617" i="5"/>
  <c r="G616" i="5"/>
  <c r="G615" i="5" s="1"/>
  <c r="G614" i="5" s="1"/>
  <c r="F447" i="6"/>
  <c r="F258" i="6"/>
  <c r="F257" i="6"/>
  <c r="F365" i="6"/>
  <c r="D447" i="6"/>
  <c r="G449" i="5"/>
  <c r="G448" i="5" s="1"/>
  <c r="H572" i="5"/>
  <c r="H571" i="5" s="1"/>
  <c r="H570" i="5" s="1"/>
  <c r="G629" i="5"/>
  <c r="G625" i="5" s="1"/>
  <c r="D13" i="6"/>
  <c r="E61" i="6"/>
  <c r="E81" i="6"/>
  <c r="D161" i="6"/>
  <c r="D160" i="6" s="1"/>
  <c r="D155" i="6" s="1"/>
  <c r="F161" i="6"/>
  <c r="F160" i="6" s="1"/>
  <c r="F155" i="6" s="1"/>
  <c r="D196" i="6"/>
  <c r="D195" i="6" s="1"/>
  <c r="E206" i="6"/>
  <c r="E205" i="6" s="1"/>
  <c r="D236" i="6"/>
  <c r="D281" i="6"/>
  <c r="D277" i="6" s="1"/>
  <c r="F281" i="6"/>
  <c r="E304" i="6"/>
  <c r="F311" i="6"/>
  <c r="F348" i="6"/>
  <c r="F344" i="6" s="1"/>
  <c r="D365" i="6"/>
  <c r="E442" i="6"/>
  <c r="E441" i="6" s="1"/>
  <c r="E447" i="6"/>
  <c r="D468" i="6"/>
  <c r="F468" i="6"/>
  <c r="E487" i="6"/>
  <c r="E492" i="6"/>
  <c r="E522" i="6"/>
  <c r="E13" i="6"/>
  <c r="D81" i="6"/>
  <c r="E236" i="6"/>
  <c r="E504" i="6"/>
  <c r="F13" i="6"/>
  <c r="D52" i="6"/>
  <c r="F61" i="6"/>
  <c r="F236" i="6"/>
  <c r="E311" i="6"/>
  <c r="E365" i="6"/>
  <c r="E509" i="6"/>
  <c r="E258" i="6"/>
  <c r="E257" i="6"/>
  <c r="E52" i="6"/>
  <c r="H106" i="5"/>
  <c r="G241" i="5"/>
  <c r="I354" i="5"/>
  <c r="I348" i="5" s="1"/>
  <c r="G455" i="5"/>
  <c r="G454" i="5" s="1"/>
  <c r="I553" i="5"/>
  <c r="I552" i="5" s="1"/>
  <c r="G634" i="5"/>
  <c r="I579" i="5"/>
  <c r="I578" i="5" s="1"/>
  <c r="H80" i="5"/>
  <c r="G140" i="5"/>
  <c r="G270" i="5"/>
  <c r="G309" i="5"/>
  <c r="G305" i="5" s="1"/>
  <c r="G354" i="5"/>
  <c r="G348" i="5" s="1"/>
  <c r="I455" i="5"/>
  <c r="I454" i="5" s="1"/>
  <c r="G579" i="5"/>
  <c r="G578" i="5" s="1"/>
  <c r="G255" i="4"/>
  <c r="H398" i="4"/>
  <c r="H333" i="4"/>
  <c r="H326" i="4" s="1"/>
  <c r="G248" i="4"/>
  <c r="F255" i="4"/>
  <c r="G357" i="4"/>
  <c r="G356" i="4" s="1"/>
  <c r="F464" i="4"/>
  <c r="F463" i="4" s="1"/>
  <c r="G486" i="4"/>
  <c r="G485" i="4"/>
  <c r="F86" i="4"/>
  <c r="F85" i="4" s="1"/>
  <c r="F84" i="4" s="1"/>
  <c r="D30" i="1"/>
  <c r="D65" i="1" s="1"/>
  <c r="F656" i="4" l="1"/>
  <c r="F655" i="4" s="1"/>
  <c r="F644" i="4" s="1"/>
  <c r="F643" i="4" s="1"/>
  <c r="F722" i="4"/>
  <c r="F721" i="4" s="1"/>
  <c r="F720" i="4" s="1"/>
  <c r="D187" i="6"/>
  <c r="F187" i="6"/>
  <c r="E187" i="6"/>
  <c r="D128" i="6"/>
  <c r="D127" i="6" s="1"/>
  <c r="H396" i="5"/>
  <c r="G129" i="5"/>
  <c r="G665" i="5"/>
  <c r="G664" i="5" s="1"/>
  <c r="G663" i="5" s="1"/>
  <c r="G662" i="5" s="1"/>
  <c r="H383" i="4"/>
  <c r="H355" i="4" s="1"/>
  <c r="G383" i="4"/>
  <c r="G355" i="4" s="1"/>
  <c r="I129" i="5"/>
  <c r="G596" i="4"/>
  <c r="G590" i="4" s="1"/>
  <c r="G508" i="4" s="1"/>
  <c r="G605" i="5"/>
  <c r="G604" i="5" s="1"/>
  <c r="H129" i="5"/>
  <c r="H106" i="4"/>
  <c r="H22" i="4"/>
  <c r="H21" i="4" s="1"/>
  <c r="H20" i="4" s="1"/>
  <c r="F383" i="4"/>
  <c r="F355" i="4" s="1"/>
  <c r="H549" i="4"/>
  <c r="G106" i="4"/>
  <c r="F106" i="4"/>
  <c r="F596" i="4"/>
  <c r="F590" i="4" s="1"/>
  <c r="F508" i="4" s="1"/>
  <c r="F22" i="4"/>
  <c r="F21" i="4" s="1"/>
  <c r="F20" i="4" s="1"/>
  <c r="G222" i="4"/>
  <c r="G221" i="4" s="1"/>
  <c r="G220" i="4" s="1"/>
  <c r="G219" i="4" s="1"/>
  <c r="G218" i="4" s="1"/>
  <c r="H222" i="4"/>
  <c r="H221" i="4" s="1"/>
  <c r="H220" i="4" s="1"/>
  <c r="H219" i="4" s="1"/>
  <c r="H218" i="4" s="1"/>
  <c r="D461" i="6"/>
  <c r="D460" i="6" s="1"/>
  <c r="E343" i="6"/>
  <c r="F277" i="6"/>
  <c r="F276" i="6" s="1"/>
  <c r="F275" i="6" s="1"/>
  <c r="D276" i="6"/>
  <c r="D275" i="6" s="1"/>
  <c r="G396" i="5"/>
  <c r="G372" i="5" s="1"/>
  <c r="G246" i="5"/>
  <c r="G240" i="5" s="1"/>
  <c r="G239" i="5" s="1"/>
  <c r="G238" i="5" s="1"/>
  <c r="H246" i="5"/>
  <c r="H240" i="5" s="1"/>
  <c r="H239" i="5" s="1"/>
  <c r="H238" i="5" s="1"/>
  <c r="I396" i="5"/>
  <c r="I372" i="5" s="1"/>
  <c r="F220" i="4"/>
  <c r="F219" i="4" s="1"/>
  <c r="F218" i="4" s="1"/>
  <c r="G624" i="5"/>
  <c r="G623" i="5" s="1"/>
  <c r="G622" i="5" s="1"/>
  <c r="H67" i="5"/>
  <c r="H66" i="5" s="1"/>
  <c r="H65" i="5" s="1"/>
  <c r="G67" i="5"/>
  <c r="G66" i="5" s="1"/>
  <c r="G65" i="5" s="1"/>
  <c r="I709" i="5"/>
  <c r="F461" i="6"/>
  <c r="F460" i="6" s="1"/>
  <c r="E275" i="6"/>
  <c r="E127" i="6"/>
  <c r="H564" i="5"/>
  <c r="H372" i="5"/>
  <c r="G491" i="5"/>
  <c r="I491" i="5"/>
  <c r="H283" i="4"/>
  <c r="H273" i="4" s="1"/>
  <c r="H491" i="5"/>
  <c r="H295" i="5"/>
  <c r="I564" i="5"/>
  <c r="F283" i="4"/>
  <c r="F273" i="4" s="1"/>
  <c r="I67" i="5"/>
  <c r="I66" i="5" s="1"/>
  <c r="I65" i="5" s="1"/>
  <c r="G709" i="5"/>
  <c r="E461" i="6"/>
  <c r="E460" i="6" s="1"/>
  <c r="F343" i="6"/>
  <c r="G22" i="4"/>
  <c r="G21" i="4" s="1"/>
  <c r="G20" i="4" s="1"/>
  <c r="H596" i="4"/>
  <c r="H590" i="4" s="1"/>
  <c r="H508" i="4" s="1"/>
  <c r="G295" i="5"/>
  <c r="G283" i="4"/>
  <c r="G273" i="4" s="1"/>
  <c r="D343" i="6"/>
  <c r="H709" i="5"/>
  <c r="I295" i="5"/>
  <c r="G564" i="5"/>
  <c r="F13" i="4" l="1"/>
  <c r="F796" i="4" s="1"/>
  <c r="E596" i="6"/>
  <c r="F596" i="6"/>
  <c r="H13" i="4"/>
  <c r="H796" i="4" s="1"/>
  <c r="D596" i="6"/>
  <c r="H58" i="5"/>
  <c r="H57" i="5" s="1"/>
  <c r="H795" i="5" s="1"/>
  <c r="G58" i="5"/>
  <c r="G13" i="4"/>
  <c r="G796" i="4" s="1"/>
  <c r="I58" i="5"/>
  <c r="I57" i="5" s="1"/>
  <c r="I795" i="5" s="1"/>
  <c r="G57" i="5" l="1"/>
  <c r="G795" i="5" s="1"/>
</calcChain>
</file>

<file path=xl/sharedStrings.xml><?xml version="1.0" encoding="utf-8"?>
<sst xmlns="http://schemas.openxmlformats.org/spreadsheetml/2006/main" count="10776" uniqueCount="706">
  <si>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</si>
  <si>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</si>
  <si>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</si>
  <si>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</si>
  <si>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</si>
  <si>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</si>
  <si>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</si>
  <si>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</si>
  <si>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</si>
  <si>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</si>
  <si>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</si>
  <si>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</si>
  <si>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</si>
  <si>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</si>
  <si>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</si>
  <si>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</si>
  <si>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</si>
  <si>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</si>
  <si>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</si>
  <si>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</si>
  <si>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</si>
  <si>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</si>
  <si>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</si>
  <si>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</si>
  <si>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</si>
  <si>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</si>
  <si>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</si>
  <si>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</si>
  <si>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</si>
  <si>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</si>
  <si>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</si>
  <si>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</si>
  <si>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</si>
  <si>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</si>
  <si>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</si>
  <si>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</si>
  <si>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</si>
  <si>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</si>
  <si>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</si>
  <si>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</si>
  <si>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</si>
  <si>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</si>
  <si>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</si>
  <si>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</si>
  <si>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</si>
  <si>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</si>
  <si>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</si>
  <si>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</si>
  <si>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</si>
  <si>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</si>
  <si>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</si>
  <si>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</si>
  <si>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</si>
  <si>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</si>
  <si>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</si>
  <si>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</si>
  <si>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</si>
  <si>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</si>
  <si>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</si>
  <si>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</si>
  <si>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</si>
  <si>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</si>
  <si>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</si>
  <si>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</si>
  <si>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</si>
  <si>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</si>
  <si>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</si>
  <si>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</si>
  <si>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</si>
  <si>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</si>
  <si>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</si>
  <si>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</si>
  <si>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</si>
  <si>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</si>
  <si>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</si>
  <si>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</si>
  <si>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</si>
  <si>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</si>
  <si>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</si>
  <si>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</si>
  <si>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</si>
  <si>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</si>
  <si>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</si>
  <si>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</si>
  <si>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</si>
  <si>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</si>
  <si>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</si>
  <si>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</si>
  <si>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</si>
  <si>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</si>
  <si>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</si>
  <si>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</si>
  <si>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</si>
  <si>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</si>
  <si>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</si>
  <si>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</si>
  <si>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</si>
  <si>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</si>
  <si>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</si>
  <si>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</si>
  <si>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</si>
  <si>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</si>
  <si>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</si>
  <si>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</si>
  <si>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</si>
  <si>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</si>
  <si>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</si>
  <si>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</si>
  <si>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</si>
  <si>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</si>
  <si>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</si>
  <si>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</si>
  <si>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</si>
  <si>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</si>
  <si>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</si>
  <si>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</si>
  <si>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</si>
  <si>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</si>
  <si>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</si>
  <si>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</si>
  <si>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</si>
  <si>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</si>
  <si>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</si>
  <si>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</si>
  <si>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</si>
  <si>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</si>
  <si>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</si>
  <si>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</si>
  <si>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</si>
  <si>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</si>
  <si>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</si>
  <si>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</si>
  <si>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</si>
  <si>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</si>
  <si>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</si>
  <si>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</si>
  <si>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</si>
  <si>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</si>
  <si>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</si>
  <si>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</si>
  <si>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</si>
  <si>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</si>
  <si>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</si>
  <si>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</si>
  <si>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</si>
  <si>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</si>
  <si>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</si>
  <si>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</si>
  <si>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</si>
  <si>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</si>
  <si>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</si>
  <si>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</si>
  <si>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</si>
  <si>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</si>
  <si>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</si>
  <si>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</si>
  <si>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</si>
  <si>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</si>
  <si>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</si>
  <si>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</si>
  <si>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</si>
  <si>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</si>
  <si>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</si>
  <si>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</si>
  <si>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</si>
  <si>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</si>
  <si>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</si>
  <si>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</si>
  <si>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</si>
  <si>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</si>
  <si>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</si>
  <si>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</si>
  <si>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</si>
  <si>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</si>
  <si>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</si>
  <si>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</si>
  <si>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</si>
  <si>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</si>
  <si>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</si>
  <si>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</si>
  <si>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</si>
  <si>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</si>
  <si>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</si>
  <si>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</si>
  <si>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</si>
  <si>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</si>
  <si>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</si>
  <si>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</si>
  <si>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</si>
  <si>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</si>
  <si>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</si>
  <si>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</si>
  <si>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</si>
  <si>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</si>
  <si>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</si>
  <si>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</si>
  <si>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</si>
  <si>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</si>
  <si>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</si>
  <si>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</si>
  <si>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</si>
  <si>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</si>
  <si>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</si>
  <si>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</si>
  <si>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</si>
  <si>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</si>
  <si>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</si>
  <si>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</si>
  <si>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</si>
  <si>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</si>
  <si>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</si>
  <si>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</si>
  <si>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</si>
  <si>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</si>
  <si>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</si>
  <si>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</si>
  <si>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</si>
  <si>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</si>
  <si>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</si>
  <si>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</si>
  <si>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</si>
  <si>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</si>
  <si>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</si>
  <si>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</si>
  <si>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</si>
  <si>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</si>
  <si>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</si>
  <si>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</si>
  <si>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</si>
  <si>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</si>
  <si>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</si>
  <si>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</si>
  <si>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</si>
  <si>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</si>
  <si>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</si>
  <si>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</si>
  <si>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</si>
  <si>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</si>
  <si>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</si>
  <si>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</si>
  <si>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</si>
  <si>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</si>
  <si>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</si>
  <si>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</si>
  <si>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</si>
  <si>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</si>
  <si>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</si>
  <si>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</si>
  <si>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</si>
  <si>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</si>
  <si>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</si>
  <si>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</si>
  <si>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</si>
  <si>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</si>
  <si>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</si>
  <si>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</si>
  <si>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</si>
  <si>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</si>
  <si>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</si>
  <si>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</si>
  <si>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</si>
  <si>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</si>
  <si>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</si>
  <si>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</si>
  <si>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</si>
  <si>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</si>
  <si>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</si>
  <si>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</si>
  <si>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</si>
  <si>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</si>
  <si>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</si>
  <si>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</si>
  <si>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</si>
  <si>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</si>
  <si>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</si>
  <si>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</si>
  <si>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</si>
  <si>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</si>
  <si>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</si>
  <si>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</si>
  <si>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</si>
  <si>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</si>
  <si>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</si>
  <si>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</si>
  <si>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</si>
  <si>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</si>
  <si>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</si>
  <si>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</si>
  <si>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</si>
  <si>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</si>
  <si>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</si>
  <si>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</si>
  <si>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</si>
  <si>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</si>
  <si>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</si>
  <si>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</si>
  <si>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</si>
  <si>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</si>
  <si>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</si>
  <si>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</si>
  <si>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</si>
  <si>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</si>
  <si>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</si>
  <si>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</si>
  <si>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</si>
  <si>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</si>
  <si>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</si>
  <si>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</si>
  <si>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</si>
  <si>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</si>
  <si>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</si>
  <si>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</si>
  <si>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</si>
  <si>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</si>
  <si>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</si>
  <si>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</si>
  <si>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</si>
  <si>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</si>
  <si>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</si>
  <si>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</si>
  <si>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</si>
  <si>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</si>
  <si>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</si>
  <si>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</si>
  <si>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</si>
  <si>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</si>
  <si>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</si>
  <si>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</si>
  <si>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</si>
  <si>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</si>
  <si>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</si>
  <si>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</si>
  <si>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</si>
  <si>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</si>
  <si>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</si>
  <si>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</si>
  <si>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</si>
  <si>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</si>
  <si>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</si>
  <si>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</si>
  <si>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</si>
  <si>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</si>
  <si>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</si>
  <si>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</si>
  <si>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</si>
  <si>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</si>
  <si>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</si>
  <si>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</si>
  <si>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</si>
  <si>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</si>
  <si>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</si>
  <si>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</si>
  <si>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</si>
  <si>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</si>
  <si>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</si>
  <si>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</si>
  <si>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</si>
  <si>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</si>
  <si>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</si>
  <si>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</si>
  <si>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</si>
  <si>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</si>
  <si>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</si>
  <si>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</si>
  <si>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</si>
  <si>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</si>
  <si>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</si>
  <si>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</si>
  <si>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</si>
  <si>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</si>
  <si>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</si>
  <si>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</si>
  <si>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</si>
  <si>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</si>
  <si>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</si>
  <si>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</si>
  <si>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</si>
  <si>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</si>
  <si>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</si>
  <si>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</si>
  <si>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</si>
  <si>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</si>
  <si>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</si>
  <si>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</si>
  <si>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</si>
  <si>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</si>
  <si>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</si>
  <si>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</si>
  <si>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</si>
  <si>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</si>
  <si>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</si>
  <si>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</si>
  <si>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</si>
  <si>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</si>
  <si>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</si>
  <si>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</si>
  <si>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</si>
  <si>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</si>
  <si>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</si>
  <si>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</si>
  <si>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</si>
  <si>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</si>
  <si>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</si>
  <si>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</si>
  <si>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</si>
  <si>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</si>
  <si>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</si>
  <si>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</si>
  <si>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</si>
  <si>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</si>
  <si>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</si>
  <si>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</si>
  <si>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</si>
  <si>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</si>
  <si>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</si>
  <si>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</si>
  <si>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</si>
  <si>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</si>
  <si>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</si>
  <si>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</si>
  <si>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</si>
  <si>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</si>
  <si>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</si>
  <si>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</si>
  <si>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</si>
  <si>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</si>
  <si>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</si>
  <si>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</si>
  <si>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</si>
  <si>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</si>
  <si>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</si>
  <si>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</si>
  <si>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</si>
  <si>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</si>
  <si>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</si>
  <si>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</si>
  <si>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</si>
  <si>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</si>
  <si>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</si>
  <si>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</si>
  <si>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</si>
  <si>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</si>
  <si>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</si>
  <si>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</si>
  <si>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</si>
  <si>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</si>
  <si>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</si>
  <si>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</si>
  <si>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</si>
  <si>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</si>
  <si>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</si>
  <si>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</si>
  <si>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</si>
  <si>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</si>
  <si>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</si>
  <si>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</si>
  <si>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</si>
  <si>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</si>
  <si>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</si>
  <si>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</si>
  <si>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</si>
  <si>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</si>
  <si>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</si>
  <si>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</si>
  <si>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</si>
  <si>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</si>
  <si>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</si>
  <si>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</si>
  <si>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</si>
  <si>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</si>
  <si>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</si>
  <si>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</si>
  <si>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</si>
  <si>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</si>
  <si>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</si>
  <si>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</si>
  <si>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</si>
  <si>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</si>
  <si>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</si>
  <si>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</si>
  <si>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</si>
  <si>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</si>
  <si>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</si>
  <si>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</si>
  <si>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</si>
  <si>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</si>
  <si>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</si>
  <si>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</si>
  <si>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</si>
  <si>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</si>
  <si>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</si>
  <si>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</si>
  <si>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</si>
  <si>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</si>
  <si>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</si>
  <si>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</si>
  <si>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</si>
  <si>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</si>
  <si>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</si>
  <si>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</si>
  <si>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</si>
  <si>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</si>
  <si>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</si>
  <si>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</si>
  <si>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</si>
  <si>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</si>
  <si>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</si>
  <si>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</si>
  <si>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</si>
  <si>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</si>
  <si>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</si>
  <si>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</si>
  <si>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</si>
  <si>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</si>
  <si>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</si>
  <si>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</si>
  <si>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</si>
  <si>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</si>
  <si>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</si>
  <si>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</si>
  <si>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</si>
  <si>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</si>
  <si>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</si>
  <si>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</si>
  <si>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</si>
  <si>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</si>
  <si>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</si>
  <si>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</si>
  <si>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</si>
  <si>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</si>
  <si>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</si>
  <si>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</si>
  <si>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</si>
  <si>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</si>
  <si>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</si>
  <si>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</si>
  <si>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</si>
  <si>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</si>
  <si>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</si>
  <si>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</si>
  <si>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</si>
  <si>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</si>
  <si>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</si>
  <si>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</si>
  <si>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</si>
  <si>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</si>
  <si>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</si>
  <si>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</si>
  <si>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</si>
  <si>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</si>
  <si>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</si>
  <si>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</si>
  <si>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</si>
  <si>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</si>
  <si>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</si>
  <si>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</si>
  <si>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</si>
  <si>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</si>
  <si>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</si>
  <si>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</si>
  <si>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</si>
  <si>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</si>
  <si>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</si>
  <si>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</si>
  <si>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</si>
  <si>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</si>
  <si>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</si>
  <si>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</si>
  <si>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</si>
  <si>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</si>
  <si>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</si>
  <si>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</si>
  <si>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</si>
  <si>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</si>
  <si>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</si>
  <si>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</si>
  <si>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</si>
  <si>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</si>
  <si>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</si>
  <si>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</si>
  <si>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</si>
  <si>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</si>
  <si>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</si>
  <si>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</si>
  <si>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</si>
  <si>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</si>
  <si>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</si>
  <si>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</si>
  <si>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</si>
  <si>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</si>
  <si>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</si>
  <si>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</si>
  <si>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</si>
  <si>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</si>
  <si>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</si>
  <si>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</si>
  <si>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</si>
  <si>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</si>
  <si>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</si>
  <si>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</si>
  <si>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</si>
  <si>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</si>
  <si>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</si>
  <si>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</si>
  <si>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</si>
  <si>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</si>
  <si>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</si>
  <si>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</si>
  <si>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</si>
  <si>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</si>
  <si>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</si>
  <si>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</si>
  <si>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</si>
  <si>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</si>
  <si>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</si>
  <si>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</si>
  <si>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</si>
  <si>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</si>
  <si>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</si>
  <si>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</si>
  <si>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</si>
  <si>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</si>
  <si>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</si>
  <si>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</si>
  <si>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</si>
  <si>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</si>
  <si>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</si>
  <si>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</si>
  <si>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</si>
  <si>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</si>
  <si>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</si>
  <si>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</si>
  <si>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</si>
  <si>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</si>
  <si>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</si>
  <si>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</si>
  <si>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</si>
  <si>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</si>
  <si>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</si>
  <si>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</si>
  <si>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</si>
  <si>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</si>
  <si>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</si>
  <si>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</si>
  <si>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</si>
  <si>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</si>
  <si>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</si>
  <si>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</si>
  <si>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</si>
  <si>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</si>
  <si>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</si>
  <si>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</si>
  <si>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</si>
  <si>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</si>
  <si>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</si>
  <si>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</si>
  <si>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</si>
  <si>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</si>
  <si>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</si>
  <si>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</si>
  <si>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</si>
  <si>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</si>
  <si>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</si>
  <si>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</si>
  <si>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</si>
  <si>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</si>
  <si>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</si>
  <si>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</si>
  <si>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</si>
  <si>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</si>
  <si>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</si>
  <si>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1100178А00</t>
  </si>
  <si>
    <t>1900178А00</t>
  </si>
  <si>
    <t>1200478А00</t>
  </si>
  <si>
    <t>1200500000</t>
  </si>
  <si>
    <t>12005S2110</t>
  </si>
  <si>
    <t>12005S2120</t>
  </si>
  <si>
    <t>Устройство спортивно-досуговой площадки в ЗАТО Михайловский Саратовской области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</si>
  <si>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</si>
  <si>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</si>
  <si>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1500178А00</t>
  </si>
  <si>
    <t>9300078А00</t>
  </si>
  <si>
    <t>0800178А00</t>
  </si>
  <si>
    <t>1800278А00</t>
  </si>
  <si>
    <t>1000178А00</t>
  </si>
  <si>
    <t>2100178А00</t>
  </si>
  <si>
    <t>2000178А00</t>
  </si>
  <si>
    <t>1200572100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</si>
  <si>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</si>
  <si>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</si>
  <si>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</si>
  <si>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</si>
  <si>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</si>
  <si>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</si>
  <si>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</si>
  <si>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от 06 сентября 2018 года №158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</si>
  <si>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</si>
  <si>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</si>
  <si>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</si>
  <si>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08000S7900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</si>
  <si>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</si>
  <si>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</si>
  <si>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от 04 октября 2018 года №162</t>
  </si>
  <si>
    <t>Приложение 4</t>
  </si>
  <si>
    <t>от 13 декабря 2018 года №175</t>
  </si>
  <si>
    <t>от  13 декабря 2018 года №175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</si>
</sst>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164" fontId="27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164" fontId="19" fillId="0" borderId="0" xfId="3" applyNumberFormat="1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6" t="s">
        <v>581</v>
      </c>
      <c r="B1" s="126"/>
      <c r="C1" s="126"/>
      <c r="D1" s="126"/>
      <c r="E1" s="126"/>
      <c r="F1" s="126"/>
      <c r="G1" s="126"/>
      <c r="H1" s="126"/>
    </row>
    <row r="2" spans="1:10" ht="15.75" x14ac:dyDescent="0.25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10" ht="15.75" x14ac:dyDescent="0.25">
      <c r="A3" s="128" t="s">
        <v>654</v>
      </c>
      <c r="B3" s="128"/>
      <c r="C3" s="128"/>
      <c r="D3" s="128"/>
      <c r="E3" s="128"/>
      <c r="F3" s="128"/>
      <c r="G3" s="128"/>
      <c r="H3" s="128"/>
    </row>
    <row r="4" spans="1:10" ht="15.75" x14ac:dyDescent="0.25">
      <c r="A4" s="126" t="s">
        <v>581</v>
      </c>
      <c r="B4" s="126"/>
      <c r="C4" s="126"/>
      <c r="D4" s="126"/>
      <c r="E4" s="126"/>
      <c r="F4" s="126"/>
      <c r="G4" s="126"/>
      <c r="H4" s="126"/>
      <c r="I4" s="6"/>
      <c r="J4" s="6"/>
    </row>
    <row r="5" spans="1:10" ht="15.75" x14ac:dyDescent="0.25">
      <c r="A5" s="127" t="s">
        <v>86</v>
      </c>
      <c r="B5" s="127"/>
      <c r="C5" s="127"/>
      <c r="D5" s="127"/>
      <c r="E5" s="127"/>
      <c r="F5" s="127"/>
      <c r="G5" s="127"/>
      <c r="H5" s="127"/>
      <c r="I5" s="6"/>
      <c r="J5" s="6"/>
    </row>
    <row r="6" spans="1:10" ht="15.75" x14ac:dyDescent="0.25">
      <c r="A6" s="128" t="s">
        <v>584</v>
      </c>
      <c r="B6" s="128"/>
      <c r="C6" s="128"/>
      <c r="D6" s="128"/>
      <c r="E6" s="128"/>
      <c r="F6" s="128"/>
      <c r="G6" s="128"/>
      <c r="H6" s="128"/>
      <c r="I6" s="6"/>
      <c r="J6" s="6"/>
    </row>
    <row r="7" spans="1:10" ht="15.75" x14ac:dyDescent="0.25">
      <c r="A7" s="136"/>
      <c r="B7" s="136"/>
      <c r="C7" s="136"/>
      <c r="D7" s="136"/>
      <c r="E7" s="136"/>
      <c r="F7" s="136"/>
      <c r="G7" s="136"/>
      <c r="H7" s="136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5" t="s">
        <v>578</v>
      </c>
      <c r="B13" s="135"/>
      <c r="C13" s="135"/>
      <c r="D13" s="135"/>
      <c r="E13" s="135"/>
      <c r="F13" s="135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37" t="s">
        <v>0</v>
      </c>
      <c r="B16" s="137"/>
      <c r="C16" s="137"/>
      <c r="D16" s="137"/>
      <c r="E16" s="137"/>
      <c r="F16" s="137"/>
      <c r="G16" s="6"/>
      <c r="H16" s="6"/>
      <c r="I16" s="6"/>
      <c r="J16" s="6"/>
    </row>
    <row r="17" spans="1:8" ht="11.25" customHeight="1" x14ac:dyDescent="0.25">
      <c r="A17" s="139" t="s">
        <v>7</v>
      </c>
      <c r="B17" s="140"/>
      <c r="C17" s="139" t="s">
        <v>8</v>
      </c>
      <c r="D17" s="138" t="s">
        <v>1</v>
      </c>
      <c r="E17" s="138"/>
      <c r="F17" s="138"/>
    </row>
    <row r="18" spans="1:8" x14ac:dyDescent="0.25">
      <c r="A18" s="140"/>
      <c r="B18" s="140"/>
      <c r="C18" s="140"/>
      <c r="D18" s="138"/>
      <c r="E18" s="138"/>
      <c r="F18" s="138"/>
    </row>
    <row r="19" spans="1:8" ht="15.75" x14ac:dyDescent="0.25">
      <c r="A19" s="140"/>
      <c r="B19" s="140"/>
      <c r="C19" s="140"/>
      <c r="D19" s="15" t="s">
        <v>3</v>
      </c>
      <c r="E19" s="16" t="s">
        <v>4</v>
      </c>
      <c r="F19" s="16" t="s">
        <v>5</v>
      </c>
    </row>
    <row r="20" spans="1:8" ht="15.75" x14ac:dyDescent="0.25">
      <c r="A20" s="139">
        <v>1</v>
      </c>
      <c r="B20" s="139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41" t="s">
        <v>6</v>
      </c>
      <c r="B21" s="141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30" t="s">
        <v>10</v>
      </c>
      <c r="B22" s="130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30" t="s">
        <v>12</v>
      </c>
      <c r="B23" s="130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30" t="s">
        <v>14</v>
      </c>
      <c r="B24" s="130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30" t="s">
        <v>16</v>
      </c>
      <c r="B25" s="130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30" t="s">
        <v>18</v>
      </c>
      <c r="B26" s="130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30" t="s">
        <v>20</v>
      </c>
      <c r="B27" s="130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30" t="s">
        <v>85</v>
      </c>
      <c r="B28" s="130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30" t="s">
        <v>22</v>
      </c>
      <c r="B29" s="130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41" t="s">
        <v>24</v>
      </c>
      <c r="B30" s="141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30" t="s">
        <v>26</v>
      </c>
      <c r="B31" s="130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33" t="s">
        <v>29</v>
      </c>
      <c r="B32" s="133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30" t="s">
        <v>30</v>
      </c>
      <c r="B33" s="130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30" t="s">
        <v>32</v>
      </c>
      <c r="B34" s="130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30" t="s">
        <v>35</v>
      </c>
      <c r="B35" s="130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30" t="s">
        <v>36</v>
      </c>
      <c r="B36" s="130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30" t="s">
        <v>37</v>
      </c>
      <c r="B37" s="130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33" t="s">
        <v>41</v>
      </c>
      <c r="B38" s="133"/>
      <c r="C38" s="23" t="s">
        <v>40</v>
      </c>
      <c r="D38" s="13">
        <f>D39</f>
        <v>5076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34" t="s">
        <v>586</v>
      </c>
      <c r="B41" s="134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33" t="s">
        <v>46</v>
      </c>
      <c r="B42" s="133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30" t="s">
        <v>48</v>
      </c>
      <c r="B43" s="130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30" t="s">
        <v>51</v>
      </c>
      <c r="B44" s="130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30" t="s">
        <v>53</v>
      </c>
      <c r="B45" s="130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30" t="s">
        <v>55</v>
      </c>
      <c r="B46" s="130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30" t="s">
        <v>57</v>
      </c>
      <c r="B47" s="130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30" t="s">
        <v>58</v>
      </c>
      <c r="B48" s="130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30" t="s">
        <v>62</v>
      </c>
      <c r="B49" s="130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30" t="s">
        <v>61</v>
      </c>
      <c r="B50" s="130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30" t="s">
        <v>65</v>
      </c>
      <c r="B51" s="130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30" t="s">
        <v>67</v>
      </c>
      <c r="B52" s="130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30" t="s">
        <v>69</v>
      </c>
      <c r="B53" s="130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30" t="s">
        <v>71</v>
      </c>
      <c r="B54" s="130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30" t="s">
        <v>73</v>
      </c>
      <c r="B55" s="130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30" t="s">
        <v>79</v>
      </c>
      <c r="B56" s="130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30" t="s">
        <v>81</v>
      </c>
      <c r="B57" s="130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30" t="s">
        <v>82</v>
      </c>
      <c r="B58" s="130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30" t="s">
        <v>77</v>
      </c>
      <c r="B59" s="130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30" t="s">
        <v>75</v>
      </c>
      <c r="B60" s="130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30" t="s">
        <v>666</v>
      </c>
      <c r="B61" s="130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33" t="s">
        <v>655</v>
      </c>
      <c r="B62" s="133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30" t="s">
        <v>659</v>
      </c>
      <c r="B63" s="130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30" t="s">
        <v>660</v>
      </c>
      <c r="B64" s="130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32" t="s">
        <v>84</v>
      </c>
      <c r="B65" s="132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29"/>
      <c r="B66" s="129"/>
      <c r="C66" s="14"/>
      <c r="D66" s="14"/>
      <c r="E66" s="14"/>
      <c r="F66" s="14"/>
    </row>
    <row r="67" spans="1:6" x14ac:dyDescent="0.25">
      <c r="A67" s="129"/>
      <c r="B67" s="129"/>
      <c r="C67" s="14"/>
      <c r="D67" s="14"/>
      <c r="E67" s="14"/>
      <c r="F67" s="14"/>
    </row>
    <row r="68" spans="1:6" x14ac:dyDescent="0.25">
      <c r="A68" s="131"/>
      <c r="B68" s="131"/>
    </row>
  </sheetData>
  <mergeCells count="61">
    <mergeCell ref="A32:B32"/>
    <mergeCell ref="A33:B33"/>
    <mergeCell ref="A34:B34"/>
    <mergeCell ref="A35:B35"/>
    <mergeCell ref="A36:B36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13:F13"/>
    <mergeCell ref="A4:H4"/>
    <mergeCell ref="A5:H5"/>
    <mergeCell ref="A6:H6"/>
    <mergeCell ref="A7:H7"/>
    <mergeCell ref="A46:B46"/>
    <mergeCell ref="A47:B47"/>
    <mergeCell ref="A37:B37"/>
    <mergeCell ref="A38:B38"/>
    <mergeCell ref="A39:B39"/>
    <mergeCell ref="A40:B40"/>
    <mergeCell ref="A42:B42"/>
    <mergeCell ref="A41:B41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zoomScaleSheetLayoutView="100" workbookViewId="0">
      <selection activeCell="C23" sqref="C2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6" t="s">
        <v>581</v>
      </c>
      <c r="B1" s="126"/>
      <c r="C1" s="126"/>
      <c r="D1" s="126"/>
      <c r="E1" s="126"/>
      <c r="F1" s="126"/>
      <c r="G1" s="126"/>
      <c r="H1" s="126"/>
    </row>
    <row r="2" spans="1:10" ht="15.75" x14ac:dyDescent="0.25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10" ht="15.75" x14ac:dyDescent="0.25">
      <c r="A3" s="128" t="s">
        <v>702</v>
      </c>
      <c r="B3" s="128"/>
      <c r="C3" s="128"/>
      <c r="D3" s="128"/>
      <c r="E3" s="128"/>
      <c r="F3" s="128"/>
      <c r="G3" s="128"/>
      <c r="H3" s="128"/>
    </row>
    <row r="4" spans="1:10" ht="15.75" x14ac:dyDescent="0.25">
      <c r="A4" s="126" t="s">
        <v>581</v>
      </c>
      <c r="B4" s="126"/>
      <c r="C4" s="126"/>
      <c r="D4" s="126"/>
      <c r="E4" s="126"/>
      <c r="F4" s="126"/>
      <c r="G4" s="126"/>
      <c r="H4" s="126"/>
      <c r="I4" s="6"/>
      <c r="J4" s="6"/>
    </row>
    <row r="5" spans="1:10" ht="15.75" x14ac:dyDescent="0.25">
      <c r="A5" s="127" t="s">
        <v>86</v>
      </c>
      <c r="B5" s="127"/>
      <c r="C5" s="127"/>
      <c r="D5" s="127"/>
      <c r="E5" s="127"/>
      <c r="F5" s="127"/>
      <c r="G5" s="127"/>
      <c r="H5" s="127"/>
      <c r="I5" s="6"/>
      <c r="J5" s="6"/>
    </row>
    <row r="6" spans="1:10" ht="15.75" x14ac:dyDescent="0.25">
      <c r="A6" s="128" t="s">
        <v>584</v>
      </c>
      <c r="B6" s="128"/>
      <c r="C6" s="128"/>
      <c r="D6" s="128"/>
      <c r="E6" s="128"/>
      <c r="F6" s="128"/>
      <c r="G6" s="128"/>
      <c r="H6" s="128"/>
      <c r="I6" s="6"/>
      <c r="J6" s="6"/>
    </row>
    <row r="7" spans="1:10" ht="15.75" x14ac:dyDescent="0.25">
      <c r="A7" s="136"/>
      <c r="B7" s="136"/>
      <c r="C7" s="136"/>
      <c r="D7" s="136"/>
      <c r="E7" s="136"/>
      <c r="F7" s="136"/>
      <c r="G7" s="136"/>
      <c r="H7" s="136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5" t="s">
        <v>578</v>
      </c>
      <c r="B13" s="135"/>
      <c r="C13" s="135"/>
      <c r="D13" s="135"/>
      <c r="E13" s="135"/>
      <c r="F13" s="135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37" t="s">
        <v>0</v>
      </c>
      <c r="B16" s="137"/>
      <c r="C16" s="137"/>
      <c r="D16" s="137"/>
      <c r="E16" s="137"/>
      <c r="F16" s="137"/>
      <c r="G16" s="6"/>
      <c r="H16" s="6"/>
      <c r="I16" s="6"/>
      <c r="J16" s="6"/>
    </row>
    <row r="17" spans="1:8" ht="11.25" customHeight="1" x14ac:dyDescent="0.25">
      <c r="A17" s="139" t="s">
        <v>7</v>
      </c>
      <c r="B17" s="140"/>
      <c r="C17" s="139" t="s">
        <v>8</v>
      </c>
      <c r="D17" s="138" t="s">
        <v>1</v>
      </c>
      <c r="E17" s="138"/>
      <c r="F17" s="138"/>
    </row>
    <row r="18" spans="1:8" x14ac:dyDescent="0.25">
      <c r="A18" s="140"/>
      <c r="B18" s="140"/>
      <c r="C18" s="140"/>
      <c r="D18" s="138"/>
      <c r="E18" s="138"/>
      <c r="F18" s="138"/>
    </row>
    <row r="19" spans="1:8" ht="15.75" x14ac:dyDescent="0.25">
      <c r="A19" s="140"/>
      <c r="B19" s="140"/>
      <c r="C19" s="140"/>
      <c r="D19" s="116" t="s">
        <v>3</v>
      </c>
      <c r="E19" s="16" t="s">
        <v>4</v>
      </c>
      <c r="F19" s="16" t="s">
        <v>5</v>
      </c>
    </row>
    <row r="20" spans="1:8" ht="15.75" x14ac:dyDescent="0.25">
      <c r="A20" s="139">
        <v>1</v>
      </c>
      <c r="B20" s="139"/>
      <c r="C20" s="1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41" t="s">
        <v>6</v>
      </c>
      <c r="B21" s="141"/>
      <c r="C21" s="19" t="s">
        <v>9</v>
      </c>
      <c r="D21" s="20">
        <f>D22+D23+D24+D25+D26+D27+D29+D28</f>
        <v>13373.9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30" t="s">
        <v>10</v>
      </c>
      <c r="B22" s="130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30" t="s">
        <v>12</v>
      </c>
      <c r="B23" s="130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30" t="s">
        <v>14</v>
      </c>
      <c r="B24" s="130"/>
      <c r="C24" s="10" t="s">
        <v>15</v>
      </c>
      <c r="D24" s="11">
        <f>457-69.1-8.6-26.7-43.1</f>
        <v>309.49999999999994</v>
      </c>
      <c r="E24" s="11">
        <v>457</v>
      </c>
      <c r="F24" s="11">
        <v>457</v>
      </c>
    </row>
    <row r="25" spans="1:8" ht="22.5" customHeight="1" x14ac:dyDescent="0.25">
      <c r="A25" s="130" t="s">
        <v>16</v>
      </c>
      <c r="B25" s="130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30" t="s">
        <v>18</v>
      </c>
      <c r="B26" s="130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30" t="s">
        <v>20</v>
      </c>
      <c r="B27" s="130"/>
      <c r="C27" s="21" t="s">
        <v>21</v>
      </c>
      <c r="D27" s="11">
        <f>52.3+69.1+8.6+26.7+31.1</f>
        <v>187.79999999999998</v>
      </c>
      <c r="E27" s="11">
        <v>52.3</v>
      </c>
      <c r="F27" s="11">
        <v>52.3</v>
      </c>
    </row>
    <row r="28" spans="1:8" ht="29.25" customHeight="1" x14ac:dyDescent="0.25">
      <c r="A28" s="130" t="s">
        <v>85</v>
      </c>
      <c r="B28" s="130"/>
      <c r="C28" s="21" t="s">
        <v>577</v>
      </c>
      <c r="D28" s="11">
        <v>355.8</v>
      </c>
      <c r="E28" s="11">
        <v>7167.7</v>
      </c>
      <c r="F28" s="11">
        <v>10940.1</v>
      </c>
      <c r="H28" s="21"/>
    </row>
    <row r="29" spans="1:8" ht="18" customHeight="1" x14ac:dyDescent="0.25">
      <c r="A29" s="130" t="s">
        <v>22</v>
      </c>
      <c r="B29" s="130"/>
      <c r="C29" s="10" t="s">
        <v>23</v>
      </c>
      <c r="D29" s="11">
        <f>125+12</f>
        <v>137</v>
      </c>
      <c r="E29" s="11">
        <v>150</v>
      </c>
      <c r="F29" s="11">
        <v>160</v>
      </c>
    </row>
    <row r="30" spans="1:8" ht="20.25" customHeight="1" x14ac:dyDescent="0.25">
      <c r="A30" s="141" t="s">
        <v>24</v>
      </c>
      <c r="B30" s="141"/>
      <c r="C30" s="22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30" t="s">
        <v>26</v>
      </c>
      <c r="B31" s="130"/>
      <c r="C31" s="21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33" t="s">
        <v>29</v>
      </c>
      <c r="B32" s="133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30" t="s">
        <v>30</v>
      </c>
      <c r="B33" s="130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30" t="s">
        <v>32</v>
      </c>
      <c r="B34" s="130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30" t="s">
        <v>35</v>
      </c>
      <c r="B35" s="130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30" t="s">
        <v>36</v>
      </c>
      <c r="B36" s="130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30" t="s">
        <v>37</v>
      </c>
      <c r="B37" s="130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33" t="s">
        <v>41</v>
      </c>
      <c r="B38" s="133"/>
      <c r="C38" s="23" t="s">
        <v>40</v>
      </c>
      <c r="D38" s="13">
        <f>D39</f>
        <v>7435.7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D40+D42+D41+D43</f>
        <v>7435.7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55.5" customHeight="1" x14ac:dyDescent="0.25">
      <c r="A41" s="134" t="s">
        <v>693</v>
      </c>
      <c r="B41" s="134"/>
      <c r="C41" s="24" t="s">
        <v>694</v>
      </c>
      <c r="D41" s="12">
        <v>859.7</v>
      </c>
      <c r="E41" s="12"/>
      <c r="F41" s="12"/>
    </row>
    <row r="42" spans="1:6" ht="42" customHeight="1" x14ac:dyDescent="0.25">
      <c r="A42" s="134" t="s">
        <v>586</v>
      </c>
      <c r="B42" s="134"/>
      <c r="C42" s="24" t="s">
        <v>587</v>
      </c>
      <c r="D42" s="12">
        <f>2788.3+1980.7</f>
        <v>4769</v>
      </c>
      <c r="E42" s="12"/>
      <c r="F42" s="12"/>
    </row>
    <row r="43" spans="1:6" ht="96" customHeight="1" x14ac:dyDescent="0.25">
      <c r="A43" s="134" t="s">
        <v>696</v>
      </c>
      <c r="B43" s="134"/>
      <c r="C43" s="24" t="s">
        <v>697</v>
      </c>
      <c r="D43" s="12">
        <v>1500</v>
      </c>
      <c r="E43" s="12"/>
      <c r="F43" s="12"/>
    </row>
    <row r="44" spans="1:6" ht="26.25" x14ac:dyDescent="0.25">
      <c r="A44" s="133" t="s">
        <v>46</v>
      </c>
      <c r="B44" s="133"/>
      <c r="C44" s="23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30" t="s">
        <v>48</v>
      </c>
      <c r="B45" s="130"/>
      <c r="C45" s="24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30" t="s">
        <v>51</v>
      </c>
      <c r="B46" s="130"/>
      <c r="C46" s="24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30" t="s">
        <v>53</v>
      </c>
      <c r="B47" s="130"/>
      <c r="C47" s="24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30" t="s">
        <v>55</v>
      </c>
      <c r="B48" s="130"/>
      <c r="C48" s="24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30" t="s">
        <v>57</v>
      </c>
      <c r="B49" s="130"/>
      <c r="C49" s="24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30" t="s">
        <v>58</v>
      </c>
      <c r="B50" s="130"/>
      <c r="C50" s="24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30" t="s">
        <v>62</v>
      </c>
      <c r="B51" s="130"/>
      <c r="C51" s="24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30" t="s">
        <v>61</v>
      </c>
      <c r="B52" s="130"/>
      <c r="C52" s="24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30" t="s">
        <v>65</v>
      </c>
      <c r="B53" s="130"/>
      <c r="C53" s="24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30" t="s">
        <v>67</v>
      </c>
      <c r="B54" s="130"/>
      <c r="C54" s="24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30" t="s">
        <v>69</v>
      </c>
      <c r="B55" s="130"/>
      <c r="C55" s="24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30" t="s">
        <v>71</v>
      </c>
      <c r="B56" s="130"/>
      <c r="C56" s="24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30" t="s">
        <v>73</v>
      </c>
      <c r="B57" s="130"/>
      <c r="C57" s="24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30" t="s">
        <v>79</v>
      </c>
      <c r="B58" s="130"/>
      <c r="C58" s="24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30" t="s">
        <v>81</v>
      </c>
      <c r="B59" s="130"/>
      <c r="C59" s="24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30" t="s">
        <v>82</v>
      </c>
      <c r="B60" s="130"/>
      <c r="C60" s="24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30" t="s">
        <v>77</v>
      </c>
      <c r="B61" s="130"/>
      <c r="C61" s="24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30" t="s">
        <v>75</v>
      </c>
      <c r="B62" s="130"/>
      <c r="C62" s="21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30" t="s">
        <v>666</v>
      </c>
      <c r="B63" s="130"/>
      <c r="C63" s="21" t="s">
        <v>667</v>
      </c>
      <c r="D63" s="12">
        <v>0.3</v>
      </c>
      <c r="E63" s="12">
        <v>0</v>
      </c>
      <c r="F63" s="12">
        <v>0</v>
      </c>
    </row>
    <row r="64" spans="1:6" ht="15.75" x14ac:dyDescent="0.25">
      <c r="A64" s="133" t="s">
        <v>655</v>
      </c>
      <c r="B64" s="133"/>
      <c r="C64" s="113" t="s">
        <v>656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30" t="s">
        <v>659</v>
      </c>
      <c r="B65" s="130"/>
      <c r="C65" s="114" t="s">
        <v>657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30" t="s">
        <v>660</v>
      </c>
      <c r="B66" s="130"/>
      <c r="C66" s="114" t="s">
        <v>658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30" t="s">
        <v>668</v>
      </c>
      <c r="B67" s="130"/>
      <c r="C67" s="114" t="s">
        <v>669</v>
      </c>
      <c r="D67" s="12">
        <v>9602</v>
      </c>
      <c r="E67" s="12"/>
      <c r="F67" s="12"/>
    </row>
    <row r="68" spans="1:6" ht="58.5" customHeight="1" x14ac:dyDescent="0.25">
      <c r="A68" s="133" t="s">
        <v>689</v>
      </c>
      <c r="B68" s="133"/>
      <c r="C68" s="121" t="s">
        <v>690</v>
      </c>
      <c r="D68" s="13">
        <f>D69</f>
        <v>50.6</v>
      </c>
      <c r="E68" s="13"/>
      <c r="F68" s="12"/>
    </row>
    <row r="69" spans="1:6" ht="67.5" customHeight="1" x14ac:dyDescent="0.25">
      <c r="A69" s="130" t="s">
        <v>691</v>
      </c>
      <c r="B69" s="130"/>
      <c r="C69" s="114" t="s">
        <v>692</v>
      </c>
      <c r="D69" s="12">
        <v>50.6</v>
      </c>
      <c r="E69" s="12"/>
      <c r="F69" s="12"/>
    </row>
    <row r="70" spans="1:6" x14ac:dyDescent="0.25">
      <c r="A70" s="132" t="s">
        <v>84</v>
      </c>
      <c r="B70" s="132"/>
      <c r="C70" s="9"/>
      <c r="D70" s="13">
        <f>D21+D30+D68</f>
        <v>112795.5</v>
      </c>
      <c r="E70" s="13">
        <f>E21+E30</f>
        <v>88887.5</v>
      </c>
      <c r="F70" s="13">
        <f>F21+F30</f>
        <v>91397.4</v>
      </c>
    </row>
    <row r="71" spans="1:6" x14ac:dyDescent="0.25">
      <c r="A71" s="129"/>
      <c r="B71" s="129"/>
      <c r="C71" s="14"/>
      <c r="D71" s="14"/>
      <c r="E71" s="14"/>
      <c r="F71" s="14"/>
    </row>
    <row r="72" spans="1:6" x14ac:dyDescent="0.25">
      <c r="A72" s="129"/>
      <c r="B72" s="129"/>
      <c r="C72" s="14"/>
      <c r="D72" s="14"/>
      <c r="E72" s="14"/>
      <c r="F72" s="14"/>
    </row>
    <row r="73" spans="1:6" x14ac:dyDescent="0.25">
      <c r="A73" s="131"/>
      <c r="B73" s="131"/>
    </row>
  </sheetData>
  <mergeCells count="66">
    <mergeCell ref="A73:B73"/>
    <mergeCell ref="A64:B64"/>
    <mergeCell ref="A65:B65"/>
    <mergeCell ref="A66:B66"/>
    <mergeCell ref="A70:B70"/>
    <mergeCell ref="A71:B71"/>
    <mergeCell ref="A72:B72"/>
    <mergeCell ref="A68:B68"/>
    <mergeCell ref="A69:B69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51:B51"/>
    <mergeCell ref="A38:B38"/>
    <mergeCell ref="A39:B39"/>
    <mergeCell ref="A40:B40"/>
    <mergeCell ref="A42:B42"/>
    <mergeCell ref="A44:B44"/>
    <mergeCell ref="A45:B45"/>
    <mergeCell ref="A46:B46"/>
    <mergeCell ref="A47:B47"/>
    <mergeCell ref="A48:B48"/>
    <mergeCell ref="A49:B49"/>
    <mergeCell ref="A50:B50"/>
    <mergeCell ref="A41:B41"/>
    <mergeCell ref="A43:B43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6:H6"/>
    <mergeCell ref="A67:B67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view="pageBreakPreview" topLeftCell="A4" zoomScaleSheetLayoutView="100" workbookViewId="0">
      <selection activeCell="A4" sqref="A4:H7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26" t="s">
        <v>581</v>
      </c>
      <c r="B1" s="126"/>
      <c r="C1" s="126"/>
      <c r="D1" s="126"/>
      <c r="E1" s="126"/>
      <c r="F1" s="126"/>
      <c r="G1" s="126"/>
      <c r="H1" s="126"/>
    </row>
    <row r="2" spans="1:10" ht="15.75" hidden="1" x14ac:dyDescent="0.25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10" ht="15.75" hidden="1" x14ac:dyDescent="0.25">
      <c r="A3" s="128" t="s">
        <v>702</v>
      </c>
      <c r="B3" s="128"/>
      <c r="C3" s="128"/>
      <c r="D3" s="128"/>
      <c r="E3" s="128"/>
      <c r="F3" s="128"/>
      <c r="G3" s="128"/>
      <c r="H3" s="128"/>
    </row>
    <row r="4" spans="1:10" ht="15.75" x14ac:dyDescent="0.25">
      <c r="A4" s="126" t="s">
        <v>581</v>
      </c>
      <c r="B4" s="126"/>
      <c r="C4" s="126"/>
      <c r="D4" s="126"/>
      <c r="E4" s="126"/>
      <c r="F4" s="126"/>
      <c r="G4" s="126"/>
      <c r="H4" s="126"/>
    </row>
    <row r="5" spans="1:10" ht="15.75" x14ac:dyDescent="0.25">
      <c r="A5" s="127" t="s">
        <v>86</v>
      </c>
      <c r="B5" s="127"/>
      <c r="C5" s="127"/>
      <c r="D5" s="127"/>
      <c r="E5" s="127"/>
      <c r="F5" s="127"/>
      <c r="G5" s="127"/>
      <c r="H5" s="127"/>
    </row>
    <row r="6" spans="1:10" ht="15.75" x14ac:dyDescent="0.25">
      <c r="A6" s="128" t="s">
        <v>704</v>
      </c>
      <c r="B6" s="128"/>
      <c r="C6" s="128"/>
      <c r="D6" s="128"/>
      <c r="E6" s="128"/>
      <c r="F6" s="128"/>
      <c r="G6" s="115"/>
      <c r="H6" s="115"/>
    </row>
    <row r="7" spans="1:10" ht="20.25" customHeight="1" x14ac:dyDescent="0.25">
      <c r="A7" s="126" t="s">
        <v>581</v>
      </c>
      <c r="B7" s="126"/>
      <c r="C7" s="126"/>
      <c r="D7" s="126"/>
      <c r="E7" s="126"/>
      <c r="F7" s="126"/>
      <c r="G7" s="126"/>
      <c r="H7" s="126"/>
      <c r="I7" s="6"/>
      <c r="J7" s="6"/>
    </row>
    <row r="8" spans="1:10" ht="15.75" x14ac:dyDescent="0.25">
      <c r="A8" s="127" t="s">
        <v>86</v>
      </c>
      <c r="B8" s="127"/>
      <c r="C8" s="127"/>
      <c r="D8" s="127"/>
      <c r="E8" s="127"/>
      <c r="F8" s="127"/>
      <c r="G8" s="127"/>
      <c r="H8" s="127"/>
      <c r="I8" s="6"/>
      <c r="J8" s="6"/>
    </row>
    <row r="9" spans="1:10" ht="15.75" x14ac:dyDescent="0.25">
      <c r="A9" s="128" t="s">
        <v>584</v>
      </c>
      <c r="B9" s="128"/>
      <c r="C9" s="128"/>
      <c r="D9" s="128"/>
      <c r="E9" s="128"/>
      <c r="F9" s="128"/>
      <c r="G9" s="128"/>
      <c r="H9" s="128"/>
      <c r="I9" s="6"/>
      <c r="J9" s="6"/>
    </row>
    <row r="10" spans="1:10" ht="15.75" x14ac:dyDescent="0.25">
      <c r="A10" s="136"/>
      <c r="B10" s="136"/>
      <c r="C10" s="136"/>
      <c r="D10" s="136"/>
      <c r="E10" s="136"/>
      <c r="F10" s="136"/>
      <c r="G10" s="136"/>
      <c r="H10" s="136"/>
      <c r="I10" s="6"/>
      <c r="J10" s="6"/>
    </row>
    <row r="11" spans="1:10" x14ac:dyDescent="0.25">
      <c r="A11" s="2"/>
    </row>
    <row r="12" spans="1:10" ht="0.75" customHeight="1" x14ac:dyDescent="0.25"/>
    <row r="13" spans="1:10" hidden="1" x14ac:dyDescent="0.25">
      <c r="A13" s="1"/>
    </row>
    <row r="14" spans="1:10" ht="18.75" hidden="1" x14ac:dyDescent="0.3">
      <c r="A14" s="4"/>
    </row>
    <row r="15" spans="1:10" ht="18.75" hidden="1" x14ac:dyDescent="0.3">
      <c r="A15" s="5"/>
    </row>
    <row r="16" spans="1:10" ht="18.75" x14ac:dyDescent="0.3">
      <c r="A16" s="135" t="s">
        <v>578</v>
      </c>
      <c r="B16" s="135"/>
      <c r="C16" s="135"/>
      <c r="D16" s="135"/>
      <c r="E16" s="135"/>
      <c r="F16" s="135"/>
      <c r="G16" s="8"/>
      <c r="H16" s="8"/>
      <c r="I16" s="8"/>
      <c r="J16" s="8"/>
    </row>
    <row r="17" spans="1:10" s="73" customFormat="1" ht="19.5" x14ac:dyDescent="0.35">
      <c r="A17" s="70" t="s">
        <v>2</v>
      </c>
      <c r="B17" s="71"/>
      <c r="C17" s="71"/>
      <c r="D17" s="71"/>
      <c r="E17" s="71"/>
      <c r="F17" s="71"/>
      <c r="G17" s="72"/>
      <c r="H17" s="72"/>
      <c r="I17" s="72"/>
      <c r="J17" s="72"/>
    </row>
    <row r="18" spans="1:10" ht="18.75" hidden="1" x14ac:dyDescent="0.3">
      <c r="A18" s="3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37" t="s">
        <v>0</v>
      </c>
      <c r="B19" s="137"/>
      <c r="C19" s="137"/>
      <c r="D19" s="137"/>
      <c r="E19" s="137"/>
      <c r="F19" s="137"/>
      <c r="G19" s="6"/>
      <c r="H19" s="6"/>
      <c r="I19" s="6"/>
      <c r="J19" s="6"/>
    </row>
    <row r="20" spans="1:10" ht="11.25" customHeight="1" x14ac:dyDescent="0.25">
      <c r="A20" s="139" t="s">
        <v>7</v>
      </c>
      <c r="B20" s="140"/>
      <c r="C20" s="139" t="s">
        <v>8</v>
      </c>
      <c r="D20" s="138" t="s">
        <v>1</v>
      </c>
      <c r="E20" s="138"/>
      <c r="F20" s="138"/>
    </row>
    <row r="21" spans="1:10" x14ac:dyDescent="0.25">
      <c r="A21" s="140"/>
      <c r="B21" s="140"/>
      <c r="C21" s="140"/>
      <c r="D21" s="138"/>
      <c r="E21" s="138"/>
      <c r="F21" s="138"/>
    </row>
    <row r="22" spans="1:10" ht="15.75" x14ac:dyDescent="0.25">
      <c r="A22" s="140"/>
      <c r="B22" s="140"/>
      <c r="C22" s="140"/>
      <c r="D22" s="122" t="s">
        <v>3</v>
      </c>
      <c r="E22" s="16" t="s">
        <v>4</v>
      </c>
      <c r="F22" s="16" t="s">
        <v>5</v>
      </c>
    </row>
    <row r="23" spans="1:10" ht="15.75" x14ac:dyDescent="0.25">
      <c r="A23" s="139">
        <v>1</v>
      </c>
      <c r="B23" s="139"/>
      <c r="C23" s="123">
        <v>2</v>
      </c>
      <c r="D23" s="18">
        <v>3</v>
      </c>
      <c r="E23" s="16">
        <v>4</v>
      </c>
      <c r="F23" s="16">
        <v>5</v>
      </c>
    </row>
    <row r="24" spans="1:10" ht="30.75" customHeight="1" x14ac:dyDescent="0.25">
      <c r="A24" s="141" t="s">
        <v>6</v>
      </c>
      <c r="B24" s="141"/>
      <c r="C24" s="19" t="s">
        <v>9</v>
      </c>
      <c r="D24" s="20">
        <f>D25+D26+D27+D28+D29+D30+D32+D31</f>
        <v>14694.399999999998</v>
      </c>
      <c r="E24" s="20">
        <f>E25+E26+E27+E28+E29+E30+E32+E31</f>
        <v>20821.5</v>
      </c>
      <c r="F24" s="20">
        <f>F25+F26+F27+F28+F29+F30+F32+F31</f>
        <v>25121.1</v>
      </c>
    </row>
    <row r="25" spans="1:10" ht="19.5" customHeight="1" x14ac:dyDescent="0.25">
      <c r="A25" s="130" t="s">
        <v>10</v>
      </c>
      <c r="B25" s="130"/>
      <c r="C25" s="10" t="s">
        <v>11</v>
      </c>
      <c r="D25" s="11">
        <f>9210.4+50+500+426</f>
        <v>10186.4</v>
      </c>
      <c r="E25" s="11">
        <v>9671</v>
      </c>
      <c r="F25" s="11">
        <v>10145</v>
      </c>
    </row>
    <row r="26" spans="1:10" ht="41.25" customHeight="1" x14ac:dyDescent="0.25">
      <c r="A26" s="130" t="s">
        <v>12</v>
      </c>
      <c r="B26" s="130"/>
      <c r="C26" s="21" t="s">
        <v>13</v>
      </c>
      <c r="D26" s="11">
        <f>1680.6+77</f>
        <v>1757.6</v>
      </c>
      <c r="E26" s="11">
        <f>1794.9+187.8</f>
        <v>1982.7</v>
      </c>
      <c r="F26" s="11">
        <f>1794.9+226</f>
        <v>2020.9</v>
      </c>
    </row>
    <row r="27" spans="1:10" ht="21" customHeight="1" x14ac:dyDescent="0.25">
      <c r="A27" s="130" t="s">
        <v>14</v>
      </c>
      <c r="B27" s="130"/>
      <c r="C27" s="10" t="s">
        <v>15</v>
      </c>
      <c r="D27" s="11">
        <v>314</v>
      </c>
      <c r="E27" s="11">
        <v>457</v>
      </c>
      <c r="F27" s="11">
        <v>457</v>
      </c>
    </row>
    <row r="28" spans="1:10" ht="22.5" customHeight="1" x14ac:dyDescent="0.25">
      <c r="A28" s="130" t="s">
        <v>16</v>
      </c>
      <c r="B28" s="130"/>
      <c r="C28" s="10" t="s">
        <v>17</v>
      </c>
      <c r="D28" s="11">
        <f>91.4+214.7+58.1+30</f>
        <v>394.20000000000005</v>
      </c>
      <c r="E28" s="11">
        <v>364.2</v>
      </c>
      <c r="F28" s="11">
        <v>364.2</v>
      </c>
    </row>
    <row r="29" spans="1:10" ht="41.25" customHeight="1" x14ac:dyDescent="0.25">
      <c r="A29" s="130" t="s">
        <v>18</v>
      </c>
      <c r="B29" s="130"/>
      <c r="C29" s="21" t="s">
        <v>19</v>
      </c>
      <c r="D29" s="11">
        <f>971.6+338.7</f>
        <v>1310.3</v>
      </c>
      <c r="E29" s="11">
        <v>976.6</v>
      </c>
      <c r="F29" s="11">
        <v>981.6</v>
      </c>
    </row>
    <row r="30" spans="1:10" ht="29.25" customHeight="1" x14ac:dyDescent="0.25">
      <c r="A30" s="130" t="s">
        <v>20</v>
      </c>
      <c r="B30" s="130"/>
      <c r="C30" s="21" t="s">
        <v>21</v>
      </c>
      <c r="D30" s="11">
        <f>52.3+69.1+8.6+26.7+31.1+29.5</f>
        <v>217.29999999999998</v>
      </c>
      <c r="E30" s="11">
        <v>52.3</v>
      </c>
      <c r="F30" s="11">
        <v>52.3</v>
      </c>
    </row>
    <row r="31" spans="1:10" ht="29.25" customHeight="1" x14ac:dyDescent="0.25">
      <c r="A31" s="130" t="s">
        <v>85</v>
      </c>
      <c r="B31" s="130"/>
      <c r="C31" s="21" t="s">
        <v>577</v>
      </c>
      <c r="D31" s="11">
        <v>355.8</v>
      </c>
      <c r="E31" s="11">
        <v>7167.7</v>
      </c>
      <c r="F31" s="11">
        <v>10940.1</v>
      </c>
      <c r="H31" s="21"/>
    </row>
    <row r="32" spans="1:10" ht="18" customHeight="1" x14ac:dyDescent="0.25">
      <c r="A32" s="130" t="s">
        <v>22</v>
      </c>
      <c r="B32" s="130"/>
      <c r="C32" s="10" t="s">
        <v>23</v>
      </c>
      <c r="D32" s="11">
        <f>125+12+21.8</f>
        <v>158.80000000000001</v>
      </c>
      <c r="E32" s="11">
        <v>150</v>
      </c>
      <c r="F32" s="11">
        <v>160</v>
      </c>
    </row>
    <row r="33" spans="1:6" ht="20.25" customHeight="1" x14ac:dyDescent="0.25">
      <c r="A33" s="141" t="s">
        <v>24</v>
      </c>
      <c r="B33" s="141"/>
      <c r="C33" s="22" t="s">
        <v>25</v>
      </c>
      <c r="D33" s="13">
        <f>D34</f>
        <v>96115</v>
      </c>
      <c r="E33" s="13">
        <f t="shared" ref="E33:F33" si="0">E34</f>
        <v>68066</v>
      </c>
      <c r="F33" s="13">
        <f t="shared" si="0"/>
        <v>66276.3</v>
      </c>
    </row>
    <row r="34" spans="1:6" ht="54.75" customHeight="1" x14ac:dyDescent="0.25">
      <c r="A34" s="130" t="s">
        <v>26</v>
      </c>
      <c r="B34" s="130"/>
      <c r="C34" s="21" t="s">
        <v>27</v>
      </c>
      <c r="D34" s="12">
        <f>D35+D41+D47+D67</f>
        <v>96115</v>
      </c>
      <c r="E34" s="12">
        <f t="shared" ref="E34:F34" si="1">E35+E41+E47</f>
        <v>68066</v>
      </c>
      <c r="F34" s="12">
        <f t="shared" si="1"/>
        <v>66276.3</v>
      </c>
    </row>
    <row r="35" spans="1:6" ht="33" customHeight="1" x14ac:dyDescent="0.25">
      <c r="A35" s="133" t="s">
        <v>29</v>
      </c>
      <c r="B35" s="133"/>
      <c r="C35" s="23" t="s">
        <v>28</v>
      </c>
      <c r="D35" s="13">
        <f>D36+D39</f>
        <v>51708.3</v>
      </c>
      <c r="E35" s="13">
        <f t="shared" ref="E35:F35" si="2">E36+E39</f>
        <v>45618.6</v>
      </c>
      <c r="F35" s="13">
        <f t="shared" si="2"/>
        <v>42940.800000000003</v>
      </c>
    </row>
    <row r="36" spans="1:6" ht="31.5" customHeight="1" x14ac:dyDescent="0.25">
      <c r="A36" s="130" t="s">
        <v>30</v>
      </c>
      <c r="B36" s="130"/>
      <c r="C36" s="21" t="s">
        <v>31</v>
      </c>
      <c r="D36" s="12">
        <f>D37+D38</f>
        <v>24369.3</v>
      </c>
      <c r="E36" s="12">
        <f t="shared" ref="E36:F36" si="3">E37+E38</f>
        <v>21129.599999999999</v>
      </c>
      <c r="F36" s="12">
        <f t="shared" si="3"/>
        <v>21067.8</v>
      </c>
    </row>
    <row r="37" spans="1:6" ht="39" customHeight="1" x14ac:dyDescent="0.25">
      <c r="A37" s="130" t="s">
        <v>32</v>
      </c>
      <c r="B37" s="130"/>
      <c r="C37" s="21" t="s">
        <v>33</v>
      </c>
      <c r="D37" s="12">
        <v>118.2</v>
      </c>
      <c r="E37" s="12">
        <v>123.3</v>
      </c>
      <c r="F37" s="12">
        <v>128.5</v>
      </c>
    </row>
    <row r="38" spans="1:6" ht="51.75" x14ac:dyDescent="0.25">
      <c r="A38" s="130" t="s">
        <v>35</v>
      </c>
      <c r="B38" s="130"/>
      <c r="C38" s="21" t="s">
        <v>34</v>
      </c>
      <c r="D38" s="12">
        <v>24251.1</v>
      </c>
      <c r="E38" s="12">
        <v>21006.3</v>
      </c>
      <c r="F38" s="12">
        <v>20939.3</v>
      </c>
    </row>
    <row r="39" spans="1:6" ht="51.75" x14ac:dyDescent="0.25">
      <c r="A39" s="130" t="s">
        <v>36</v>
      </c>
      <c r="B39" s="130"/>
      <c r="C39" s="21" t="s">
        <v>38</v>
      </c>
      <c r="D39" s="12">
        <f>D40</f>
        <v>27339</v>
      </c>
      <c r="E39" s="12">
        <f t="shared" ref="E39:F39" si="4">E40</f>
        <v>24489</v>
      </c>
      <c r="F39" s="12">
        <f t="shared" si="4"/>
        <v>21873</v>
      </c>
    </row>
    <row r="40" spans="1:6" ht="55.5" customHeight="1" x14ac:dyDescent="0.25">
      <c r="A40" s="130" t="s">
        <v>37</v>
      </c>
      <c r="B40" s="130"/>
      <c r="C40" s="21" t="s">
        <v>39</v>
      </c>
      <c r="D40" s="12">
        <v>27339</v>
      </c>
      <c r="E40" s="12">
        <v>24489</v>
      </c>
      <c r="F40" s="12">
        <v>21873</v>
      </c>
    </row>
    <row r="41" spans="1:6" ht="39" x14ac:dyDescent="0.25">
      <c r="A41" s="133" t="s">
        <v>41</v>
      </c>
      <c r="B41" s="133"/>
      <c r="C41" s="23" t="s">
        <v>40</v>
      </c>
      <c r="D41" s="13">
        <f>D42</f>
        <v>4179.7</v>
      </c>
      <c r="E41" s="13"/>
      <c r="F41" s="13"/>
    </row>
    <row r="42" spans="1:6" x14ac:dyDescent="0.25">
      <c r="A42" s="134" t="s">
        <v>42</v>
      </c>
      <c r="B42" s="134"/>
      <c r="C42" s="24" t="s">
        <v>43</v>
      </c>
      <c r="D42" s="12">
        <f>D43+D45+D44+D46</f>
        <v>4179.7</v>
      </c>
      <c r="E42" s="12"/>
      <c r="F42" s="12"/>
    </row>
    <row r="43" spans="1:6" ht="64.5" x14ac:dyDescent="0.25">
      <c r="A43" s="134" t="s">
        <v>45</v>
      </c>
      <c r="B43" s="134"/>
      <c r="C43" s="24" t="s">
        <v>44</v>
      </c>
      <c r="D43" s="12">
        <v>307</v>
      </c>
      <c r="E43" s="12"/>
      <c r="F43" s="12"/>
    </row>
    <row r="44" spans="1:6" ht="55.5" customHeight="1" x14ac:dyDescent="0.25">
      <c r="A44" s="134" t="s">
        <v>693</v>
      </c>
      <c r="B44" s="134"/>
      <c r="C44" s="24" t="s">
        <v>694</v>
      </c>
      <c r="D44" s="12">
        <v>859.7</v>
      </c>
      <c r="E44" s="12"/>
      <c r="F44" s="12"/>
    </row>
    <row r="45" spans="1:6" ht="42" customHeight="1" x14ac:dyDescent="0.25">
      <c r="A45" s="134" t="s">
        <v>586</v>
      </c>
      <c r="B45" s="134"/>
      <c r="C45" s="24" t="s">
        <v>587</v>
      </c>
      <c r="D45" s="12">
        <f>2788.3+1980.7-3256</f>
        <v>1513</v>
      </c>
      <c r="E45" s="12"/>
      <c r="F45" s="12"/>
    </row>
    <row r="46" spans="1:6" ht="96" customHeight="1" x14ac:dyDescent="0.25">
      <c r="A46" s="134" t="s">
        <v>696</v>
      </c>
      <c r="B46" s="134"/>
      <c r="C46" s="24" t="s">
        <v>697</v>
      </c>
      <c r="D46" s="12">
        <v>1500</v>
      </c>
      <c r="E46" s="12"/>
      <c r="F46" s="12"/>
    </row>
    <row r="47" spans="1:6" ht="26.25" x14ac:dyDescent="0.25">
      <c r="A47" s="133" t="s">
        <v>46</v>
      </c>
      <c r="B47" s="133"/>
      <c r="C47" s="23" t="s">
        <v>47</v>
      </c>
      <c r="D47" s="13">
        <f>D48+D65+D66</f>
        <v>30395.5</v>
      </c>
      <c r="E47" s="13">
        <f t="shared" ref="E47:F47" si="5">E48+E65</f>
        <v>22447.399999999994</v>
      </c>
      <c r="F47" s="13">
        <f t="shared" si="5"/>
        <v>23335.5</v>
      </c>
    </row>
    <row r="48" spans="1:6" ht="39" x14ac:dyDescent="0.25">
      <c r="A48" s="130" t="s">
        <v>48</v>
      </c>
      <c r="B48" s="130"/>
      <c r="C48" s="24" t="s">
        <v>49</v>
      </c>
      <c r="D48" s="12">
        <f>D49+D50+D51+D52+D53+D54+D55+D56+D57+D58+D59+D60+D61+D62+D63+D64</f>
        <v>30321.7</v>
      </c>
      <c r="E48" s="12">
        <f t="shared" ref="E48:F48" si="6">E49+E50+E51+E52+E53+E54+E55+E56+E57+E58+E59+E60+E61+E62+E63+E64</f>
        <v>22379.599999999995</v>
      </c>
      <c r="F48" s="12">
        <f t="shared" si="6"/>
        <v>23265.200000000001</v>
      </c>
    </row>
    <row r="49" spans="1:6" ht="90" x14ac:dyDescent="0.25">
      <c r="A49" s="130" t="s">
        <v>51</v>
      </c>
      <c r="B49" s="130"/>
      <c r="C49" s="24" t="s">
        <v>50</v>
      </c>
      <c r="D49" s="12">
        <v>294.39999999999998</v>
      </c>
      <c r="E49" s="12">
        <v>294.39999999999998</v>
      </c>
      <c r="F49" s="12">
        <v>304.5</v>
      </c>
    </row>
    <row r="50" spans="1:6" ht="77.25" x14ac:dyDescent="0.25">
      <c r="A50" s="130" t="s">
        <v>53</v>
      </c>
      <c r="B50" s="130"/>
      <c r="C50" s="24" t="s">
        <v>52</v>
      </c>
      <c r="D50" s="12">
        <v>88</v>
      </c>
      <c r="E50" s="12">
        <v>88</v>
      </c>
      <c r="F50" s="12">
        <v>88</v>
      </c>
    </row>
    <row r="51" spans="1:6" ht="179.25" x14ac:dyDescent="0.25">
      <c r="A51" s="130" t="s">
        <v>55</v>
      </c>
      <c r="B51" s="130"/>
      <c r="C51" s="24" t="s">
        <v>54</v>
      </c>
      <c r="D51" s="12">
        <f>46.4+1.6</f>
        <v>48</v>
      </c>
      <c r="E51" s="12">
        <v>48</v>
      </c>
      <c r="F51" s="12">
        <v>49.6</v>
      </c>
    </row>
    <row r="52" spans="1:6" ht="77.25" x14ac:dyDescent="0.25">
      <c r="A52" s="130" t="s">
        <v>57</v>
      </c>
      <c r="B52" s="130"/>
      <c r="C52" s="24" t="s">
        <v>56</v>
      </c>
      <c r="D52" s="12">
        <f>273.4-20.8</f>
        <v>252.59999999999997</v>
      </c>
      <c r="E52" s="12">
        <v>283.39999999999998</v>
      </c>
      <c r="F52" s="12">
        <v>283.39999999999998</v>
      </c>
    </row>
    <row r="53" spans="1:6" ht="106.5" customHeight="1" x14ac:dyDescent="0.25">
      <c r="A53" s="130" t="s">
        <v>58</v>
      </c>
      <c r="B53" s="130"/>
      <c r="C53" s="24" t="s">
        <v>59</v>
      </c>
      <c r="D53" s="12">
        <v>20.5</v>
      </c>
      <c r="E53" s="12">
        <v>20.5</v>
      </c>
      <c r="F53" s="12">
        <v>21</v>
      </c>
    </row>
    <row r="54" spans="1:6" ht="55.5" customHeight="1" x14ac:dyDescent="0.25">
      <c r="A54" s="130" t="s">
        <v>62</v>
      </c>
      <c r="B54" s="130"/>
      <c r="C54" s="24" t="s">
        <v>63</v>
      </c>
      <c r="D54" s="12">
        <f>7617.1+2060+1681.1</f>
        <v>11358.2</v>
      </c>
      <c r="E54" s="12">
        <v>7700.9</v>
      </c>
      <c r="F54" s="12">
        <v>8104.8</v>
      </c>
    </row>
    <row r="55" spans="1:6" ht="56.25" customHeight="1" x14ac:dyDescent="0.25">
      <c r="A55" s="130" t="s">
        <v>61</v>
      </c>
      <c r="B55" s="130"/>
      <c r="C55" s="24" t="s">
        <v>60</v>
      </c>
      <c r="D55" s="12">
        <f>11524.7+2641+2079.9</f>
        <v>16245.6</v>
      </c>
      <c r="E55" s="12">
        <v>11918.9</v>
      </c>
      <c r="F55" s="12">
        <v>12324.3</v>
      </c>
    </row>
    <row r="56" spans="1:6" ht="144" customHeight="1" x14ac:dyDescent="0.25">
      <c r="A56" s="130" t="s">
        <v>65</v>
      </c>
      <c r="B56" s="130"/>
      <c r="C56" s="24" t="s">
        <v>64</v>
      </c>
      <c r="D56" s="12">
        <f>185.5+6.3</f>
        <v>191.8</v>
      </c>
      <c r="E56" s="12">
        <v>191.8</v>
      </c>
      <c r="F56" s="12">
        <v>198.4</v>
      </c>
    </row>
    <row r="57" spans="1:6" ht="79.5" customHeight="1" x14ac:dyDescent="0.25">
      <c r="A57" s="130" t="s">
        <v>67</v>
      </c>
      <c r="B57" s="130"/>
      <c r="C57" s="24" t="s">
        <v>66</v>
      </c>
      <c r="D57" s="12">
        <f>197.6+6.3</f>
        <v>203.9</v>
      </c>
      <c r="E57" s="12">
        <v>203.8</v>
      </c>
      <c r="F57" s="12">
        <v>210.4</v>
      </c>
    </row>
    <row r="58" spans="1:6" ht="77.25" x14ac:dyDescent="0.25">
      <c r="A58" s="130" t="s">
        <v>69</v>
      </c>
      <c r="B58" s="130"/>
      <c r="C58" s="24" t="s">
        <v>68</v>
      </c>
      <c r="D58" s="12">
        <v>317.10000000000002</v>
      </c>
      <c r="E58" s="12">
        <v>328.5</v>
      </c>
      <c r="F58" s="12">
        <v>340</v>
      </c>
    </row>
    <row r="59" spans="1:6" ht="77.25" x14ac:dyDescent="0.25">
      <c r="A59" s="130" t="s">
        <v>71</v>
      </c>
      <c r="B59" s="130"/>
      <c r="C59" s="24" t="s">
        <v>70</v>
      </c>
      <c r="D59" s="12">
        <f>204.4+6.3</f>
        <v>210.70000000000002</v>
      </c>
      <c r="E59" s="12">
        <v>210.6</v>
      </c>
      <c r="F59" s="12">
        <v>217.2</v>
      </c>
    </row>
    <row r="60" spans="1:6" ht="102.75" x14ac:dyDescent="0.25">
      <c r="A60" s="130" t="s">
        <v>73</v>
      </c>
      <c r="B60" s="130"/>
      <c r="C60" s="24" t="s">
        <v>72</v>
      </c>
      <c r="D60" s="12">
        <f>195.8+6.3</f>
        <v>202.10000000000002</v>
      </c>
      <c r="E60" s="12">
        <v>202</v>
      </c>
      <c r="F60" s="12">
        <v>208.6</v>
      </c>
    </row>
    <row r="61" spans="1:6" ht="77.25" x14ac:dyDescent="0.25">
      <c r="A61" s="130" t="s">
        <v>79</v>
      </c>
      <c r="B61" s="130"/>
      <c r="C61" s="24" t="s">
        <v>78</v>
      </c>
      <c r="D61" s="12">
        <f>622.9+18.8</f>
        <v>641.69999999999993</v>
      </c>
      <c r="E61" s="12">
        <v>641.70000000000005</v>
      </c>
      <c r="F61" s="12">
        <v>661.3</v>
      </c>
    </row>
    <row r="62" spans="1:6" ht="77.25" x14ac:dyDescent="0.25">
      <c r="A62" s="130" t="s">
        <v>81</v>
      </c>
      <c r="B62" s="130"/>
      <c r="C62" s="24" t="s">
        <v>80</v>
      </c>
      <c r="D62" s="12">
        <v>0.7</v>
      </c>
      <c r="E62" s="12">
        <v>0.7</v>
      </c>
      <c r="F62" s="12">
        <v>0.7</v>
      </c>
    </row>
    <row r="63" spans="1:6" ht="39" x14ac:dyDescent="0.25">
      <c r="A63" s="130" t="s">
        <v>82</v>
      </c>
      <c r="B63" s="130"/>
      <c r="C63" s="24" t="s">
        <v>83</v>
      </c>
      <c r="D63" s="12">
        <v>44.6</v>
      </c>
      <c r="E63" s="12">
        <v>44.6</v>
      </c>
      <c r="F63" s="12">
        <v>44.6</v>
      </c>
    </row>
    <row r="64" spans="1:6" ht="64.5" x14ac:dyDescent="0.25">
      <c r="A64" s="130" t="s">
        <v>77</v>
      </c>
      <c r="B64" s="130"/>
      <c r="C64" s="24" t="s">
        <v>76</v>
      </c>
      <c r="D64" s="12">
        <f>195.5+6.3</f>
        <v>201.8</v>
      </c>
      <c r="E64" s="12">
        <v>201.8</v>
      </c>
      <c r="F64" s="12">
        <v>208.4</v>
      </c>
    </row>
    <row r="65" spans="1:6" ht="51.75" x14ac:dyDescent="0.25">
      <c r="A65" s="130" t="s">
        <v>75</v>
      </c>
      <c r="B65" s="130"/>
      <c r="C65" s="21" t="s">
        <v>74</v>
      </c>
      <c r="D65" s="12">
        <f>67.1+6.4</f>
        <v>73.5</v>
      </c>
      <c r="E65" s="12">
        <v>67.8</v>
      </c>
      <c r="F65" s="12">
        <v>70.3</v>
      </c>
    </row>
    <row r="66" spans="1:6" ht="69" customHeight="1" x14ac:dyDescent="0.25">
      <c r="A66" s="130" t="s">
        <v>666</v>
      </c>
      <c r="B66" s="130"/>
      <c r="C66" s="21" t="s">
        <v>667</v>
      </c>
      <c r="D66" s="12">
        <v>0.3</v>
      </c>
      <c r="E66" s="12">
        <v>0</v>
      </c>
      <c r="F66" s="12">
        <v>0</v>
      </c>
    </row>
    <row r="67" spans="1:6" ht="15.75" x14ac:dyDescent="0.25">
      <c r="A67" s="133" t="s">
        <v>655</v>
      </c>
      <c r="B67" s="133"/>
      <c r="C67" s="113" t="s">
        <v>656</v>
      </c>
      <c r="D67" s="13">
        <f>D68+D69+D70</f>
        <v>9831.5</v>
      </c>
      <c r="E67" s="12">
        <v>0</v>
      </c>
      <c r="F67" s="12">
        <v>0</v>
      </c>
    </row>
    <row r="68" spans="1:6" ht="54.75" customHeight="1" x14ac:dyDescent="0.25">
      <c r="A68" s="130" t="s">
        <v>659</v>
      </c>
      <c r="B68" s="130"/>
      <c r="C68" s="114" t="s">
        <v>657</v>
      </c>
      <c r="D68" s="12">
        <v>179.5</v>
      </c>
      <c r="E68" s="12">
        <v>0</v>
      </c>
      <c r="F68" s="12">
        <v>0</v>
      </c>
    </row>
    <row r="69" spans="1:6" ht="67.5" customHeight="1" x14ac:dyDescent="0.25">
      <c r="A69" s="130" t="s">
        <v>660</v>
      </c>
      <c r="B69" s="130"/>
      <c r="C69" s="114" t="s">
        <v>658</v>
      </c>
      <c r="D69" s="12">
        <v>50</v>
      </c>
      <c r="E69" s="12">
        <v>0</v>
      </c>
      <c r="F69" s="12">
        <v>0</v>
      </c>
    </row>
    <row r="70" spans="1:6" ht="67.5" customHeight="1" x14ac:dyDescent="0.25">
      <c r="A70" s="130" t="s">
        <v>668</v>
      </c>
      <c r="B70" s="130"/>
      <c r="C70" s="114" t="s">
        <v>669</v>
      </c>
      <c r="D70" s="12">
        <v>9602</v>
      </c>
      <c r="E70" s="12"/>
      <c r="F70" s="12"/>
    </row>
    <row r="71" spans="1:6" ht="58.5" customHeight="1" x14ac:dyDescent="0.25">
      <c r="A71" s="133" t="s">
        <v>689</v>
      </c>
      <c r="B71" s="133"/>
      <c r="C71" s="121" t="s">
        <v>690</v>
      </c>
      <c r="D71" s="13">
        <f>D72</f>
        <v>50.300000000000004</v>
      </c>
      <c r="E71" s="13"/>
      <c r="F71" s="12"/>
    </row>
    <row r="72" spans="1:6" ht="67.5" customHeight="1" x14ac:dyDescent="0.25">
      <c r="A72" s="130" t="s">
        <v>691</v>
      </c>
      <c r="B72" s="130"/>
      <c r="C72" s="114" t="s">
        <v>692</v>
      </c>
      <c r="D72" s="12">
        <f>50.6-0.3</f>
        <v>50.300000000000004</v>
      </c>
      <c r="E72" s="12"/>
      <c r="F72" s="12"/>
    </row>
    <row r="73" spans="1:6" x14ac:dyDescent="0.25">
      <c r="A73" s="132" t="s">
        <v>84</v>
      </c>
      <c r="B73" s="132"/>
      <c r="C73" s="9"/>
      <c r="D73" s="13">
        <f>D24+D33+D71</f>
        <v>110859.7</v>
      </c>
      <c r="E73" s="13">
        <f>E24+E33</f>
        <v>88887.5</v>
      </c>
      <c r="F73" s="13">
        <f>F24+F33</f>
        <v>91397.4</v>
      </c>
    </row>
    <row r="74" spans="1:6" x14ac:dyDescent="0.25">
      <c r="A74" s="129"/>
      <c r="B74" s="129"/>
      <c r="C74" s="14"/>
      <c r="D74" s="14"/>
      <c r="E74" s="14"/>
      <c r="F74" s="14"/>
    </row>
    <row r="75" spans="1:6" x14ac:dyDescent="0.25">
      <c r="A75" s="129"/>
      <c r="B75" s="129"/>
      <c r="C75" s="14"/>
      <c r="D75" s="14"/>
      <c r="E75" s="14"/>
      <c r="F75" s="14"/>
    </row>
    <row r="76" spans="1:6" x14ac:dyDescent="0.25">
      <c r="A76" s="131"/>
      <c r="B76" s="131"/>
    </row>
  </sheetData>
  <mergeCells count="69">
    <mergeCell ref="A9:H9"/>
    <mergeCell ref="A1:H1"/>
    <mergeCell ref="A2:H2"/>
    <mergeCell ref="A3:H3"/>
    <mergeCell ref="A7:H7"/>
    <mergeCell ref="A8:H8"/>
    <mergeCell ref="A4:H4"/>
    <mergeCell ref="A5:H5"/>
    <mergeCell ref="A6:F6"/>
    <mergeCell ref="A10:H10"/>
    <mergeCell ref="A16:F16"/>
    <mergeCell ref="A19:F19"/>
    <mergeCell ref="A20:B22"/>
    <mergeCell ref="C20:C22"/>
    <mergeCell ref="D20:F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52:B52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73:B73"/>
    <mergeCell ref="A74:B74"/>
    <mergeCell ref="A75:B75"/>
    <mergeCell ref="A64:B64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58:B58"/>
    <mergeCell ref="A76:B76"/>
    <mergeCell ref="A65:B65"/>
    <mergeCell ref="A66:B66"/>
    <mergeCell ref="A67:B67"/>
    <mergeCell ref="A68:B68"/>
    <mergeCell ref="A69:B69"/>
    <mergeCell ref="A70:B70"/>
    <mergeCell ref="A71:B71"/>
    <mergeCell ref="A72:B72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7"/>
  <sheetViews>
    <sheetView view="pageBreakPreview" zoomScaleSheetLayoutView="100" workbookViewId="0">
      <selection sqref="A1:H796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26" t="s">
        <v>645</v>
      </c>
      <c r="B1" s="126"/>
      <c r="C1" s="126"/>
      <c r="D1" s="126"/>
      <c r="E1" s="126"/>
      <c r="F1" s="126"/>
      <c r="G1" s="126"/>
      <c r="H1" s="126"/>
    </row>
    <row r="2" spans="1:9" ht="15.75" x14ac:dyDescent="0.2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9" ht="15.75" x14ac:dyDescent="0.2">
      <c r="A3" s="128" t="s">
        <v>704</v>
      </c>
      <c r="B3" s="128"/>
      <c r="C3" s="128"/>
      <c r="D3" s="128"/>
      <c r="E3" s="128"/>
      <c r="F3" s="128"/>
      <c r="G3" s="128"/>
      <c r="H3" s="128"/>
    </row>
    <row r="4" spans="1:9" ht="16.5" customHeight="1" x14ac:dyDescent="0.25">
      <c r="A4" s="126" t="s">
        <v>580</v>
      </c>
      <c r="B4" s="126"/>
      <c r="C4" s="126"/>
      <c r="D4" s="126"/>
      <c r="E4" s="126"/>
      <c r="F4" s="126"/>
      <c r="G4" s="126"/>
      <c r="H4" s="126"/>
    </row>
    <row r="5" spans="1:9" ht="15" customHeight="1" x14ac:dyDescent="0.2">
      <c r="A5" s="128" t="s">
        <v>86</v>
      </c>
      <c r="B5" s="128"/>
      <c r="C5" s="128"/>
      <c r="D5" s="128"/>
      <c r="E5" s="128"/>
      <c r="F5" s="128"/>
      <c r="G5" s="128"/>
      <c r="H5" s="128"/>
    </row>
    <row r="6" spans="1:9" ht="20.25" customHeight="1" x14ac:dyDescent="0.2">
      <c r="A6" s="128" t="s">
        <v>584</v>
      </c>
      <c r="B6" s="128"/>
      <c r="C6" s="128"/>
      <c r="D6" s="128"/>
      <c r="E6" s="128"/>
      <c r="F6" s="128"/>
      <c r="G6" s="128"/>
      <c r="H6" s="128"/>
      <c r="I6" s="115"/>
    </row>
    <row r="7" spans="1:9" ht="19.5" customHeight="1" x14ac:dyDescent="0.25">
      <c r="A7" s="136"/>
      <c r="B7" s="136"/>
      <c r="C7" s="136"/>
      <c r="D7" s="136"/>
      <c r="E7" s="136"/>
      <c r="F7" s="136"/>
      <c r="G7" s="136"/>
      <c r="H7" s="136"/>
    </row>
    <row r="8" spans="1:9" ht="88.5" customHeight="1" x14ac:dyDescent="0.3">
      <c r="A8" s="144" t="s">
        <v>583</v>
      </c>
      <c r="B8" s="144"/>
      <c r="C8" s="144"/>
      <c r="D8" s="144"/>
      <c r="E8" s="144"/>
      <c r="F8" s="144"/>
      <c r="G8" s="144"/>
      <c r="H8" s="144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45" t="s">
        <v>88</v>
      </c>
      <c r="B10" s="146" t="s">
        <v>89</v>
      </c>
      <c r="C10" s="146" t="s">
        <v>90</v>
      </c>
      <c r="D10" s="146" t="s">
        <v>91</v>
      </c>
      <c r="E10" s="146" t="s">
        <v>92</v>
      </c>
      <c r="F10" s="142" t="s">
        <v>93</v>
      </c>
      <c r="G10" s="142" t="s">
        <v>94</v>
      </c>
      <c r="H10" s="142" t="s">
        <v>95</v>
      </c>
    </row>
    <row r="11" spans="1:9" s="28" customFormat="1" ht="39.75" customHeight="1" x14ac:dyDescent="0.2">
      <c r="A11" s="145"/>
      <c r="B11" s="143"/>
      <c r="C11" s="143"/>
      <c r="D11" s="143"/>
      <c r="E11" s="143"/>
      <c r="F11" s="143"/>
      <c r="G11" s="143"/>
      <c r="H11" s="143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29632.800000000003</v>
      </c>
      <c r="G13" s="34">
        <f>G14+G20+G84+G100+G106+G78</f>
        <v>26364</v>
      </c>
      <c r="H13" s="34">
        <f>H14+H20+H84+H100+H106+H78</f>
        <v>27006.5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9658.2000000000025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9658.2000000000025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9658.2000000000025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7985.0000000000009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7946.0000000000009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f>8028-176.2+33.5+46.6+14.1</f>
        <v>7946.0000000000009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0.5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v>0.5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2968.8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2968.8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2968.8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2597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2595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f>2379.1+205.9+10</f>
        <v>2595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371.80000000000007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371.80000000000007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f>577.7-205.9</f>
        <v>371.80000000000007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F121+F148+F163+F169+F193+F107+F185+F116+F153</f>
        <v>15399.5</v>
      </c>
      <c r="G106" s="37">
        <f t="shared" ref="G106:H106" si="12">G121+G148+G163+G169+G193+G107+G185+G116+G153</f>
        <v>11629</v>
      </c>
      <c r="H106" s="37">
        <f t="shared" si="12"/>
        <v>11770.300000000001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62.7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62.7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62.7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62.7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f>99-36.3</f>
        <v>62.7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1069.5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26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26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26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f>61.3-35.3</f>
        <v>26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12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12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12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f>7+5</f>
        <v>12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26.499999999999996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26.499999999999996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26.499999999999996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28-1.5+12.5-6.2-6.3</f>
        <v>26.499999999999996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1005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1005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1005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578.2+256.3+130+55-14.5</f>
        <v>1005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1969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F155+F160</f>
        <v>1969</v>
      </c>
      <c r="G154" s="37">
        <f t="shared" ref="G154:H154" si="24">G155</f>
        <v>0</v>
      </c>
      <c r="H154" s="37">
        <f t="shared" si="24"/>
        <v>0</v>
      </c>
    </row>
    <row r="155" spans="1:8" ht="22.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F156+F158</f>
        <v>1339.7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1334.2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1335.7-12.1+0.6-0.1+11-0.9</f>
        <v>1334.2</v>
      </c>
      <c r="G157" s="37">
        <v>0</v>
      </c>
      <c r="H157" s="37">
        <v>0</v>
      </c>
    </row>
    <row r="158" spans="1:8" ht="23.25" customHeight="1" x14ac:dyDescent="0.25">
      <c r="A158" s="38" t="s">
        <v>124</v>
      </c>
      <c r="B158" s="35" t="s">
        <v>98</v>
      </c>
      <c r="C158" s="35" t="s">
        <v>174</v>
      </c>
      <c r="D158" s="35" t="s">
        <v>649</v>
      </c>
      <c r="E158" s="35" t="s">
        <v>125</v>
      </c>
      <c r="F158" s="37">
        <f>F159</f>
        <v>5.5</v>
      </c>
      <c r="G158" s="37">
        <v>0</v>
      </c>
      <c r="H158" s="37">
        <v>0</v>
      </c>
    </row>
    <row r="159" spans="1:8" ht="22.5" customHeight="1" x14ac:dyDescent="0.25">
      <c r="A159" s="38" t="s">
        <v>126</v>
      </c>
      <c r="B159" s="35" t="s">
        <v>98</v>
      </c>
      <c r="C159" s="35" t="s">
        <v>174</v>
      </c>
      <c r="D159" s="35" t="s">
        <v>649</v>
      </c>
      <c r="E159" s="35" t="s">
        <v>127</v>
      </c>
      <c r="F159" s="37">
        <f>2.8+2.7</f>
        <v>5.5</v>
      </c>
      <c r="G159" s="37">
        <v>0</v>
      </c>
      <c r="H159" s="37">
        <v>0</v>
      </c>
    </row>
    <row r="160" spans="1:8" ht="41.25" customHeight="1" x14ac:dyDescent="0.25">
      <c r="A160" s="38" t="s">
        <v>669</v>
      </c>
      <c r="B160" s="35" t="s">
        <v>98</v>
      </c>
      <c r="C160" s="35" t="s">
        <v>174</v>
      </c>
      <c r="D160" s="35" t="s">
        <v>680</v>
      </c>
      <c r="E160" s="35" t="s">
        <v>101</v>
      </c>
      <c r="F160" s="37">
        <f>F161</f>
        <v>629.30000000000007</v>
      </c>
      <c r="G160" s="37">
        <v>0</v>
      </c>
      <c r="H160" s="37">
        <v>0</v>
      </c>
    </row>
    <row r="161" spans="1:8" ht="27" customHeight="1" x14ac:dyDescent="0.25">
      <c r="A161" s="38" t="s">
        <v>120</v>
      </c>
      <c r="B161" s="35" t="s">
        <v>98</v>
      </c>
      <c r="C161" s="35" t="s">
        <v>174</v>
      </c>
      <c r="D161" s="35" t="s">
        <v>680</v>
      </c>
      <c r="E161" s="35" t="s">
        <v>121</v>
      </c>
      <c r="F161" s="37">
        <f>F162</f>
        <v>629.30000000000007</v>
      </c>
      <c r="G161" s="37">
        <v>0</v>
      </c>
      <c r="H161" s="37">
        <v>0</v>
      </c>
    </row>
    <row r="162" spans="1:8" ht="30.75" customHeight="1" x14ac:dyDescent="0.25">
      <c r="A162" s="38" t="s">
        <v>122</v>
      </c>
      <c r="B162" s="35" t="s">
        <v>98</v>
      </c>
      <c r="C162" s="35" t="s">
        <v>174</v>
      </c>
      <c r="D162" s="35" t="s">
        <v>680</v>
      </c>
      <c r="E162" s="35" t="s">
        <v>123</v>
      </c>
      <c r="F162" s="37">
        <f>450+179.2+0.1</f>
        <v>629.30000000000007</v>
      </c>
      <c r="G162" s="37">
        <v>0</v>
      </c>
      <c r="H162" s="37">
        <v>0</v>
      </c>
    </row>
    <row r="163" spans="1:8" s="107" customFormat="1" ht="57.75" customHeight="1" x14ac:dyDescent="0.25">
      <c r="A163" s="105" t="s">
        <v>203</v>
      </c>
      <c r="B163" s="106" t="s">
        <v>98</v>
      </c>
      <c r="C163" s="106" t="s">
        <v>174</v>
      </c>
      <c r="D163" s="106" t="s">
        <v>204</v>
      </c>
      <c r="E163" s="106" t="s">
        <v>101</v>
      </c>
      <c r="F163" s="108">
        <f t="shared" ref="F163:H167" si="27">F164</f>
        <v>87.6</v>
      </c>
      <c r="G163" s="108">
        <f t="shared" si="27"/>
        <v>87.6</v>
      </c>
      <c r="H163" s="108">
        <f t="shared" si="27"/>
        <v>87.6</v>
      </c>
    </row>
    <row r="164" spans="1:8" ht="44.25" customHeight="1" x14ac:dyDescent="0.25">
      <c r="A164" s="38" t="s">
        <v>205</v>
      </c>
      <c r="B164" s="35" t="s">
        <v>98</v>
      </c>
      <c r="C164" s="35" t="s">
        <v>174</v>
      </c>
      <c r="D164" s="35" t="s">
        <v>206</v>
      </c>
      <c r="E164" s="35" t="s">
        <v>101</v>
      </c>
      <c r="F164" s="37">
        <f t="shared" si="27"/>
        <v>87.6</v>
      </c>
      <c r="G164" s="37">
        <f t="shared" si="27"/>
        <v>87.6</v>
      </c>
      <c r="H164" s="37">
        <f t="shared" si="27"/>
        <v>87.6</v>
      </c>
    </row>
    <row r="165" spans="1:8" ht="43.5" customHeight="1" x14ac:dyDescent="0.25">
      <c r="A165" s="38" t="s">
        <v>207</v>
      </c>
      <c r="B165" s="35" t="s">
        <v>98</v>
      </c>
      <c r="C165" s="35" t="s">
        <v>174</v>
      </c>
      <c r="D165" s="35" t="s">
        <v>208</v>
      </c>
      <c r="E165" s="35" t="s">
        <v>101</v>
      </c>
      <c r="F165" s="37">
        <f t="shared" si="27"/>
        <v>87.6</v>
      </c>
      <c r="G165" s="37">
        <f t="shared" si="27"/>
        <v>87.6</v>
      </c>
      <c r="H165" s="37">
        <f t="shared" si="27"/>
        <v>87.6</v>
      </c>
    </row>
    <row r="166" spans="1:8" ht="18.75" customHeight="1" x14ac:dyDescent="0.25">
      <c r="A166" s="38" t="s">
        <v>179</v>
      </c>
      <c r="B166" s="35" t="s">
        <v>98</v>
      </c>
      <c r="C166" s="35" t="s">
        <v>174</v>
      </c>
      <c r="D166" s="35" t="s">
        <v>209</v>
      </c>
      <c r="E166" s="35" t="s">
        <v>101</v>
      </c>
      <c r="F166" s="37">
        <f t="shared" si="27"/>
        <v>87.6</v>
      </c>
      <c r="G166" s="37">
        <f t="shared" si="27"/>
        <v>87.6</v>
      </c>
      <c r="H166" s="37">
        <f t="shared" si="27"/>
        <v>87.6</v>
      </c>
    </row>
    <row r="167" spans="1:8" ht="26.25" customHeight="1" x14ac:dyDescent="0.25">
      <c r="A167" s="38" t="s">
        <v>120</v>
      </c>
      <c r="B167" s="35" t="s">
        <v>98</v>
      </c>
      <c r="C167" s="35" t="s">
        <v>174</v>
      </c>
      <c r="D167" s="35" t="s">
        <v>209</v>
      </c>
      <c r="E167" s="35" t="s">
        <v>121</v>
      </c>
      <c r="F167" s="37">
        <f t="shared" si="27"/>
        <v>87.6</v>
      </c>
      <c r="G167" s="37">
        <f t="shared" si="27"/>
        <v>87.6</v>
      </c>
      <c r="H167" s="37">
        <f t="shared" si="27"/>
        <v>87.6</v>
      </c>
    </row>
    <row r="168" spans="1:8" ht="31.5" customHeight="1" x14ac:dyDescent="0.25">
      <c r="A168" s="38" t="s">
        <v>122</v>
      </c>
      <c r="B168" s="35" t="s">
        <v>98</v>
      </c>
      <c r="C168" s="35" t="s">
        <v>174</v>
      </c>
      <c r="D168" s="35" t="s">
        <v>209</v>
      </c>
      <c r="E168" s="35" t="s">
        <v>123</v>
      </c>
      <c r="F168" s="37">
        <v>87.6</v>
      </c>
      <c r="G168" s="37">
        <v>87.6</v>
      </c>
      <c r="H168" s="37">
        <v>87.6</v>
      </c>
    </row>
    <row r="169" spans="1:8" ht="30" customHeight="1" x14ac:dyDescent="0.25">
      <c r="A169" s="38" t="s">
        <v>210</v>
      </c>
      <c r="B169" s="35" t="s">
        <v>98</v>
      </c>
      <c r="C169" s="35" t="s">
        <v>174</v>
      </c>
      <c r="D169" s="35" t="s">
        <v>211</v>
      </c>
      <c r="E169" s="35" t="s">
        <v>101</v>
      </c>
      <c r="F169" s="37">
        <f>F170+F181+F177</f>
        <v>3195.2999999999997</v>
      </c>
      <c r="G169" s="37">
        <f t="shared" ref="G169:H169" si="28">G170+G181+G177</f>
        <v>5408.8</v>
      </c>
      <c r="H169" s="37">
        <f t="shared" si="28"/>
        <v>5550.1</v>
      </c>
    </row>
    <row r="170" spans="1:8" ht="39" hidden="1" x14ac:dyDescent="0.25">
      <c r="A170" s="38" t="s">
        <v>212</v>
      </c>
      <c r="B170" s="35" t="s">
        <v>98</v>
      </c>
      <c r="C170" s="35" t="s">
        <v>174</v>
      </c>
      <c r="D170" s="35" t="s">
        <v>213</v>
      </c>
      <c r="E170" s="35" t="s">
        <v>101</v>
      </c>
      <c r="F170" s="37">
        <f t="shared" ref="F170:H172" si="29">F171</f>
        <v>0</v>
      </c>
      <c r="G170" s="37">
        <f t="shared" si="29"/>
        <v>0</v>
      </c>
      <c r="H170" s="37">
        <f t="shared" si="29"/>
        <v>0</v>
      </c>
    </row>
    <row r="171" spans="1:8" ht="15" hidden="1" x14ac:dyDescent="0.25">
      <c r="A171" s="38" t="s">
        <v>179</v>
      </c>
      <c r="B171" s="35" t="s">
        <v>98</v>
      </c>
      <c r="C171" s="35" t="s">
        <v>174</v>
      </c>
      <c r="D171" s="35" t="s">
        <v>214</v>
      </c>
      <c r="E171" s="35" t="s">
        <v>101</v>
      </c>
      <c r="F171" s="37">
        <f t="shared" si="29"/>
        <v>0</v>
      </c>
      <c r="G171" s="37">
        <f t="shared" si="29"/>
        <v>0</v>
      </c>
      <c r="H171" s="37">
        <f t="shared" si="29"/>
        <v>0</v>
      </c>
    </row>
    <row r="172" spans="1:8" ht="26.25" hidden="1" x14ac:dyDescent="0.25">
      <c r="A172" s="38" t="s">
        <v>120</v>
      </c>
      <c r="B172" s="35" t="s">
        <v>98</v>
      </c>
      <c r="C172" s="35" t="s">
        <v>174</v>
      </c>
      <c r="D172" s="35" t="s">
        <v>214</v>
      </c>
      <c r="E172" s="35" t="s">
        <v>121</v>
      </c>
      <c r="F172" s="37">
        <f t="shared" si="29"/>
        <v>0</v>
      </c>
      <c r="G172" s="37">
        <f t="shared" si="29"/>
        <v>0</v>
      </c>
      <c r="H172" s="37">
        <f t="shared" si="29"/>
        <v>0</v>
      </c>
    </row>
    <row r="173" spans="1:8" ht="39" hidden="1" x14ac:dyDescent="0.25">
      <c r="A173" s="38" t="s">
        <v>122</v>
      </c>
      <c r="B173" s="35" t="s">
        <v>98</v>
      </c>
      <c r="C173" s="35" t="s">
        <v>174</v>
      </c>
      <c r="D173" s="35" t="s">
        <v>214</v>
      </c>
      <c r="E173" s="35" t="s">
        <v>123</v>
      </c>
      <c r="F173" s="37">
        <v>0</v>
      </c>
      <c r="G173" s="37">
        <v>0</v>
      </c>
      <c r="H173" s="37">
        <v>0</v>
      </c>
    </row>
    <row r="174" spans="1:8" ht="15" hidden="1" x14ac:dyDescent="0.25">
      <c r="A174" s="38" t="s">
        <v>165</v>
      </c>
      <c r="B174" s="35" t="s">
        <v>98</v>
      </c>
      <c r="C174" s="35" t="s">
        <v>174</v>
      </c>
      <c r="D174" s="35" t="s">
        <v>215</v>
      </c>
      <c r="E174" s="35" t="s">
        <v>101</v>
      </c>
      <c r="F174" s="37">
        <f t="shared" ref="F174:H175" si="30">F175</f>
        <v>0</v>
      </c>
      <c r="G174" s="37">
        <f t="shared" si="30"/>
        <v>0</v>
      </c>
      <c r="H174" s="37">
        <f t="shared" si="30"/>
        <v>0</v>
      </c>
    </row>
    <row r="175" spans="1:8" ht="15" hidden="1" x14ac:dyDescent="0.25">
      <c r="A175" s="38" t="s">
        <v>216</v>
      </c>
      <c r="B175" s="35" t="s">
        <v>98</v>
      </c>
      <c r="C175" s="35" t="s">
        <v>174</v>
      </c>
      <c r="D175" s="35" t="s">
        <v>217</v>
      </c>
      <c r="E175" s="35" t="s">
        <v>101</v>
      </c>
      <c r="F175" s="37">
        <f t="shared" si="30"/>
        <v>0</v>
      </c>
      <c r="G175" s="37">
        <f t="shared" si="30"/>
        <v>0</v>
      </c>
      <c r="H175" s="37">
        <f t="shared" si="30"/>
        <v>0</v>
      </c>
    </row>
    <row r="176" spans="1:8" ht="15" hidden="1" x14ac:dyDescent="0.25">
      <c r="A176" s="38" t="s">
        <v>218</v>
      </c>
      <c r="B176" s="35" t="s">
        <v>98</v>
      </c>
      <c r="C176" s="35" t="s">
        <v>174</v>
      </c>
      <c r="D176" s="35" t="s">
        <v>217</v>
      </c>
      <c r="E176" s="35" t="s">
        <v>219</v>
      </c>
      <c r="F176" s="37">
        <v>0</v>
      </c>
      <c r="G176" s="37">
        <v>0</v>
      </c>
      <c r="H176" s="37">
        <v>0</v>
      </c>
    </row>
    <row r="177" spans="1:8" ht="39" x14ac:dyDescent="0.25">
      <c r="A177" s="38" t="s">
        <v>212</v>
      </c>
      <c r="B177" s="35" t="s">
        <v>98</v>
      </c>
      <c r="C177" s="35" t="s">
        <v>174</v>
      </c>
      <c r="D177" s="35" t="s">
        <v>213</v>
      </c>
      <c r="E177" s="35" t="s">
        <v>101</v>
      </c>
      <c r="F177" s="37">
        <f>F178</f>
        <v>226.89999999999998</v>
      </c>
      <c r="G177" s="37">
        <f t="shared" ref="G177:H177" si="31">G178</f>
        <v>0</v>
      </c>
      <c r="H177" s="37">
        <f t="shared" si="31"/>
        <v>0</v>
      </c>
    </row>
    <row r="178" spans="1:8" ht="15" x14ac:dyDescent="0.25">
      <c r="A178" s="38" t="s">
        <v>179</v>
      </c>
      <c r="B178" s="35" t="s">
        <v>98</v>
      </c>
      <c r="C178" s="35" t="s">
        <v>174</v>
      </c>
      <c r="D178" s="35" t="s">
        <v>214</v>
      </c>
      <c r="E178" s="35" t="s">
        <v>101</v>
      </c>
      <c r="F178" s="37">
        <f>F179</f>
        <v>226.89999999999998</v>
      </c>
      <c r="G178" s="37">
        <f t="shared" ref="G178:H178" si="32">G179</f>
        <v>0</v>
      </c>
      <c r="H178" s="37">
        <f t="shared" si="32"/>
        <v>0</v>
      </c>
    </row>
    <row r="179" spans="1:8" ht="26.25" x14ac:dyDescent="0.25">
      <c r="A179" s="38" t="s">
        <v>120</v>
      </c>
      <c r="B179" s="35" t="s">
        <v>98</v>
      </c>
      <c r="C179" s="35" t="s">
        <v>174</v>
      </c>
      <c r="D179" s="35" t="s">
        <v>214</v>
      </c>
      <c r="E179" s="35" t="s">
        <v>121</v>
      </c>
      <c r="F179" s="37">
        <f>F180</f>
        <v>226.89999999999998</v>
      </c>
      <c r="G179" s="37">
        <f t="shared" ref="G179:H179" si="33">G180</f>
        <v>0</v>
      </c>
      <c r="H179" s="37">
        <f t="shared" si="33"/>
        <v>0</v>
      </c>
    </row>
    <row r="180" spans="1:8" ht="39" x14ac:dyDescent="0.25">
      <c r="A180" s="38" t="s">
        <v>122</v>
      </c>
      <c r="B180" s="35" t="s">
        <v>98</v>
      </c>
      <c r="C180" s="35" t="s">
        <v>174</v>
      </c>
      <c r="D180" s="35" t="s">
        <v>214</v>
      </c>
      <c r="E180" s="35" t="s">
        <v>123</v>
      </c>
      <c r="F180" s="37">
        <f>360-321.3+188.2</f>
        <v>226.89999999999998</v>
      </c>
      <c r="G180" s="37">
        <v>0</v>
      </c>
      <c r="H180" s="37">
        <v>0</v>
      </c>
    </row>
    <row r="181" spans="1:8" ht="31.5" customHeight="1" x14ac:dyDescent="0.25">
      <c r="A181" s="38" t="s">
        <v>220</v>
      </c>
      <c r="B181" s="35" t="s">
        <v>98</v>
      </c>
      <c r="C181" s="35" t="s">
        <v>174</v>
      </c>
      <c r="D181" s="35" t="s">
        <v>221</v>
      </c>
      <c r="E181" s="35" t="s">
        <v>101</v>
      </c>
      <c r="F181" s="37">
        <f t="shared" ref="F181:H183" si="34">F182</f>
        <v>2968.3999999999996</v>
      </c>
      <c r="G181" s="37">
        <f t="shared" si="34"/>
        <v>5408.8</v>
      </c>
      <c r="H181" s="37">
        <f t="shared" si="34"/>
        <v>5550.1</v>
      </c>
    </row>
    <row r="182" spans="1:8" ht="18.75" customHeight="1" x14ac:dyDescent="0.25">
      <c r="A182" s="38" t="s">
        <v>179</v>
      </c>
      <c r="B182" s="35" t="s">
        <v>98</v>
      </c>
      <c r="C182" s="35" t="s">
        <v>174</v>
      </c>
      <c r="D182" s="35" t="s">
        <v>222</v>
      </c>
      <c r="E182" s="35" t="s">
        <v>101</v>
      </c>
      <c r="F182" s="37">
        <f t="shared" si="34"/>
        <v>2968.3999999999996</v>
      </c>
      <c r="G182" s="37">
        <f t="shared" si="34"/>
        <v>5408.8</v>
      </c>
      <c r="H182" s="37">
        <f t="shared" si="34"/>
        <v>5550.1</v>
      </c>
    </row>
    <row r="183" spans="1:8" ht="26.25" x14ac:dyDescent="0.25">
      <c r="A183" s="38" t="s">
        <v>120</v>
      </c>
      <c r="B183" s="35" t="s">
        <v>98</v>
      </c>
      <c r="C183" s="35" t="s">
        <v>174</v>
      </c>
      <c r="D183" s="35" t="s">
        <v>222</v>
      </c>
      <c r="E183" s="35" t="s">
        <v>121</v>
      </c>
      <c r="F183" s="37">
        <f t="shared" si="34"/>
        <v>2968.3999999999996</v>
      </c>
      <c r="G183" s="37">
        <f t="shared" si="34"/>
        <v>5408.8</v>
      </c>
      <c r="H183" s="37">
        <f t="shared" si="34"/>
        <v>5550.1</v>
      </c>
    </row>
    <row r="184" spans="1:8" ht="39" x14ac:dyDescent="0.25">
      <c r="A184" s="38" t="s">
        <v>122</v>
      </c>
      <c r="B184" s="35" t="s">
        <v>98</v>
      </c>
      <c r="C184" s="35" t="s">
        <v>174</v>
      </c>
      <c r="D184" s="35" t="s">
        <v>222</v>
      </c>
      <c r="E184" s="35" t="s">
        <v>123</v>
      </c>
      <c r="F184" s="37">
        <f>430+90-2+2143.9-1.9-127.4-396.4-74.6-527.1+0.1-80.2+884.4-229.9+1263.7-404.2</f>
        <v>2968.3999999999996</v>
      </c>
      <c r="G184" s="37">
        <f>430+4978.8</f>
        <v>5408.8</v>
      </c>
      <c r="H184" s="37">
        <f>430+5120.1</f>
        <v>5550.1</v>
      </c>
    </row>
    <row r="185" spans="1:8" ht="51.75" hidden="1" x14ac:dyDescent="0.25">
      <c r="A185" s="38" t="s">
        <v>223</v>
      </c>
      <c r="B185" s="35" t="s">
        <v>98</v>
      </c>
      <c r="C185" s="35" t="s">
        <v>174</v>
      </c>
      <c r="D185" s="35" t="s">
        <v>224</v>
      </c>
      <c r="E185" s="35" t="s">
        <v>101</v>
      </c>
      <c r="F185" s="37">
        <f t="shared" ref="F185:H187" si="35">F186</f>
        <v>0</v>
      </c>
      <c r="G185" s="37">
        <f t="shared" si="35"/>
        <v>0</v>
      </c>
      <c r="H185" s="37">
        <f t="shared" si="35"/>
        <v>0</v>
      </c>
    </row>
    <row r="186" spans="1:8" ht="15" hidden="1" x14ac:dyDescent="0.25">
      <c r="A186" s="38" t="s">
        <v>179</v>
      </c>
      <c r="B186" s="35" t="s">
        <v>98</v>
      </c>
      <c r="C186" s="35" t="s">
        <v>174</v>
      </c>
      <c r="D186" s="35" t="s">
        <v>225</v>
      </c>
      <c r="E186" s="35" t="s">
        <v>101</v>
      </c>
      <c r="F186" s="37">
        <f t="shared" si="35"/>
        <v>0</v>
      </c>
      <c r="G186" s="37">
        <f t="shared" si="35"/>
        <v>0</v>
      </c>
      <c r="H186" s="37">
        <f t="shared" si="35"/>
        <v>0</v>
      </c>
    </row>
    <row r="187" spans="1:8" ht="39" hidden="1" x14ac:dyDescent="0.25">
      <c r="A187" s="38" t="s">
        <v>226</v>
      </c>
      <c r="B187" s="35" t="s">
        <v>98</v>
      </c>
      <c r="C187" s="35" t="s">
        <v>174</v>
      </c>
      <c r="D187" s="35" t="s">
        <v>225</v>
      </c>
      <c r="E187" s="35" t="s">
        <v>227</v>
      </c>
      <c r="F187" s="37">
        <f t="shared" si="35"/>
        <v>0</v>
      </c>
      <c r="G187" s="37">
        <f t="shared" si="35"/>
        <v>0</v>
      </c>
      <c r="H187" s="37">
        <f t="shared" si="35"/>
        <v>0</v>
      </c>
    </row>
    <row r="188" spans="1:8" ht="15" hidden="1" x14ac:dyDescent="0.25">
      <c r="A188" s="38" t="s">
        <v>228</v>
      </c>
      <c r="B188" s="35" t="s">
        <v>98</v>
      </c>
      <c r="C188" s="35" t="s">
        <v>174</v>
      </c>
      <c r="D188" s="35" t="s">
        <v>225</v>
      </c>
      <c r="E188" s="35" t="s">
        <v>229</v>
      </c>
      <c r="F188" s="37">
        <v>0</v>
      </c>
      <c r="G188" s="37">
        <v>0</v>
      </c>
      <c r="H188" s="37">
        <v>0</v>
      </c>
    </row>
    <row r="189" spans="1:8" ht="26.25" hidden="1" x14ac:dyDescent="0.25">
      <c r="A189" s="38" t="s">
        <v>230</v>
      </c>
      <c r="B189" s="35" t="s">
        <v>98</v>
      </c>
      <c r="C189" s="35" t="s">
        <v>174</v>
      </c>
      <c r="D189" s="35" t="s">
        <v>231</v>
      </c>
      <c r="E189" s="35" t="s">
        <v>101</v>
      </c>
      <c r="F189" s="37">
        <f t="shared" ref="F189:H191" si="36">F190</f>
        <v>0</v>
      </c>
      <c r="G189" s="37">
        <f t="shared" si="36"/>
        <v>0</v>
      </c>
      <c r="H189" s="37">
        <f t="shared" si="36"/>
        <v>0</v>
      </c>
    </row>
    <row r="190" spans="1:8" ht="15" hidden="1" x14ac:dyDescent="0.25">
      <c r="A190" s="38" t="s">
        <v>179</v>
      </c>
      <c r="B190" s="35" t="s">
        <v>98</v>
      </c>
      <c r="C190" s="35" t="s">
        <v>174</v>
      </c>
      <c r="D190" s="35" t="s">
        <v>232</v>
      </c>
      <c r="E190" s="35" t="s">
        <v>101</v>
      </c>
      <c r="F190" s="37">
        <f t="shared" si="36"/>
        <v>0</v>
      </c>
      <c r="G190" s="37">
        <f t="shared" si="36"/>
        <v>0</v>
      </c>
      <c r="H190" s="37">
        <f t="shared" si="36"/>
        <v>0</v>
      </c>
    </row>
    <row r="191" spans="1:8" ht="26.25" hidden="1" x14ac:dyDescent="0.25">
      <c r="A191" s="38" t="s">
        <v>120</v>
      </c>
      <c r="B191" s="35" t="s">
        <v>98</v>
      </c>
      <c r="C191" s="35" t="s">
        <v>174</v>
      </c>
      <c r="D191" s="35" t="s">
        <v>232</v>
      </c>
      <c r="E191" s="35" t="s">
        <v>121</v>
      </c>
      <c r="F191" s="37">
        <f t="shared" si="36"/>
        <v>0</v>
      </c>
      <c r="G191" s="37">
        <f t="shared" si="36"/>
        <v>0</v>
      </c>
      <c r="H191" s="37">
        <f t="shared" si="36"/>
        <v>0</v>
      </c>
    </row>
    <row r="192" spans="1:8" ht="39" hidden="1" x14ac:dyDescent="0.25">
      <c r="A192" s="38" t="s">
        <v>122</v>
      </c>
      <c r="B192" s="35" t="s">
        <v>98</v>
      </c>
      <c r="C192" s="35" t="s">
        <v>174</v>
      </c>
      <c r="D192" s="35" t="s">
        <v>232</v>
      </c>
      <c r="E192" s="35" t="s">
        <v>123</v>
      </c>
      <c r="F192" s="37"/>
      <c r="G192" s="37"/>
      <c r="H192" s="37"/>
    </row>
    <row r="193" spans="1:8" ht="39" x14ac:dyDescent="0.25">
      <c r="A193" s="38" t="s">
        <v>233</v>
      </c>
      <c r="B193" s="35" t="s">
        <v>98</v>
      </c>
      <c r="C193" s="35" t="s">
        <v>174</v>
      </c>
      <c r="D193" s="35" t="s">
        <v>234</v>
      </c>
      <c r="E193" s="35" t="s">
        <v>101</v>
      </c>
      <c r="F193" s="37">
        <f>F194+F197+F200+F206+F203</f>
        <v>8809.4</v>
      </c>
      <c r="G193" s="37">
        <f t="shared" ref="G193:H193" si="37">G194+G197+G200+G206</f>
        <v>5253.6</v>
      </c>
      <c r="H193" s="37">
        <f t="shared" si="37"/>
        <v>5253.6</v>
      </c>
    </row>
    <row r="194" spans="1:8" ht="54" customHeight="1" x14ac:dyDescent="0.25">
      <c r="A194" s="38" t="s">
        <v>235</v>
      </c>
      <c r="B194" s="35" t="s">
        <v>98</v>
      </c>
      <c r="C194" s="35" t="s">
        <v>174</v>
      </c>
      <c r="D194" s="35" t="s">
        <v>236</v>
      </c>
      <c r="E194" s="35" t="s">
        <v>101</v>
      </c>
      <c r="F194" s="37">
        <f t="shared" ref="F194:H195" si="38">F195</f>
        <v>383.1</v>
      </c>
      <c r="G194" s="37">
        <f t="shared" si="38"/>
        <v>496</v>
      </c>
      <c r="H194" s="37">
        <f t="shared" si="38"/>
        <v>496</v>
      </c>
    </row>
    <row r="195" spans="1:8" ht="15" x14ac:dyDescent="0.25">
      <c r="A195" s="38" t="s">
        <v>124</v>
      </c>
      <c r="B195" s="35" t="s">
        <v>98</v>
      </c>
      <c r="C195" s="35" t="s">
        <v>174</v>
      </c>
      <c r="D195" s="35" t="s">
        <v>236</v>
      </c>
      <c r="E195" s="35" t="s">
        <v>125</v>
      </c>
      <c r="F195" s="37">
        <f t="shared" si="38"/>
        <v>383.1</v>
      </c>
      <c r="G195" s="37">
        <f t="shared" si="38"/>
        <v>496</v>
      </c>
      <c r="H195" s="37">
        <f t="shared" si="38"/>
        <v>496</v>
      </c>
    </row>
    <row r="196" spans="1:8" ht="15" x14ac:dyDescent="0.25">
      <c r="A196" s="38" t="s">
        <v>126</v>
      </c>
      <c r="B196" s="35" t="s">
        <v>98</v>
      </c>
      <c r="C196" s="35" t="s">
        <v>174</v>
      </c>
      <c r="D196" s="35" t="s">
        <v>236</v>
      </c>
      <c r="E196" s="35" t="s">
        <v>127</v>
      </c>
      <c r="F196" s="37">
        <v>383.1</v>
      </c>
      <c r="G196" s="37">
        <v>496</v>
      </c>
      <c r="H196" s="37">
        <v>496</v>
      </c>
    </row>
    <row r="197" spans="1:8" ht="33" customHeight="1" x14ac:dyDescent="0.25">
      <c r="A197" s="38" t="s">
        <v>237</v>
      </c>
      <c r="B197" s="35" t="s">
        <v>98</v>
      </c>
      <c r="C197" s="35" t="s">
        <v>174</v>
      </c>
      <c r="D197" s="35" t="s">
        <v>238</v>
      </c>
      <c r="E197" s="35" t="s">
        <v>101</v>
      </c>
      <c r="F197" s="37">
        <f>F198+F209</f>
        <v>7513.8</v>
      </c>
      <c r="G197" s="37">
        <f>G198+G209</f>
        <v>4757.6000000000004</v>
      </c>
      <c r="H197" s="37">
        <f>H198+H209</f>
        <v>4757.6000000000004</v>
      </c>
    </row>
    <row r="198" spans="1:8" ht="70.5" customHeight="1" x14ac:dyDescent="0.25">
      <c r="A198" s="38" t="s">
        <v>110</v>
      </c>
      <c r="B198" s="35" t="s">
        <v>98</v>
      </c>
      <c r="C198" s="35" t="s">
        <v>174</v>
      </c>
      <c r="D198" s="35" t="s">
        <v>238</v>
      </c>
      <c r="E198" s="35" t="s">
        <v>111</v>
      </c>
      <c r="F198" s="37">
        <f>F199</f>
        <v>2901.2</v>
      </c>
      <c r="G198" s="37">
        <f>G199</f>
        <v>3000.3</v>
      </c>
      <c r="H198" s="37">
        <f>H199</f>
        <v>3000.3</v>
      </c>
    </row>
    <row r="199" spans="1:8" ht="18" customHeight="1" x14ac:dyDescent="0.25">
      <c r="A199" s="38" t="s">
        <v>239</v>
      </c>
      <c r="B199" s="35" t="s">
        <v>98</v>
      </c>
      <c r="C199" s="35" t="s">
        <v>174</v>
      </c>
      <c r="D199" s="35" t="s">
        <v>238</v>
      </c>
      <c r="E199" s="35" t="s">
        <v>240</v>
      </c>
      <c r="F199" s="37">
        <f>3000.3-44.5-13.4+1.5-76.3+45.2-11.6</f>
        <v>2901.2</v>
      </c>
      <c r="G199" s="37">
        <v>3000.3</v>
      </c>
      <c r="H199" s="37">
        <v>3000.3</v>
      </c>
    </row>
    <row r="200" spans="1:8" ht="36" customHeight="1" x14ac:dyDescent="0.25">
      <c r="A200" s="38" t="s">
        <v>593</v>
      </c>
      <c r="B200" s="35" t="s">
        <v>98</v>
      </c>
      <c r="C200" s="35" t="s">
        <v>174</v>
      </c>
      <c r="D200" s="35" t="s">
        <v>594</v>
      </c>
      <c r="E200" s="35" t="s">
        <v>101</v>
      </c>
      <c r="F200" s="37">
        <f>F201</f>
        <v>653.19999999999993</v>
      </c>
      <c r="G200" s="37">
        <f t="shared" ref="G200:H200" si="39">G201</f>
        <v>0</v>
      </c>
      <c r="H200" s="37">
        <f t="shared" si="39"/>
        <v>0</v>
      </c>
    </row>
    <row r="201" spans="1:8" ht="75" customHeight="1" x14ac:dyDescent="0.25">
      <c r="A201" s="38" t="s">
        <v>110</v>
      </c>
      <c r="B201" s="35" t="s">
        <v>98</v>
      </c>
      <c r="C201" s="35" t="s">
        <v>174</v>
      </c>
      <c r="D201" s="35" t="s">
        <v>594</v>
      </c>
      <c r="E201" s="35" t="s">
        <v>111</v>
      </c>
      <c r="F201" s="37">
        <f>F202</f>
        <v>653.19999999999993</v>
      </c>
      <c r="G201" s="37">
        <f t="shared" ref="G201:H201" si="40">G202</f>
        <v>0</v>
      </c>
      <c r="H201" s="37">
        <f t="shared" si="40"/>
        <v>0</v>
      </c>
    </row>
    <row r="202" spans="1:8" ht="18" customHeight="1" x14ac:dyDescent="0.25">
      <c r="A202" s="38" t="s">
        <v>239</v>
      </c>
      <c r="B202" s="35" t="s">
        <v>98</v>
      </c>
      <c r="C202" s="35" t="s">
        <v>174</v>
      </c>
      <c r="D202" s="35" t="s">
        <v>594</v>
      </c>
      <c r="E202" s="35" t="s">
        <v>240</v>
      </c>
      <c r="F202" s="37">
        <f>845.1+255.2+410-858.2+1.1</f>
        <v>653.19999999999993</v>
      </c>
      <c r="G202" s="37">
        <v>0</v>
      </c>
      <c r="H202" s="37">
        <v>0</v>
      </c>
    </row>
    <row r="203" spans="1:8" ht="43.5" customHeight="1" x14ac:dyDescent="0.25">
      <c r="A203" s="38" t="s">
        <v>669</v>
      </c>
      <c r="B203" s="35" t="s">
        <v>98</v>
      </c>
      <c r="C203" s="35" t="s">
        <v>174</v>
      </c>
      <c r="D203" s="35" t="s">
        <v>681</v>
      </c>
      <c r="E203" s="35" t="s">
        <v>101</v>
      </c>
      <c r="F203" s="37">
        <f>F204</f>
        <v>224.9</v>
      </c>
      <c r="G203" s="37">
        <v>0</v>
      </c>
      <c r="H203" s="37">
        <v>0</v>
      </c>
    </row>
    <row r="204" spans="1:8" ht="18" customHeight="1" x14ac:dyDescent="0.25">
      <c r="A204" s="38" t="s">
        <v>124</v>
      </c>
      <c r="B204" s="35" t="s">
        <v>98</v>
      </c>
      <c r="C204" s="35" t="s">
        <v>174</v>
      </c>
      <c r="D204" s="35" t="s">
        <v>681</v>
      </c>
      <c r="E204" s="35" t="s">
        <v>125</v>
      </c>
      <c r="F204" s="37">
        <f>F205</f>
        <v>224.9</v>
      </c>
      <c r="G204" s="37">
        <v>0</v>
      </c>
      <c r="H204" s="37">
        <v>0</v>
      </c>
    </row>
    <row r="205" spans="1:8" ht="18" customHeight="1" x14ac:dyDescent="0.25">
      <c r="A205" s="38" t="s">
        <v>126</v>
      </c>
      <c r="B205" s="35" t="s">
        <v>98</v>
      </c>
      <c r="C205" s="35" t="s">
        <v>174</v>
      </c>
      <c r="D205" s="35" t="s">
        <v>681</v>
      </c>
      <c r="E205" s="35" t="s">
        <v>127</v>
      </c>
      <c r="F205" s="37">
        <v>224.9</v>
      </c>
      <c r="G205" s="37">
        <v>0</v>
      </c>
      <c r="H205" s="37">
        <v>0</v>
      </c>
    </row>
    <row r="206" spans="1:8" ht="42.75" customHeight="1" x14ac:dyDescent="0.25">
      <c r="A206" s="38" t="s">
        <v>591</v>
      </c>
      <c r="B206" s="35" t="s">
        <v>98</v>
      </c>
      <c r="C206" s="35" t="s">
        <v>174</v>
      </c>
      <c r="D206" s="35" t="s">
        <v>599</v>
      </c>
      <c r="E206" s="35" t="s">
        <v>101</v>
      </c>
      <c r="F206" s="37">
        <f>F207</f>
        <v>34.4</v>
      </c>
      <c r="G206" s="37">
        <f t="shared" ref="G206:H206" si="41">G207</f>
        <v>0</v>
      </c>
      <c r="H206" s="37">
        <f t="shared" si="41"/>
        <v>0</v>
      </c>
    </row>
    <row r="207" spans="1:8" ht="72" customHeight="1" x14ac:dyDescent="0.25">
      <c r="A207" s="38" t="s">
        <v>110</v>
      </c>
      <c r="B207" s="35" t="s">
        <v>98</v>
      </c>
      <c r="C207" s="35" t="s">
        <v>174</v>
      </c>
      <c r="D207" s="35" t="s">
        <v>599</v>
      </c>
      <c r="E207" s="35" t="s">
        <v>111</v>
      </c>
      <c r="F207" s="37">
        <f>F208</f>
        <v>34.4</v>
      </c>
      <c r="G207" s="37">
        <f t="shared" ref="G207:H207" si="42">G208</f>
        <v>0</v>
      </c>
      <c r="H207" s="37">
        <f t="shared" si="42"/>
        <v>0</v>
      </c>
    </row>
    <row r="208" spans="1:8" ht="18" customHeight="1" x14ac:dyDescent="0.25">
      <c r="A208" s="38" t="s">
        <v>239</v>
      </c>
      <c r="B208" s="35" t="s">
        <v>98</v>
      </c>
      <c r="C208" s="35" t="s">
        <v>174</v>
      </c>
      <c r="D208" s="35" t="s">
        <v>599</v>
      </c>
      <c r="E208" s="35" t="s">
        <v>240</v>
      </c>
      <c r="F208" s="37">
        <f>44.5+13.4-1.5+16.6+6.5-45.2-0.1+0.2</f>
        <v>34.4</v>
      </c>
      <c r="G208" s="37">
        <v>0</v>
      </c>
      <c r="H208" s="37">
        <v>0</v>
      </c>
    </row>
    <row r="209" spans="1:8" ht="26.25" x14ac:dyDescent="0.25">
      <c r="A209" s="38" t="s">
        <v>120</v>
      </c>
      <c r="B209" s="35" t="s">
        <v>98</v>
      </c>
      <c r="C209" s="35" t="s">
        <v>174</v>
      </c>
      <c r="D209" s="35" t="s">
        <v>238</v>
      </c>
      <c r="E209" s="35" t="s">
        <v>121</v>
      </c>
      <c r="F209" s="37">
        <f>F210</f>
        <v>4612.6000000000004</v>
      </c>
      <c r="G209" s="37">
        <f>G210</f>
        <v>1757.2999999999997</v>
      </c>
      <c r="H209" s="37">
        <f>H210</f>
        <v>1757.2999999999997</v>
      </c>
    </row>
    <row r="210" spans="1:8" ht="39" x14ac:dyDescent="0.25">
      <c r="A210" s="38" t="s">
        <v>122</v>
      </c>
      <c r="B210" s="35" t="s">
        <v>98</v>
      </c>
      <c r="C210" s="35" t="s">
        <v>174</v>
      </c>
      <c r="D210" s="35" t="s">
        <v>238</v>
      </c>
      <c r="E210" s="35" t="s">
        <v>123</v>
      </c>
      <c r="F210" s="37">
        <f>2121.2-256.3+1652.6+41.1-111.7+100+110+244.3+121.3+562.5+17.5+10.1</f>
        <v>4612.6000000000004</v>
      </c>
      <c r="G210" s="37">
        <f>2121.2-363.9</f>
        <v>1757.2999999999997</v>
      </c>
      <c r="H210" s="37">
        <f>2121.2-363.9</f>
        <v>1757.2999999999997</v>
      </c>
    </row>
    <row r="211" spans="1:8" ht="14.25" x14ac:dyDescent="0.2">
      <c r="A211" s="54" t="s">
        <v>241</v>
      </c>
      <c r="B211" s="33" t="s">
        <v>103</v>
      </c>
      <c r="C211" s="33" t="s">
        <v>99</v>
      </c>
      <c r="D211" s="33" t="s">
        <v>100</v>
      </c>
      <c r="E211" s="33" t="s">
        <v>101</v>
      </c>
      <c r="F211" s="34">
        <f t="shared" ref="F211:H216" si="43">F212</f>
        <v>73.5</v>
      </c>
      <c r="G211" s="34">
        <f t="shared" si="43"/>
        <v>67.8</v>
      </c>
      <c r="H211" s="34">
        <f t="shared" si="43"/>
        <v>70.3</v>
      </c>
    </row>
    <row r="212" spans="1:8" ht="20.25" customHeight="1" x14ac:dyDescent="0.25">
      <c r="A212" s="38" t="s">
        <v>242</v>
      </c>
      <c r="B212" s="35" t="s">
        <v>103</v>
      </c>
      <c r="C212" s="35" t="s">
        <v>243</v>
      </c>
      <c r="D212" s="35" t="s">
        <v>100</v>
      </c>
      <c r="E212" s="35" t="s">
        <v>101</v>
      </c>
      <c r="F212" s="37">
        <f t="shared" si="43"/>
        <v>73.5</v>
      </c>
      <c r="G212" s="37">
        <f t="shared" si="43"/>
        <v>67.8</v>
      </c>
      <c r="H212" s="37">
        <f t="shared" si="43"/>
        <v>70.3</v>
      </c>
    </row>
    <row r="213" spans="1:8" ht="30.75" customHeight="1" x14ac:dyDescent="0.25">
      <c r="A213" s="38" t="s">
        <v>104</v>
      </c>
      <c r="B213" s="35" t="s">
        <v>103</v>
      </c>
      <c r="C213" s="35" t="s">
        <v>243</v>
      </c>
      <c r="D213" s="35" t="s">
        <v>105</v>
      </c>
      <c r="E213" s="35" t="s">
        <v>101</v>
      </c>
      <c r="F213" s="37">
        <f t="shared" si="43"/>
        <v>73.5</v>
      </c>
      <c r="G213" s="37">
        <f t="shared" si="43"/>
        <v>67.8</v>
      </c>
      <c r="H213" s="37">
        <f t="shared" si="43"/>
        <v>70.3</v>
      </c>
    </row>
    <row r="214" spans="1:8" ht="30" customHeight="1" x14ac:dyDescent="0.25">
      <c r="A214" s="38" t="s">
        <v>106</v>
      </c>
      <c r="B214" s="35" t="s">
        <v>103</v>
      </c>
      <c r="C214" s="35" t="s">
        <v>243</v>
      </c>
      <c r="D214" s="35" t="s">
        <v>107</v>
      </c>
      <c r="E214" s="35" t="s">
        <v>101</v>
      </c>
      <c r="F214" s="37">
        <f t="shared" si="43"/>
        <v>73.5</v>
      </c>
      <c r="G214" s="37">
        <f t="shared" si="43"/>
        <v>67.8</v>
      </c>
      <c r="H214" s="37">
        <f t="shared" si="43"/>
        <v>70.3</v>
      </c>
    </row>
    <row r="215" spans="1:8" ht="30.75" customHeight="1" x14ac:dyDescent="0.25">
      <c r="A215" s="38" t="s">
        <v>244</v>
      </c>
      <c r="B215" s="35" t="s">
        <v>103</v>
      </c>
      <c r="C215" s="35" t="s">
        <v>243</v>
      </c>
      <c r="D215" s="35" t="s">
        <v>245</v>
      </c>
      <c r="E215" s="35" t="s">
        <v>101</v>
      </c>
      <c r="F215" s="37">
        <f t="shared" si="43"/>
        <v>73.5</v>
      </c>
      <c r="G215" s="37">
        <f t="shared" si="43"/>
        <v>67.8</v>
      </c>
      <c r="H215" s="37">
        <f t="shared" si="43"/>
        <v>70.3</v>
      </c>
    </row>
    <row r="216" spans="1:8" ht="68.25" customHeight="1" x14ac:dyDescent="0.25">
      <c r="A216" s="38" t="s">
        <v>110</v>
      </c>
      <c r="B216" s="35" t="s">
        <v>103</v>
      </c>
      <c r="C216" s="35" t="s">
        <v>243</v>
      </c>
      <c r="D216" s="35" t="s">
        <v>245</v>
      </c>
      <c r="E216" s="35" t="s">
        <v>111</v>
      </c>
      <c r="F216" s="37">
        <f t="shared" si="43"/>
        <v>73.5</v>
      </c>
      <c r="G216" s="37">
        <f t="shared" si="43"/>
        <v>67.8</v>
      </c>
      <c r="H216" s="37">
        <f t="shared" si="43"/>
        <v>70.3</v>
      </c>
    </row>
    <row r="217" spans="1:8" ht="30.75" customHeight="1" x14ac:dyDescent="0.25">
      <c r="A217" s="38" t="s">
        <v>112</v>
      </c>
      <c r="B217" s="35" t="s">
        <v>103</v>
      </c>
      <c r="C217" s="35" t="s">
        <v>243</v>
      </c>
      <c r="D217" s="35" t="s">
        <v>245</v>
      </c>
      <c r="E217" s="35" t="s">
        <v>113</v>
      </c>
      <c r="F217" s="37">
        <f>67.1+6.4</f>
        <v>73.5</v>
      </c>
      <c r="G217" s="37">
        <v>67.8</v>
      </c>
      <c r="H217" s="37">
        <v>70.3</v>
      </c>
    </row>
    <row r="218" spans="1:8" ht="25.5" x14ac:dyDescent="0.2">
      <c r="A218" s="54" t="s">
        <v>246</v>
      </c>
      <c r="B218" s="33" t="s">
        <v>243</v>
      </c>
      <c r="C218" s="33" t="s">
        <v>99</v>
      </c>
      <c r="D218" s="33" t="s">
        <v>100</v>
      </c>
      <c r="E218" s="33" t="s">
        <v>101</v>
      </c>
      <c r="F218" s="34">
        <f t="shared" ref="F218:H219" si="44">F219</f>
        <v>4650.4999999999991</v>
      </c>
      <c r="G218" s="34">
        <f t="shared" si="44"/>
        <v>2563.5</v>
      </c>
      <c r="H218" s="34">
        <f t="shared" si="44"/>
        <v>2647.6</v>
      </c>
    </row>
    <row r="219" spans="1:8" ht="39" x14ac:dyDescent="0.25">
      <c r="A219" s="38" t="s">
        <v>247</v>
      </c>
      <c r="B219" s="35" t="s">
        <v>243</v>
      </c>
      <c r="C219" s="35" t="s">
        <v>248</v>
      </c>
      <c r="D219" s="35" t="s">
        <v>100</v>
      </c>
      <c r="E219" s="35" t="s">
        <v>101</v>
      </c>
      <c r="F219" s="37">
        <f t="shared" si="44"/>
        <v>4650.4999999999991</v>
      </c>
      <c r="G219" s="37">
        <f t="shared" si="44"/>
        <v>2563.5</v>
      </c>
      <c r="H219" s="37">
        <f t="shared" si="44"/>
        <v>2647.6</v>
      </c>
    </row>
    <row r="220" spans="1:8" ht="51.75" x14ac:dyDescent="0.25">
      <c r="A220" s="38" t="s">
        <v>203</v>
      </c>
      <c r="B220" s="35" t="s">
        <v>243</v>
      </c>
      <c r="C220" s="35" t="s">
        <v>248</v>
      </c>
      <c r="D220" s="35" t="s">
        <v>204</v>
      </c>
      <c r="E220" s="35" t="s">
        <v>101</v>
      </c>
      <c r="F220" s="37">
        <f>F221+F255+F264</f>
        <v>4650.4999999999991</v>
      </c>
      <c r="G220" s="37">
        <f t="shared" ref="G220:H220" si="45">G221+G255+G264</f>
        <v>2563.5</v>
      </c>
      <c r="H220" s="37">
        <f t="shared" si="45"/>
        <v>2647.6</v>
      </c>
    </row>
    <row r="221" spans="1:8" ht="39" x14ac:dyDescent="0.25">
      <c r="A221" s="38" t="s">
        <v>249</v>
      </c>
      <c r="B221" s="35" t="s">
        <v>243</v>
      </c>
      <c r="C221" s="35" t="s">
        <v>248</v>
      </c>
      <c r="D221" s="35" t="s">
        <v>250</v>
      </c>
      <c r="E221" s="35" t="s">
        <v>101</v>
      </c>
      <c r="F221" s="37">
        <f>F222+F245+F241</f>
        <v>3537.8999999999992</v>
      </c>
      <c r="G221" s="37">
        <f>G222+G245+G241</f>
        <v>2563.5</v>
      </c>
      <c r="H221" s="37">
        <f>H222+H245+H241</f>
        <v>2647.6</v>
      </c>
    </row>
    <row r="222" spans="1:8" ht="83.25" customHeight="1" x14ac:dyDescent="0.25">
      <c r="A222" s="38" t="s">
        <v>251</v>
      </c>
      <c r="B222" s="35" t="s">
        <v>243</v>
      </c>
      <c r="C222" s="35" t="s">
        <v>248</v>
      </c>
      <c r="D222" s="35" t="s">
        <v>252</v>
      </c>
      <c r="E222" s="35" t="s">
        <v>101</v>
      </c>
      <c r="F222" s="37">
        <f>F223+F226+F229+F232</f>
        <v>3488.8999999999992</v>
      </c>
      <c r="G222" s="37">
        <f t="shared" ref="G222:H222" si="46">G223+G226+G229+G232</f>
        <v>2514.5</v>
      </c>
      <c r="H222" s="37">
        <f t="shared" si="46"/>
        <v>2598.6</v>
      </c>
    </row>
    <row r="223" spans="1:8" ht="51.75" x14ac:dyDescent="0.25">
      <c r="A223" s="38" t="s">
        <v>235</v>
      </c>
      <c r="B223" s="35" t="s">
        <v>243</v>
      </c>
      <c r="C223" s="35" t="s">
        <v>248</v>
      </c>
      <c r="D223" s="35" t="s">
        <v>253</v>
      </c>
      <c r="E223" s="35" t="s">
        <v>101</v>
      </c>
      <c r="F223" s="37">
        <f t="shared" ref="F223:H224" si="47">F224</f>
        <v>4</v>
      </c>
      <c r="G223" s="37">
        <f t="shared" si="47"/>
        <v>4</v>
      </c>
      <c r="H223" s="37">
        <f t="shared" si="47"/>
        <v>4</v>
      </c>
    </row>
    <row r="224" spans="1:8" ht="15" x14ac:dyDescent="0.25">
      <c r="A224" s="38" t="s">
        <v>124</v>
      </c>
      <c r="B224" s="35" t="s">
        <v>243</v>
      </c>
      <c r="C224" s="35" t="s">
        <v>248</v>
      </c>
      <c r="D224" s="35" t="s">
        <v>253</v>
      </c>
      <c r="E224" s="35" t="s">
        <v>125</v>
      </c>
      <c r="F224" s="37">
        <f t="shared" si="47"/>
        <v>4</v>
      </c>
      <c r="G224" s="37">
        <f t="shared" si="47"/>
        <v>4</v>
      </c>
      <c r="H224" s="37">
        <f t="shared" si="47"/>
        <v>4</v>
      </c>
    </row>
    <row r="225" spans="1:8" ht="15" x14ac:dyDescent="0.25">
      <c r="A225" s="38" t="s">
        <v>126</v>
      </c>
      <c r="B225" s="35" t="s">
        <v>243</v>
      </c>
      <c r="C225" s="35" t="s">
        <v>248</v>
      </c>
      <c r="D225" s="35" t="s">
        <v>253</v>
      </c>
      <c r="E225" s="35" t="s">
        <v>127</v>
      </c>
      <c r="F225" s="37">
        <f>4-1+1</f>
        <v>4</v>
      </c>
      <c r="G225" s="37">
        <v>4</v>
      </c>
      <c r="H225" s="37">
        <v>4</v>
      </c>
    </row>
    <row r="226" spans="1:8" ht="29.25" customHeight="1" x14ac:dyDescent="0.25">
      <c r="A226" s="38" t="s">
        <v>237</v>
      </c>
      <c r="B226" s="35" t="s">
        <v>243</v>
      </c>
      <c r="C226" s="35" t="s">
        <v>248</v>
      </c>
      <c r="D226" s="35" t="s">
        <v>254</v>
      </c>
      <c r="E226" s="35" t="s">
        <v>101</v>
      </c>
      <c r="F226" s="37">
        <f>F227+F235</f>
        <v>3253.6999999999994</v>
      </c>
      <c r="G226" s="37">
        <f>G227+G235</f>
        <v>2510.5</v>
      </c>
      <c r="H226" s="37">
        <f>H227+H235</f>
        <v>2594.6</v>
      </c>
    </row>
    <row r="227" spans="1:8" ht="64.5" x14ac:dyDescent="0.25">
      <c r="A227" s="38" t="s">
        <v>110</v>
      </c>
      <c r="B227" s="35" t="s">
        <v>243</v>
      </c>
      <c r="C227" s="35" t="s">
        <v>248</v>
      </c>
      <c r="D227" s="35" t="s">
        <v>254</v>
      </c>
      <c r="E227" s="35" t="s">
        <v>111</v>
      </c>
      <c r="F227" s="37">
        <f>F228</f>
        <v>2742.5999999999995</v>
      </c>
      <c r="G227" s="37">
        <f>G228</f>
        <v>2499.5</v>
      </c>
      <c r="H227" s="37">
        <f>H228</f>
        <v>2583.6</v>
      </c>
    </row>
    <row r="228" spans="1:8" ht="18.75" customHeight="1" x14ac:dyDescent="0.25">
      <c r="A228" s="38" t="s">
        <v>239</v>
      </c>
      <c r="B228" s="35" t="s">
        <v>243</v>
      </c>
      <c r="C228" s="35" t="s">
        <v>248</v>
      </c>
      <c r="D228" s="35" t="s">
        <v>254</v>
      </c>
      <c r="E228" s="35" t="s">
        <v>240</v>
      </c>
      <c r="F228" s="37">
        <f>2455.7-39.3-11.9-18.4+265.5+27.8+8.4+34.2+20.6</f>
        <v>2742.5999999999995</v>
      </c>
      <c r="G228" s="37">
        <v>2499.5</v>
      </c>
      <c r="H228" s="37">
        <v>2583.6</v>
      </c>
    </row>
    <row r="229" spans="1:8" ht="29.25" customHeight="1" x14ac:dyDescent="0.25">
      <c r="A229" s="38" t="s">
        <v>593</v>
      </c>
      <c r="B229" s="35" t="s">
        <v>243</v>
      </c>
      <c r="C229" s="35" t="s">
        <v>248</v>
      </c>
      <c r="D229" s="35" t="s">
        <v>595</v>
      </c>
      <c r="E229" s="35" t="s">
        <v>101</v>
      </c>
      <c r="F229" s="37">
        <f>F230</f>
        <v>219.60000000000014</v>
      </c>
      <c r="G229" s="37">
        <f t="shared" ref="G229:H229" si="48">G230</f>
        <v>0</v>
      </c>
      <c r="H229" s="37">
        <f t="shared" si="48"/>
        <v>0</v>
      </c>
    </row>
    <row r="230" spans="1:8" ht="68.25" customHeight="1" x14ac:dyDescent="0.25">
      <c r="A230" s="38" t="s">
        <v>110</v>
      </c>
      <c r="B230" s="35" t="s">
        <v>243</v>
      </c>
      <c r="C230" s="35" t="s">
        <v>248</v>
      </c>
      <c r="D230" s="35" t="s">
        <v>595</v>
      </c>
      <c r="E230" s="35" t="s">
        <v>111</v>
      </c>
      <c r="F230" s="37">
        <f>F231</f>
        <v>219.60000000000014</v>
      </c>
      <c r="G230" s="37">
        <f t="shared" ref="G230:H230" si="49">G231</f>
        <v>0</v>
      </c>
      <c r="H230" s="37">
        <f t="shared" si="49"/>
        <v>0</v>
      </c>
    </row>
    <row r="231" spans="1:8" ht="18.75" customHeight="1" x14ac:dyDescent="0.25">
      <c r="A231" s="38" t="s">
        <v>239</v>
      </c>
      <c r="B231" s="35" t="s">
        <v>243</v>
      </c>
      <c r="C231" s="35" t="s">
        <v>248</v>
      </c>
      <c r="D231" s="35" t="s">
        <v>595</v>
      </c>
      <c r="E231" s="35" t="s">
        <v>240</v>
      </c>
      <c r="F231" s="37">
        <f>747.6+225.8+350-1103.8</f>
        <v>219.60000000000014</v>
      </c>
      <c r="G231" s="37">
        <v>0</v>
      </c>
      <c r="H231" s="37">
        <v>0</v>
      </c>
    </row>
    <row r="232" spans="1:8" ht="40.5" customHeight="1" x14ac:dyDescent="0.25">
      <c r="A232" s="38" t="s">
        <v>591</v>
      </c>
      <c r="B232" s="35" t="s">
        <v>243</v>
      </c>
      <c r="C232" s="35" t="s">
        <v>248</v>
      </c>
      <c r="D232" s="35" t="s">
        <v>600</v>
      </c>
      <c r="E232" s="35" t="s">
        <v>101</v>
      </c>
      <c r="F232" s="37">
        <f>F233</f>
        <v>11.599999999999996</v>
      </c>
      <c r="G232" s="37">
        <f t="shared" ref="G232:H232" si="50">G233</f>
        <v>0</v>
      </c>
      <c r="H232" s="37">
        <f t="shared" si="50"/>
        <v>0</v>
      </c>
    </row>
    <row r="233" spans="1:8" ht="68.25" customHeight="1" x14ac:dyDescent="0.25">
      <c r="A233" s="38" t="s">
        <v>110</v>
      </c>
      <c r="B233" s="35" t="s">
        <v>243</v>
      </c>
      <c r="C233" s="35" t="s">
        <v>248</v>
      </c>
      <c r="D233" s="35" t="s">
        <v>600</v>
      </c>
      <c r="E233" s="35" t="s">
        <v>111</v>
      </c>
      <c r="F233" s="37">
        <f>F234</f>
        <v>11.599999999999996</v>
      </c>
      <c r="G233" s="37">
        <f>G234</f>
        <v>0</v>
      </c>
      <c r="H233" s="37">
        <f>H234</f>
        <v>0</v>
      </c>
    </row>
    <row r="234" spans="1:8" ht="18.75" customHeight="1" x14ac:dyDescent="0.25">
      <c r="A234" s="38" t="s">
        <v>239</v>
      </c>
      <c r="B234" s="35" t="s">
        <v>243</v>
      </c>
      <c r="C234" s="35" t="s">
        <v>248</v>
      </c>
      <c r="D234" s="35" t="s">
        <v>600</v>
      </c>
      <c r="E234" s="35" t="s">
        <v>240</v>
      </c>
      <c r="F234" s="37">
        <f>39.3+11.9+14.1+4.3-21.8-27.8-8.4</f>
        <v>11.599999999999996</v>
      </c>
      <c r="G234" s="37">
        <v>0</v>
      </c>
      <c r="H234" s="37">
        <v>0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254</v>
      </c>
      <c r="E235" s="35" t="s">
        <v>121</v>
      </c>
      <c r="F235" s="37">
        <f>F236</f>
        <v>511.1</v>
      </c>
      <c r="G235" s="37">
        <f>G236</f>
        <v>11</v>
      </c>
      <c r="H235" s="37">
        <f>H236</f>
        <v>11</v>
      </c>
    </row>
    <row r="236" spans="1:8" ht="29.25" customHeight="1" x14ac:dyDescent="0.25">
      <c r="A236" s="38" t="s">
        <v>255</v>
      </c>
      <c r="B236" s="35" t="s">
        <v>243</v>
      </c>
      <c r="C236" s="35" t="s">
        <v>248</v>
      </c>
      <c r="D236" s="35" t="s">
        <v>254</v>
      </c>
      <c r="E236" s="35" t="s">
        <v>123</v>
      </c>
      <c r="F236" s="37">
        <f>128.9+580.2-375+10+150+17</f>
        <v>511.1</v>
      </c>
      <c r="G236" s="37">
        <v>11</v>
      </c>
      <c r="H236" s="37">
        <v>11</v>
      </c>
    </row>
    <row r="237" spans="1:8" ht="26.25" hidden="1" x14ac:dyDescent="0.25">
      <c r="A237" s="38" t="s">
        <v>256</v>
      </c>
      <c r="B237" s="35" t="s">
        <v>243</v>
      </c>
      <c r="C237" s="35" t="s">
        <v>248</v>
      </c>
      <c r="D237" s="35" t="s">
        <v>257</v>
      </c>
      <c r="E237" s="35" t="s">
        <v>101</v>
      </c>
      <c r="F237" s="37">
        <f t="shared" ref="F237:H239" si="51">F238</f>
        <v>0</v>
      </c>
      <c r="G237" s="37">
        <f t="shared" si="51"/>
        <v>0</v>
      </c>
      <c r="H237" s="37">
        <f t="shared" si="51"/>
        <v>0</v>
      </c>
    </row>
    <row r="238" spans="1:8" ht="15" hidden="1" x14ac:dyDescent="0.25">
      <c r="A238" s="38" t="s">
        <v>179</v>
      </c>
      <c r="B238" s="35" t="s">
        <v>243</v>
      </c>
      <c r="C238" s="35" t="s">
        <v>248</v>
      </c>
      <c r="D238" s="35" t="s">
        <v>258</v>
      </c>
      <c r="E238" s="35" t="s">
        <v>101</v>
      </c>
      <c r="F238" s="37">
        <f t="shared" si="51"/>
        <v>0</v>
      </c>
      <c r="G238" s="37">
        <f t="shared" si="51"/>
        <v>0</v>
      </c>
      <c r="H238" s="37">
        <f t="shared" si="51"/>
        <v>0</v>
      </c>
    </row>
    <row r="239" spans="1:8" ht="26.25" hidden="1" x14ac:dyDescent="0.25">
      <c r="A239" s="38" t="s">
        <v>120</v>
      </c>
      <c r="B239" s="35" t="s">
        <v>243</v>
      </c>
      <c r="C239" s="35" t="s">
        <v>248</v>
      </c>
      <c r="D239" s="35" t="s">
        <v>258</v>
      </c>
      <c r="E239" s="35" t="s">
        <v>121</v>
      </c>
      <c r="F239" s="37">
        <f t="shared" si="51"/>
        <v>0</v>
      </c>
      <c r="G239" s="37">
        <f t="shared" si="51"/>
        <v>0</v>
      </c>
      <c r="H239" s="37">
        <f t="shared" si="51"/>
        <v>0</v>
      </c>
    </row>
    <row r="240" spans="1:8" ht="39" hidden="1" x14ac:dyDescent="0.25">
      <c r="A240" s="38" t="s">
        <v>122</v>
      </c>
      <c r="B240" s="35" t="s">
        <v>243</v>
      </c>
      <c r="C240" s="35" t="s">
        <v>248</v>
      </c>
      <c r="D240" s="35" t="s">
        <v>258</v>
      </c>
      <c r="E240" s="35" t="s">
        <v>123</v>
      </c>
      <c r="F240" s="37"/>
      <c r="G240" s="37"/>
      <c r="H240" s="37"/>
    </row>
    <row r="241" spans="1:8" ht="26.25" x14ac:dyDescent="0.25">
      <c r="A241" s="38" t="s">
        <v>256</v>
      </c>
      <c r="B241" s="35" t="s">
        <v>243</v>
      </c>
      <c r="C241" s="35" t="s">
        <v>248</v>
      </c>
      <c r="D241" s="35" t="s">
        <v>257</v>
      </c>
      <c r="E241" s="35" t="s">
        <v>101</v>
      </c>
      <c r="F241" s="37">
        <f t="shared" ref="F241:H243" si="52">F242</f>
        <v>49</v>
      </c>
      <c r="G241" s="37">
        <f t="shared" si="52"/>
        <v>49</v>
      </c>
      <c r="H241" s="37">
        <f t="shared" si="52"/>
        <v>49</v>
      </c>
    </row>
    <row r="242" spans="1:8" ht="15" x14ac:dyDescent="0.25">
      <c r="A242" s="38" t="s">
        <v>179</v>
      </c>
      <c r="B242" s="35" t="s">
        <v>243</v>
      </c>
      <c r="C242" s="35" t="s">
        <v>248</v>
      </c>
      <c r="D242" s="35" t="s">
        <v>258</v>
      </c>
      <c r="E242" s="35" t="s">
        <v>101</v>
      </c>
      <c r="F242" s="37">
        <f t="shared" si="52"/>
        <v>49</v>
      </c>
      <c r="G242" s="37">
        <f t="shared" si="52"/>
        <v>49</v>
      </c>
      <c r="H242" s="37">
        <f t="shared" si="52"/>
        <v>49</v>
      </c>
    </row>
    <row r="243" spans="1:8" ht="26.25" x14ac:dyDescent="0.25">
      <c r="A243" s="38" t="s">
        <v>120</v>
      </c>
      <c r="B243" s="35" t="s">
        <v>243</v>
      </c>
      <c r="C243" s="35" t="s">
        <v>248</v>
      </c>
      <c r="D243" s="35" t="s">
        <v>258</v>
      </c>
      <c r="E243" s="35" t="s">
        <v>121</v>
      </c>
      <c r="F243" s="37">
        <f t="shared" si="52"/>
        <v>49</v>
      </c>
      <c r="G243" s="37">
        <f t="shared" si="52"/>
        <v>49</v>
      </c>
      <c r="H243" s="37">
        <f t="shared" si="52"/>
        <v>49</v>
      </c>
    </row>
    <row r="244" spans="1:8" ht="29.25" customHeight="1" x14ac:dyDescent="0.25">
      <c r="A244" s="38" t="s">
        <v>122</v>
      </c>
      <c r="B244" s="35" t="s">
        <v>243</v>
      </c>
      <c r="C244" s="35" t="s">
        <v>248</v>
      </c>
      <c r="D244" s="35" t="s">
        <v>258</v>
      </c>
      <c r="E244" s="35" t="s">
        <v>123</v>
      </c>
      <c r="F244" s="37">
        <f>49</f>
        <v>49</v>
      </c>
      <c r="G244" s="37">
        <v>49</v>
      </c>
      <c r="H244" s="37">
        <v>49</v>
      </c>
    </row>
    <row r="245" spans="1:8" ht="51.75" hidden="1" x14ac:dyDescent="0.25">
      <c r="A245" s="38" t="s">
        <v>259</v>
      </c>
      <c r="B245" s="35" t="s">
        <v>243</v>
      </c>
      <c r="C245" s="35" t="s">
        <v>248</v>
      </c>
      <c r="D245" s="35" t="s">
        <v>260</v>
      </c>
      <c r="E245" s="35" t="s">
        <v>101</v>
      </c>
      <c r="F245" s="37">
        <f t="shared" ref="F245:H246" si="53">F246</f>
        <v>0</v>
      </c>
      <c r="G245" s="37">
        <f t="shared" si="53"/>
        <v>0</v>
      </c>
      <c r="H245" s="37">
        <f t="shared" si="53"/>
        <v>0</v>
      </c>
    </row>
    <row r="246" spans="1:8" ht="26.25" hidden="1" x14ac:dyDescent="0.25">
      <c r="A246" s="38" t="s">
        <v>120</v>
      </c>
      <c r="B246" s="35" t="s">
        <v>243</v>
      </c>
      <c r="C246" s="35" t="s">
        <v>248</v>
      </c>
      <c r="D246" s="35" t="s">
        <v>261</v>
      </c>
      <c r="E246" s="35" t="s">
        <v>121</v>
      </c>
      <c r="F246" s="37">
        <f t="shared" si="53"/>
        <v>0</v>
      </c>
      <c r="G246" s="37">
        <f t="shared" si="53"/>
        <v>0</v>
      </c>
      <c r="H246" s="37">
        <f t="shared" si="53"/>
        <v>0</v>
      </c>
    </row>
    <row r="247" spans="1:8" ht="39" hidden="1" x14ac:dyDescent="0.25">
      <c r="A247" s="38" t="s">
        <v>122</v>
      </c>
      <c r="B247" s="35" t="s">
        <v>243</v>
      </c>
      <c r="C247" s="35" t="s">
        <v>248</v>
      </c>
      <c r="D247" s="35" t="s">
        <v>261</v>
      </c>
      <c r="E247" s="35" t="s">
        <v>123</v>
      </c>
      <c r="F247" s="37">
        <v>0</v>
      </c>
      <c r="G247" s="37">
        <v>0</v>
      </c>
      <c r="H247" s="37">
        <v>0</v>
      </c>
    </row>
    <row r="248" spans="1:8" ht="77.25" hidden="1" x14ac:dyDescent="0.25">
      <c r="A248" s="38" t="s">
        <v>262</v>
      </c>
      <c r="B248" s="35" t="s">
        <v>243</v>
      </c>
      <c r="C248" s="35" t="s">
        <v>248</v>
      </c>
      <c r="D248" s="35" t="s">
        <v>263</v>
      </c>
      <c r="E248" s="35" t="s">
        <v>101</v>
      </c>
      <c r="F248" s="37">
        <f>F249+F252</f>
        <v>0</v>
      </c>
      <c r="G248" s="37">
        <f>G249+G252</f>
        <v>0</v>
      </c>
      <c r="H248" s="37">
        <f>H249+H252</f>
        <v>0</v>
      </c>
    </row>
    <row r="249" spans="1:8" ht="15" hidden="1" x14ac:dyDescent="0.25">
      <c r="A249" s="38" t="s">
        <v>179</v>
      </c>
      <c r="B249" s="35" t="s">
        <v>243</v>
      </c>
      <c r="C249" s="35" t="s">
        <v>248</v>
      </c>
      <c r="D249" s="35" t="s">
        <v>264</v>
      </c>
      <c r="E249" s="35" t="s">
        <v>101</v>
      </c>
      <c r="F249" s="37">
        <f t="shared" ref="F249:H250" si="54">F250</f>
        <v>0</v>
      </c>
      <c r="G249" s="37">
        <f t="shared" si="54"/>
        <v>0</v>
      </c>
      <c r="H249" s="37">
        <f t="shared" si="54"/>
        <v>0</v>
      </c>
    </row>
    <row r="250" spans="1:8" ht="26.25" hidden="1" x14ac:dyDescent="0.25">
      <c r="A250" s="38" t="s">
        <v>120</v>
      </c>
      <c r="B250" s="35" t="s">
        <v>243</v>
      </c>
      <c r="C250" s="35" t="s">
        <v>248</v>
      </c>
      <c r="D250" s="35" t="s">
        <v>264</v>
      </c>
      <c r="E250" s="35" t="s">
        <v>121</v>
      </c>
      <c r="F250" s="37">
        <f t="shared" si="54"/>
        <v>0</v>
      </c>
      <c r="G250" s="37">
        <f t="shared" si="54"/>
        <v>0</v>
      </c>
      <c r="H250" s="37">
        <f t="shared" si="54"/>
        <v>0</v>
      </c>
    </row>
    <row r="251" spans="1:8" ht="39" hidden="1" x14ac:dyDescent="0.25">
      <c r="A251" s="38" t="s">
        <v>122</v>
      </c>
      <c r="B251" s="35" t="s">
        <v>243</v>
      </c>
      <c r="C251" s="35" t="s">
        <v>248</v>
      </c>
      <c r="D251" s="35" t="s">
        <v>264</v>
      </c>
      <c r="E251" s="35" t="s">
        <v>123</v>
      </c>
      <c r="F251" s="37"/>
      <c r="G251" s="37"/>
      <c r="H251" s="37"/>
    </row>
    <row r="252" spans="1:8" ht="29.25" hidden="1" customHeight="1" x14ac:dyDescent="0.25">
      <c r="A252" s="38" t="s">
        <v>265</v>
      </c>
      <c r="B252" s="35" t="s">
        <v>243</v>
      </c>
      <c r="C252" s="35" t="s">
        <v>248</v>
      </c>
      <c r="D252" s="35" t="s">
        <v>266</v>
      </c>
      <c r="E252" s="35" t="s">
        <v>101</v>
      </c>
      <c r="F252" s="37">
        <f t="shared" ref="F252:H253" si="55">F253</f>
        <v>0</v>
      </c>
      <c r="G252" s="37">
        <f t="shared" si="55"/>
        <v>0</v>
      </c>
      <c r="H252" s="37">
        <f t="shared" si="55"/>
        <v>0</v>
      </c>
    </row>
    <row r="253" spans="1:8" s="39" customFormat="1" ht="29.25" hidden="1" customHeight="1" x14ac:dyDescent="0.25">
      <c r="A253" s="38" t="s">
        <v>120</v>
      </c>
      <c r="B253" s="35" t="s">
        <v>243</v>
      </c>
      <c r="C253" s="35" t="s">
        <v>248</v>
      </c>
      <c r="D253" s="35" t="s">
        <v>266</v>
      </c>
      <c r="E253" s="35" t="s">
        <v>121</v>
      </c>
      <c r="F253" s="37">
        <f t="shared" si="55"/>
        <v>0</v>
      </c>
      <c r="G253" s="37">
        <f t="shared" si="55"/>
        <v>0</v>
      </c>
      <c r="H253" s="37">
        <f t="shared" si="55"/>
        <v>0</v>
      </c>
    </row>
    <row r="254" spans="1:8" s="39" customFormat="1" ht="39" hidden="1" x14ac:dyDescent="0.25">
      <c r="A254" s="38" t="s">
        <v>122</v>
      </c>
      <c r="B254" s="35" t="s">
        <v>243</v>
      </c>
      <c r="C254" s="35" t="s">
        <v>248</v>
      </c>
      <c r="D254" s="35" t="s">
        <v>266</v>
      </c>
      <c r="E254" s="35" t="s">
        <v>123</v>
      </c>
      <c r="F254" s="37">
        <f>5000-5000</f>
        <v>0</v>
      </c>
      <c r="G254" s="37">
        <f>5000-5000</f>
        <v>0</v>
      </c>
      <c r="H254" s="37">
        <f>5000-5000</f>
        <v>0</v>
      </c>
    </row>
    <row r="255" spans="1:8" s="39" customFormat="1" ht="39" hidden="1" x14ac:dyDescent="0.25">
      <c r="A255" s="38" t="s">
        <v>205</v>
      </c>
      <c r="B255" s="35" t="s">
        <v>243</v>
      </c>
      <c r="C255" s="35" t="s">
        <v>248</v>
      </c>
      <c r="D255" s="35" t="s">
        <v>206</v>
      </c>
      <c r="E255" s="35" t="s">
        <v>101</v>
      </c>
      <c r="F255" s="37">
        <f>F256+F260</f>
        <v>0</v>
      </c>
      <c r="G255" s="37">
        <f>G256+G260</f>
        <v>0</v>
      </c>
      <c r="H255" s="37">
        <f>H256+H260</f>
        <v>0</v>
      </c>
    </row>
    <row r="256" spans="1:8" s="39" customFormat="1" ht="53.25" hidden="1" customHeight="1" x14ac:dyDescent="0.25">
      <c r="A256" s="38" t="s">
        <v>267</v>
      </c>
      <c r="B256" s="35" t="s">
        <v>243</v>
      </c>
      <c r="C256" s="35" t="s">
        <v>248</v>
      </c>
      <c r="D256" s="35" t="s">
        <v>268</v>
      </c>
      <c r="E256" s="35" t="s">
        <v>101</v>
      </c>
      <c r="F256" s="37">
        <f t="shared" ref="F256:H258" si="56">F257</f>
        <v>0</v>
      </c>
      <c r="G256" s="37">
        <f t="shared" si="56"/>
        <v>0</v>
      </c>
      <c r="H256" s="37">
        <f t="shared" si="56"/>
        <v>0</v>
      </c>
    </row>
    <row r="257" spans="1:8" s="39" customFormat="1" ht="15" hidden="1" x14ac:dyDescent="0.25">
      <c r="A257" s="38" t="s">
        <v>179</v>
      </c>
      <c r="B257" s="35" t="s">
        <v>243</v>
      </c>
      <c r="C257" s="35" t="s">
        <v>248</v>
      </c>
      <c r="D257" s="35" t="s">
        <v>269</v>
      </c>
      <c r="E257" s="35" t="s">
        <v>101</v>
      </c>
      <c r="F257" s="37">
        <f t="shared" si="56"/>
        <v>0</v>
      </c>
      <c r="G257" s="37">
        <f t="shared" si="56"/>
        <v>0</v>
      </c>
      <c r="H257" s="37">
        <f t="shared" si="56"/>
        <v>0</v>
      </c>
    </row>
    <row r="258" spans="1:8" s="39" customFormat="1" ht="26.25" hidden="1" x14ac:dyDescent="0.25">
      <c r="A258" s="38" t="s">
        <v>120</v>
      </c>
      <c r="B258" s="35" t="s">
        <v>243</v>
      </c>
      <c r="C258" s="35" t="s">
        <v>248</v>
      </c>
      <c r="D258" s="35" t="s">
        <v>269</v>
      </c>
      <c r="E258" s="35" t="s">
        <v>121</v>
      </c>
      <c r="F258" s="37">
        <f t="shared" si="56"/>
        <v>0</v>
      </c>
      <c r="G258" s="37">
        <f t="shared" si="56"/>
        <v>0</v>
      </c>
      <c r="H258" s="37">
        <f t="shared" si="56"/>
        <v>0</v>
      </c>
    </row>
    <row r="259" spans="1:8" s="39" customFormat="1" ht="39" hidden="1" x14ac:dyDescent="0.25">
      <c r="A259" s="38" t="s">
        <v>122</v>
      </c>
      <c r="B259" s="35" t="s">
        <v>243</v>
      </c>
      <c r="C259" s="35" t="s">
        <v>248</v>
      </c>
      <c r="D259" s="35" t="s">
        <v>269</v>
      </c>
      <c r="E259" s="35" t="s">
        <v>123</v>
      </c>
      <c r="F259" s="37">
        <v>0</v>
      </c>
      <c r="G259" s="37">
        <v>0</v>
      </c>
      <c r="H259" s="37">
        <v>0</v>
      </c>
    </row>
    <row r="260" spans="1:8" s="39" customFormat="1" ht="46.5" hidden="1" customHeight="1" x14ac:dyDescent="0.25">
      <c r="A260" s="38" t="s">
        <v>270</v>
      </c>
      <c r="B260" s="35" t="s">
        <v>243</v>
      </c>
      <c r="C260" s="35" t="s">
        <v>248</v>
      </c>
      <c r="D260" s="35" t="s">
        <v>271</v>
      </c>
      <c r="E260" s="35" t="s">
        <v>101</v>
      </c>
      <c r="F260" s="37">
        <f t="shared" ref="F260:H262" si="57">F261</f>
        <v>0</v>
      </c>
      <c r="G260" s="37">
        <f t="shared" si="57"/>
        <v>0</v>
      </c>
      <c r="H260" s="37">
        <f t="shared" si="57"/>
        <v>0</v>
      </c>
    </row>
    <row r="261" spans="1:8" s="39" customFormat="1" ht="15" hidden="1" x14ac:dyDescent="0.25">
      <c r="A261" s="38" t="s">
        <v>179</v>
      </c>
      <c r="B261" s="35" t="s">
        <v>243</v>
      </c>
      <c r="C261" s="35" t="s">
        <v>248</v>
      </c>
      <c r="D261" s="35" t="s">
        <v>272</v>
      </c>
      <c r="E261" s="35" t="s">
        <v>101</v>
      </c>
      <c r="F261" s="37">
        <f t="shared" si="57"/>
        <v>0</v>
      </c>
      <c r="G261" s="37">
        <f t="shared" si="57"/>
        <v>0</v>
      </c>
      <c r="H261" s="37">
        <f t="shared" si="57"/>
        <v>0</v>
      </c>
    </row>
    <row r="262" spans="1:8" s="39" customFormat="1" ht="26.25" hidden="1" x14ac:dyDescent="0.25">
      <c r="A262" s="38" t="s">
        <v>120</v>
      </c>
      <c r="B262" s="35" t="s">
        <v>243</v>
      </c>
      <c r="C262" s="35" t="s">
        <v>248</v>
      </c>
      <c r="D262" s="35" t="s">
        <v>272</v>
      </c>
      <c r="E262" s="35" t="s">
        <v>121</v>
      </c>
      <c r="F262" s="37">
        <f t="shared" si="57"/>
        <v>0</v>
      </c>
      <c r="G262" s="37">
        <f t="shared" si="57"/>
        <v>0</v>
      </c>
      <c r="H262" s="37">
        <f t="shared" si="57"/>
        <v>0</v>
      </c>
    </row>
    <row r="263" spans="1:8" s="39" customFormat="1" ht="39" hidden="1" x14ac:dyDescent="0.25">
      <c r="A263" s="38" t="s">
        <v>122</v>
      </c>
      <c r="B263" s="35" t="s">
        <v>243</v>
      </c>
      <c r="C263" s="35" t="s">
        <v>248</v>
      </c>
      <c r="D263" s="35" t="s">
        <v>272</v>
      </c>
      <c r="E263" s="35" t="s">
        <v>123</v>
      </c>
      <c r="F263" s="37">
        <v>0</v>
      </c>
      <c r="G263" s="37">
        <v>0</v>
      </c>
      <c r="H263" s="37">
        <v>0</v>
      </c>
    </row>
    <row r="264" spans="1:8" s="39" customFormat="1" ht="46.5" customHeight="1" x14ac:dyDescent="0.25">
      <c r="A264" s="38" t="s">
        <v>205</v>
      </c>
      <c r="B264" s="35" t="s">
        <v>243</v>
      </c>
      <c r="C264" s="35" t="s">
        <v>248</v>
      </c>
      <c r="D264" s="35" t="s">
        <v>206</v>
      </c>
      <c r="E264" s="35" t="s">
        <v>101</v>
      </c>
      <c r="F264" s="37">
        <f>F265+F269</f>
        <v>1112.5999999999999</v>
      </c>
      <c r="G264" s="37">
        <f t="shared" ref="G264:H264" si="58">G265+G269</f>
        <v>0</v>
      </c>
      <c r="H264" s="37">
        <f t="shared" si="58"/>
        <v>0</v>
      </c>
    </row>
    <row r="265" spans="1:8" s="39" customFormat="1" ht="81.75" customHeight="1" x14ac:dyDescent="0.25">
      <c r="A265" s="38" t="s">
        <v>267</v>
      </c>
      <c r="B265" s="35" t="s">
        <v>243</v>
      </c>
      <c r="C265" s="35" t="s">
        <v>248</v>
      </c>
      <c r="D265" s="35" t="s">
        <v>268</v>
      </c>
      <c r="E265" s="35" t="s">
        <v>101</v>
      </c>
      <c r="F265" s="37">
        <f>F266</f>
        <v>1063.5999999999999</v>
      </c>
      <c r="G265" s="37">
        <f t="shared" ref="G265:H265" si="59">G266</f>
        <v>0</v>
      </c>
      <c r="H265" s="37">
        <f t="shared" si="59"/>
        <v>0</v>
      </c>
    </row>
    <row r="266" spans="1:8" s="39" customFormat="1" ht="15" x14ac:dyDescent="0.25">
      <c r="A266" s="38" t="s">
        <v>179</v>
      </c>
      <c r="B266" s="35" t="s">
        <v>243</v>
      </c>
      <c r="C266" s="35" t="s">
        <v>248</v>
      </c>
      <c r="D266" s="35" t="s">
        <v>269</v>
      </c>
      <c r="E266" s="35" t="s">
        <v>101</v>
      </c>
      <c r="F266" s="37">
        <f>F267</f>
        <v>1063.5999999999999</v>
      </c>
      <c r="G266" s="37">
        <f t="shared" ref="G266:H266" si="60">G267</f>
        <v>0</v>
      </c>
      <c r="H266" s="37">
        <f t="shared" si="60"/>
        <v>0</v>
      </c>
    </row>
    <row r="267" spans="1:8" s="39" customFormat="1" ht="26.25" x14ac:dyDescent="0.25">
      <c r="A267" s="38" t="s">
        <v>120</v>
      </c>
      <c r="B267" s="35" t="s">
        <v>243</v>
      </c>
      <c r="C267" s="35" t="s">
        <v>248</v>
      </c>
      <c r="D267" s="35" t="s">
        <v>269</v>
      </c>
      <c r="E267" s="35" t="s">
        <v>121</v>
      </c>
      <c r="F267" s="37">
        <f>F268</f>
        <v>1063.5999999999999</v>
      </c>
      <c r="G267" s="37">
        <f t="shared" ref="G267:H267" si="61">G268</f>
        <v>0</v>
      </c>
      <c r="H267" s="37">
        <f t="shared" si="61"/>
        <v>0</v>
      </c>
    </row>
    <row r="268" spans="1:8" s="39" customFormat="1" ht="39" x14ac:dyDescent="0.25">
      <c r="A268" s="38" t="s">
        <v>122</v>
      </c>
      <c r="B268" s="35" t="s">
        <v>243</v>
      </c>
      <c r="C268" s="35" t="s">
        <v>248</v>
      </c>
      <c r="D268" s="35" t="s">
        <v>269</v>
      </c>
      <c r="E268" s="35" t="s">
        <v>123</v>
      </c>
      <c r="F268" s="37">
        <f>88+543+432.6</f>
        <v>1063.5999999999999</v>
      </c>
      <c r="G268" s="37">
        <v>0</v>
      </c>
      <c r="H268" s="37">
        <v>0</v>
      </c>
    </row>
    <row r="269" spans="1:8" s="39" customFormat="1" ht="42" customHeight="1" x14ac:dyDescent="0.25">
      <c r="A269" s="38" t="s">
        <v>270</v>
      </c>
      <c r="B269" s="35" t="s">
        <v>243</v>
      </c>
      <c r="C269" s="35" t="s">
        <v>248</v>
      </c>
      <c r="D269" s="35" t="s">
        <v>271</v>
      </c>
      <c r="E269" s="35" t="s">
        <v>101</v>
      </c>
      <c r="F269" s="37">
        <f>F270</f>
        <v>49</v>
      </c>
      <c r="G269" s="37">
        <f t="shared" ref="G269:H269" si="62">G270</f>
        <v>0</v>
      </c>
      <c r="H269" s="37">
        <f t="shared" si="62"/>
        <v>0</v>
      </c>
    </row>
    <row r="270" spans="1:8" s="39" customFormat="1" ht="15" x14ac:dyDescent="0.25">
      <c r="A270" s="38" t="s">
        <v>179</v>
      </c>
      <c r="B270" s="35" t="s">
        <v>243</v>
      </c>
      <c r="C270" s="35" t="s">
        <v>248</v>
      </c>
      <c r="D270" s="35" t="s">
        <v>272</v>
      </c>
      <c r="E270" s="35" t="s">
        <v>101</v>
      </c>
      <c r="F270" s="37">
        <f>F271</f>
        <v>49</v>
      </c>
      <c r="G270" s="37">
        <f t="shared" ref="G270:H270" si="63">G271</f>
        <v>0</v>
      </c>
      <c r="H270" s="37">
        <f t="shared" si="63"/>
        <v>0</v>
      </c>
    </row>
    <row r="271" spans="1:8" s="39" customFormat="1" ht="26.25" x14ac:dyDescent="0.25">
      <c r="A271" s="38" t="s">
        <v>120</v>
      </c>
      <c r="B271" s="35" t="s">
        <v>243</v>
      </c>
      <c r="C271" s="35" t="s">
        <v>248</v>
      </c>
      <c r="D271" s="35" t="s">
        <v>272</v>
      </c>
      <c r="E271" s="35" t="s">
        <v>121</v>
      </c>
      <c r="F271" s="37">
        <f>F272</f>
        <v>49</v>
      </c>
      <c r="G271" s="37">
        <f t="shared" ref="G271:H271" si="64">G272</f>
        <v>0</v>
      </c>
      <c r="H271" s="37">
        <f t="shared" si="64"/>
        <v>0</v>
      </c>
    </row>
    <row r="272" spans="1:8" s="39" customFormat="1" ht="39" x14ac:dyDescent="0.25">
      <c r="A272" s="38" t="s">
        <v>122</v>
      </c>
      <c r="B272" s="35" t="s">
        <v>243</v>
      </c>
      <c r="C272" s="35" t="s">
        <v>248</v>
      </c>
      <c r="D272" s="35" t="s">
        <v>272</v>
      </c>
      <c r="E272" s="35" t="s">
        <v>123</v>
      </c>
      <c r="F272" s="37">
        <v>49</v>
      </c>
      <c r="G272" s="37">
        <v>0</v>
      </c>
      <c r="H272" s="37">
        <v>0</v>
      </c>
    </row>
    <row r="273" spans="1:8" s="40" customFormat="1" ht="14.25" x14ac:dyDescent="0.2">
      <c r="A273" s="54" t="s">
        <v>273</v>
      </c>
      <c r="B273" s="33" t="s">
        <v>115</v>
      </c>
      <c r="C273" s="33" t="s">
        <v>99</v>
      </c>
      <c r="D273" s="33" t="s">
        <v>100</v>
      </c>
      <c r="E273" s="33" t="s">
        <v>101</v>
      </c>
      <c r="F273" s="34">
        <f>F274+F283+F326</f>
        <v>11398.2</v>
      </c>
      <c r="G273" s="34">
        <f>G274+G283+G326</f>
        <v>2227.3000000000002</v>
      </c>
      <c r="H273" s="34">
        <f>H274+H283+H326</f>
        <v>2265.5</v>
      </c>
    </row>
    <row r="274" spans="1:8" s="41" customFormat="1" ht="15" x14ac:dyDescent="0.25">
      <c r="A274" s="38" t="s">
        <v>274</v>
      </c>
      <c r="B274" s="35" t="s">
        <v>115</v>
      </c>
      <c r="C274" s="35" t="s">
        <v>145</v>
      </c>
      <c r="D274" s="35" t="s">
        <v>100</v>
      </c>
      <c r="E274" s="35" t="s">
        <v>101</v>
      </c>
      <c r="F274" s="37">
        <f t="shared" ref="F274:H275" si="65">F275</f>
        <v>44.6</v>
      </c>
      <c r="G274" s="37">
        <f t="shared" si="65"/>
        <v>44.6</v>
      </c>
      <c r="H274" s="37">
        <f t="shared" si="65"/>
        <v>44.6</v>
      </c>
    </row>
    <row r="275" spans="1:8" s="41" customFormat="1" ht="31.5" customHeight="1" x14ac:dyDescent="0.25">
      <c r="A275" s="38" t="s">
        <v>104</v>
      </c>
      <c r="B275" s="35" t="s">
        <v>115</v>
      </c>
      <c r="C275" s="35" t="s">
        <v>145</v>
      </c>
      <c r="D275" s="35" t="s">
        <v>105</v>
      </c>
      <c r="E275" s="35" t="s">
        <v>101</v>
      </c>
      <c r="F275" s="37">
        <f t="shared" si="65"/>
        <v>44.6</v>
      </c>
      <c r="G275" s="37">
        <f t="shared" si="65"/>
        <v>44.6</v>
      </c>
      <c r="H275" s="37">
        <f t="shared" si="65"/>
        <v>44.6</v>
      </c>
    </row>
    <row r="276" spans="1:8" s="41" customFormat="1" ht="28.5" customHeight="1" x14ac:dyDescent="0.25">
      <c r="A276" s="38" t="s">
        <v>106</v>
      </c>
      <c r="B276" s="35" t="s">
        <v>115</v>
      </c>
      <c r="C276" s="35" t="s">
        <v>145</v>
      </c>
      <c r="D276" s="35" t="s">
        <v>107</v>
      </c>
      <c r="E276" s="35" t="s">
        <v>101</v>
      </c>
      <c r="F276" s="37">
        <f>F280</f>
        <v>44.6</v>
      </c>
      <c r="G276" s="37">
        <f>G280</f>
        <v>44.6</v>
      </c>
      <c r="H276" s="37">
        <f>H280</f>
        <v>44.6</v>
      </c>
    </row>
    <row r="277" spans="1:8" s="41" customFormat="1" ht="30.75" hidden="1" customHeight="1" x14ac:dyDescent="0.25">
      <c r="A277" s="38" t="s">
        <v>275</v>
      </c>
      <c r="B277" s="35" t="s">
        <v>115</v>
      </c>
      <c r="C277" s="35" t="s">
        <v>145</v>
      </c>
      <c r="D277" s="35" t="s">
        <v>276</v>
      </c>
      <c r="E277" s="35" t="s">
        <v>101</v>
      </c>
      <c r="F277" s="37">
        <f t="shared" ref="F277:H278" si="66">F278</f>
        <v>0</v>
      </c>
      <c r="G277" s="37">
        <f t="shared" si="66"/>
        <v>0</v>
      </c>
      <c r="H277" s="37">
        <f t="shared" si="66"/>
        <v>0</v>
      </c>
    </row>
    <row r="278" spans="1:8" s="41" customFormat="1" ht="26.25" hidden="1" x14ac:dyDescent="0.25">
      <c r="A278" s="38" t="s">
        <v>120</v>
      </c>
      <c r="B278" s="35" t="s">
        <v>115</v>
      </c>
      <c r="C278" s="35" t="s">
        <v>145</v>
      </c>
      <c r="D278" s="35" t="s">
        <v>276</v>
      </c>
      <c r="E278" s="35" t="s">
        <v>121</v>
      </c>
      <c r="F278" s="37">
        <f t="shared" si="66"/>
        <v>0</v>
      </c>
      <c r="G278" s="37">
        <f t="shared" si="66"/>
        <v>0</v>
      </c>
      <c r="H278" s="37">
        <f t="shared" si="66"/>
        <v>0</v>
      </c>
    </row>
    <row r="279" spans="1:8" s="41" customFormat="1" ht="39" hidden="1" x14ac:dyDescent="0.25">
      <c r="A279" s="38" t="s">
        <v>122</v>
      </c>
      <c r="B279" s="35" t="s">
        <v>115</v>
      </c>
      <c r="C279" s="35" t="s">
        <v>145</v>
      </c>
      <c r="D279" s="35" t="s">
        <v>276</v>
      </c>
      <c r="E279" s="35" t="s">
        <v>123</v>
      </c>
      <c r="F279" s="37"/>
      <c r="G279" s="37"/>
      <c r="H279" s="37"/>
    </row>
    <row r="280" spans="1:8" s="41" customFormat="1" ht="26.25" x14ac:dyDescent="0.25">
      <c r="A280" s="38" t="s">
        <v>277</v>
      </c>
      <c r="B280" s="35" t="s">
        <v>115</v>
      </c>
      <c r="C280" s="35" t="s">
        <v>145</v>
      </c>
      <c r="D280" s="35" t="s">
        <v>278</v>
      </c>
      <c r="E280" s="35" t="s">
        <v>101</v>
      </c>
      <c r="F280" s="37">
        <f t="shared" ref="F280:H281" si="67">F281</f>
        <v>44.6</v>
      </c>
      <c r="G280" s="37">
        <f t="shared" si="67"/>
        <v>44.6</v>
      </c>
      <c r="H280" s="37">
        <f t="shared" si="67"/>
        <v>44.6</v>
      </c>
    </row>
    <row r="281" spans="1:8" s="41" customFormat="1" ht="26.25" x14ac:dyDescent="0.25">
      <c r="A281" s="38" t="s">
        <v>120</v>
      </c>
      <c r="B281" s="35" t="s">
        <v>115</v>
      </c>
      <c r="C281" s="35" t="s">
        <v>145</v>
      </c>
      <c r="D281" s="35" t="s">
        <v>278</v>
      </c>
      <c r="E281" s="35" t="s">
        <v>121</v>
      </c>
      <c r="F281" s="37">
        <f t="shared" si="67"/>
        <v>44.6</v>
      </c>
      <c r="G281" s="37">
        <f t="shared" si="67"/>
        <v>44.6</v>
      </c>
      <c r="H281" s="37">
        <f t="shared" si="67"/>
        <v>44.6</v>
      </c>
    </row>
    <row r="282" spans="1:8" s="40" customFormat="1" ht="34.5" customHeight="1" x14ac:dyDescent="0.25">
      <c r="A282" s="38" t="s">
        <v>122</v>
      </c>
      <c r="B282" s="35" t="s">
        <v>115</v>
      </c>
      <c r="C282" s="35" t="s">
        <v>145</v>
      </c>
      <c r="D282" s="35" t="s">
        <v>278</v>
      </c>
      <c r="E282" s="35" t="s">
        <v>123</v>
      </c>
      <c r="F282" s="37">
        <v>44.6</v>
      </c>
      <c r="G282" s="37">
        <v>44.6</v>
      </c>
      <c r="H282" s="37">
        <v>44.6</v>
      </c>
    </row>
    <row r="283" spans="1:8" s="40" customFormat="1" ht="15" x14ac:dyDescent="0.25">
      <c r="A283" s="38" t="s">
        <v>279</v>
      </c>
      <c r="B283" s="35" t="s">
        <v>115</v>
      </c>
      <c r="C283" s="35" t="s">
        <v>248</v>
      </c>
      <c r="D283" s="35" t="s">
        <v>100</v>
      </c>
      <c r="E283" s="35" t="s">
        <v>101</v>
      </c>
      <c r="F283" s="37">
        <f>F287+F296+F321+F316</f>
        <v>11353.6</v>
      </c>
      <c r="G283" s="37">
        <f>G287+G296+G321+G316</f>
        <v>1982.7</v>
      </c>
      <c r="H283" s="37">
        <f>H287+H296+H321+H316</f>
        <v>2020.9</v>
      </c>
    </row>
    <row r="284" spans="1:8" s="40" customFormat="1" ht="31.5" hidden="1" customHeight="1" x14ac:dyDescent="0.25">
      <c r="A284" s="38" t="s">
        <v>280</v>
      </c>
      <c r="B284" s="35" t="s">
        <v>115</v>
      </c>
      <c r="C284" s="35" t="s">
        <v>248</v>
      </c>
      <c r="D284" s="35" t="s">
        <v>281</v>
      </c>
      <c r="E284" s="35" t="s">
        <v>101</v>
      </c>
      <c r="F284" s="37">
        <f t="shared" ref="F284:H285" si="68">F285</f>
        <v>0</v>
      </c>
      <c r="G284" s="37">
        <f t="shared" si="68"/>
        <v>0</v>
      </c>
      <c r="H284" s="37">
        <f t="shared" si="68"/>
        <v>0</v>
      </c>
    </row>
    <row r="285" spans="1:8" s="40" customFormat="1" ht="27" hidden="1" customHeight="1" x14ac:dyDescent="0.25">
      <c r="A285" s="38" t="s">
        <v>149</v>
      </c>
      <c r="B285" s="35" t="s">
        <v>115</v>
      </c>
      <c r="C285" s="35" t="s">
        <v>248</v>
      </c>
      <c r="D285" s="35" t="s">
        <v>281</v>
      </c>
      <c r="E285" s="35" t="s">
        <v>121</v>
      </c>
      <c r="F285" s="37">
        <f t="shared" si="68"/>
        <v>0</v>
      </c>
      <c r="G285" s="37">
        <f t="shared" si="68"/>
        <v>0</v>
      </c>
      <c r="H285" s="37">
        <f t="shared" si="68"/>
        <v>0</v>
      </c>
    </row>
    <row r="286" spans="1:8" s="40" customFormat="1" ht="30.75" hidden="1" customHeight="1" x14ac:dyDescent="0.25">
      <c r="A286" s="38" t="s">
        <v>122</v>
      </c>
      <c r="B286" s="35" t="s">
        <v>115</v>
      </c>
      <c r="C286" s="35" t="s">
        <v>248</v>
      </c>
      <c r="D286" s="35" t="s">
        <v>281</v>
      </c>
      <c r="E286" s="35" t="s">
        <v>123</v>
      </c>
      <c r="F286" s="37">
        <v>0</v>
      </c>
      <c r="G286" s="37">
        <v>0</v>
      </c>
      <c r="H286" s="37">
        <v>0</v>
      </c>
    </row>
    <row r="287" spans="1:8" s="40" customFormat="1" ht="46.5" customHeight="1" x14ac:dyDescent="0.25">
      <c r="A287" s="38" t="s">
        <v>282</v>
      </c>
      <c r="B287" s="35" t="s">
        <v>115</v>
      </c>
      <c r="C287" s="35" t="s">
        <v>248</v>
      </c>
      <c r="D287" s="35" t="s">
        <v>283</v>
      </c>
      <c r="E287" s="35" t="s">
        <v>101</v>
      </c>
      <c r="F287" s="37">
        <f>F288+F292</f>
        <v>50</v>
      </c>
      <c r="G287" s="37">
        <f>G288+G292</f>
        <v>100</v>
      </c>
      <c r="H287" s="37">
        <f>H288+H292</f>
        <v>100</v>
      </c>
    </row>
    <row r="288" spans="1:8" s="40" customFormat="1" ht="43.5" customHeight="1" x14ac:dyDescent="0.25">
      <c r="A288" s="38" t="s">
        <v>284</v>
      </c>
      <c r="B288" s="35" t="s">
        <v>115</v>
      </c>
      <c r="C288" s="35" t="s">
        <v>248</v>
      </c>
      <c r="D288" s="35" t="s">
        <v>285</v>
      </c>
      <c r="E288" s="35" t="s">
        <v>101</v>
      </c>
      <c r="F288" s="37">
        <f t="shared" ref="F288:H290" si="69">F289</f>
        <v>50</v>
      </c>
      <c r="G288" s="37">
        <f t="shared" si="69"/>
        <v>100</v>
      </c>
      <c r="H288" s="37">
        <f t="shared" si="69"/>
        <v>100</v>
      </c>
    </row>
    <row r="289" spans="1:8" s="40" customFormat="1" ht="18.75" customHeight="1" x14ac:dyDescent="0.25">
      <c r="A289" s="38" t="s">
        <v>179</v>
      </c>
      <c r="B289" s="35" t="s">
        <v>115</v>
      </c>
      <c r="C289" s="35" t="s">
        <v>248</v>
      </c>
      <c r="D289" s="35" t="s">
        <v>286</v>
      </c>
      <c r="E289" s="35" t="s">
        <v>101</v>
      </c>
      <c r="F289" s="37">
        <f t="shared" si="69"/>
        <v>50</v>
      </c>
      <c r="G289" s="37">
        <f t="shared" si="69"/>
        <v>100</v>
      </c>
      <c r="H289" s="37">
        <f t="shared" si="69"/>
        <v>100</v>
      </c>
    </row>
    <row r="290" spans="1:8" s="40" customFormat="1" ht="30.75" customHeight="1" x14ac:dyDescent="0.25">
      <c r="A290" s="38" t="s">
        <v>120</v>
      </c>
      <c r="B290" s="35" t="s">
        <v>115</v>
      </c>
      <c r="C290" s="35" t="s">
        <v>248</v>
      </c>
      <c r="D290" s="35" t="s">
        <v>286</v>
      </c>
      <c r="E290" s="35" t="s">
        <v>121</v>
      </c>
      <c r="F290" s="37">
        <f t="shared" si="69"/>
        <v>50</v>
      </c>
      <c r="G290" s="37">
        <f t="shared" si="69"/>
        <v>100</v>
      </c>
      <c r="H290" s="37">
        <f t="shared" si="69"/>
        <v>100</v>
      </c>
    </row>
    <row r="291" spans="1:8" s="40" customFormat="1" ht="34.5" customHeight="1" x14ac:dyDescent="0.25">
      <c r="A291" s="38" t="s">
        <v>122</v>
      </c>
      <c r="B291" s="35" t="s">
        <v>115</v>
      </c>
      <c r="C291" s="35" t="s">
        <v>248</v>
      </c>
      <c r="D291" s="35" t="s">
        <v>286</v>
      </c>
      <c r="E291" s="35" t="s">
        <v>123</v>
      </c>
      <c r="F291" s="37">
        <f>100-50</f>
        <v>50</v>
      </c>
      <c r="G291" s="37">
        <f>100</f>
        <v>100</v>
      </c>
      <c r="H291" s="37">
        <f>100</f>
        <v>100</v>
      </c>
    </row>
    <row r="292" spans="1:8" s="40" customFormat="1" ht="48" hidden="1" customHeight="1" x14ac:dyDescent="0.25">
      <c r="A292" s="38" t="s">
        <v>287</v>
      </c>
      <c r="B292" s="35" t="s">
        <v>115</v>
      </c>
      <c r="C292" s="35" t="s">
        <v>248</v>
      </c>
      <c r="D292" s="35" t="s">
        <v>288</v>
      </c>
      <c r="E292" s="35" t="s">
        <v>101</v>
      </c>
      <c r="F292" s="37">
        <f t="shared" ref="F292:H294" si="70">F293</f>
        <v>0</v>
      </c>
      <c r="G292" s="37">
        <f t="shared" si="70"/>
        <v>0</v>
      </c>
      <c r="H292" s="37">
        <f t="shared" si="70"/>
        <v>0</v>
      </c>
    </row>
    <row r="293" spans="1:8" s="40" customFormat="1" ht="30.75" hidden="1" customHeight="1" x14ac:dyDescent="0.25">
      <c r="A293" s="38" t="s">
        <v>179</v>
      </c>
      <c r="B293" s="35" t="s">
        <v>115</v>
      </c>
      <c r="C293" s="35" t="s">
        <v>248</v>
      </c>
      <c r="D293" s="35" t="s">
        <v>289</v>
      </c>
      <c r="E293" s="35" t="s">
        <v>101</v>
      </c>
      <c r="F293" s="37">
        <f t="shared" si="70"/>
        <v>0</v>
      </c>
      <c r="G293" s="37">
        <f t="shared" si="70"/>
        <v>0</v>
      </c>
      <c r="H293" s="37">
        <f t="shared" si="70"/>
        <v>0</v>
      </c>
    </row>
    <row r="294" spans="1:8" s="40" customFormat="1" ht="30.75" hidden="1" customHeight="1" x14ac:dyDescent="0.25">
      <c r="A294" s="38" t="s">
        <v>120</v>
      </c>
      <c r="B294" s="35" t="s">
        <v>115</v>
      </c>
      <c r="C294" s="35" t="s">
        <v>248</v>
      </c>
      <c r="D294" s="35" t="s">
        <v>289</v>
      </c>
      <c r="E294" s="35" t="s">
        <v>121</v>
      </c>
      <c r="F294" s="37">
        <f t="shared" si="70"/>
        <v>0</v>
      </c>
      <c r="G294" s="37">
        <f t="shared" si="70"/>
        <v>0</v>
      </c>
      <c r="H294" s="37">
        <f t="shared" si="70"/>
        <v>0</v>
      </c>
    </row>
    <row r="295" spans="1:8" s="40" customFormat="1" ht="30.75" hidden="1" customHeight="1" x14ac:dyDescent="0.25">
      <c r="A295" s="38" t="s">
        <v>122</v>
      </c>
      <c r="B295" s="35" t="s">
        <v>115</v>
      </c>
      <c r="C295" s="35" t="s">
        <v>248</v>
      </c>
      <c r="D295" s="35" t="s">
        <v>289</v>
      </c>
      <c r="E295" s="35" t="s">
        <v>123</v>
      </c>
      <c r="F295" s="37"/>
      <c r="G295" s="37"/>
      <c r="H295" s="37"/>
    </row>
    <row r="296" spans="1:8" s="40" customFormat="1" ht="83.25" customHeight="1" x14ac:dyDescent="0.25">
      <c r="A296" s="38" t="s">
        <v>290</v>
      </c>
      <c r="B296" s="35" t="s">
        <v>115</v>
      </c>
      <c r="C296" s="35" t="s">
        <v>248</v>
      </c>
      <c r="D296" s="35" t="s">
        <v>291</v>
      </c>
      <c r="E296" s="35" t="s">
        <v>101</v>
      </c>
      <c r="F296" s="37">
        <f>F305+F312+F300+F297</f>
        <v>11303.6</v>
      </c>
      <c r="G296" s="37">
        <f>G305+G312</f>
        <v>1762.8</v>
      </c>
      <c r="H296" s="37">
        <f>H305+H312</f>
        <v>1801</v>
      </c>
    </row>
    <row r="297" spans="1:8" s="40" customFormat="1" ht="67.5" customHeight="1" x14ac:dyDescent="0.25">
      <c r="A297" s="38" t="s">
        <v>700</v>
      </c>
      <c r="B297" s="35" t="s">
        <v>115</v>
      </c>
      <c r="C297" s="35" t="s">
        <v>248</v>
      </c>
      <c r="D297" s="35" t="s">
        <v>698</v>
      </c>
      <c r="E297" s="35" t="s">
        <v>101</v>
      </c>
      <c r="F297" s="37">
        <f>F298</f>
        <v>1497.9</v>
      </c>
      <c r="G297" s="37">
        <v>0</v>
      </c>
      <c r="H297" s="37">
        <v>0</v>
      </c>
    </row>
    <row r="298" spans="1:8" s="40" customFormat="1" ht="27.75" customHeight="1" x14ac:dyDescent="0.25">
      <c r="A298" s="38" t="s">
        <v>120</v>
      </c>
      <c r="B298" s="35" t="s">
        <v>115</v>
      </c>
      <c r="C298" s="35" t="s">
        <v>248</v>
      </c>
      <c r="D298" s="35" t="s">
        <v>698</v>
      </c>
      <c r="E298" s="35" t="s">
        <v>121</v>
      </c>
      <c r="F298" s="37">
        <f>F299</f>
        <v>1497.9</v>
      </c>
      <c r="G298" s="37">
        <v>0</v>
      </c>
      <c r="H298" s="37">
        <v>0</v>
      </c>
    </row>
    <row r="299" spans="1:8" s="40" customFormat="1" ht="36.75" customHeight="1" x14ac:dyDescent="0.25">
      <c r="A299" s="38" t="s">
        <v>122</v>
      </c>
      <c r="B299" s="35" t="s">
        <v>115</v>
      </c>
      <c r="C299" s="35" t="s">
        <v>248</v>
      </c>
      <c r="D299" s="35" t="s">
        <v>698</v>
      </c>
      <c r="E299" s="35" t="s">
        <v>123</v>
      </c>
      <c r="F299" s="37">
        <f>1500-2.1</f>
        <v>1497.9</v>
      </c>
      <c r="G299" s="37">
        <v>0</v>
      </c>
      <c r="H299" s="37">
        <v>0</v>
      </c>
    </row>
    <row r="300" spans="1:8" s="40" customFormat="1" ht="71.25" customHeight="1" x14ac:dyDescent="0.25">
      <c r="A300" s="38" t="s">
        <v>701</v>
      </c>
      <c r="B300" s="35" t="s">
        <v>115</v>
      </c>
      <c r="C300" s="35" t="s">
        <v>248</v>
      </c>
      <c r="D300" s="35" t="s">
        <v>699</v>
      </c>
      <c r="E300" s="35" t="s">
        <v>101</v>
      </c>
      <c r="F300" s="37">
        <f>F301+F303</f>
        <v>238.6</v>
      </c>
      <c r="G300" s="37">
        <v>0</v>
      </c>
      <c r="H300" s="37">
        <v>0</v>
      </c>
    </row>
    <row r="301" spans="1:8" s="40" customFormat="1" ht="25.5" customHeight="1" x14ac:dyDescent="0.25">
      <c r="A301" s="38" t="s">
        <v>120</v>
      </c>
      <c r="B301" s="35" t="s">
        <v>115</v>
      </c>
      <c r="C301" s="35" t="s">
        <v>248</v>
      </c>
      <c r="D301" s="35" t="s">
        <v>699</v>
      </c>
      <c r="E301" s="35" t="s">
        <v>121</v>
      </c>
      <c r="F301" s="37">
        <f>F302</f>
        <v>238.6</v>
      </c>
      <c r="G301" s="37">
        <v>0</v>
      </c>
      <c r="H301" s="37">
        <v>0</v>
      </c>
    </row>
    <row r="302" spans="1:8" s="40" customFormat="1" ht="33.75" customHeight="1" x14ac:dyDescent="0.25">
      <c r="A302" s="38" t="s">
        <v>122</v>
      </c>
      <c r="B302" s="35" t="s">
        <v>115</v>
      </c>
      <c r="C302" s="35" t="s">
        <v>248</v>
      </c>
      <c r="D302" s="35" t="s">
        <v>699</v>
      </c>
      <c r="E302" s="35" t="s">
        <v>123</v>
      </c>
      <c r="F302" s="37">
        <f>227+11.6</f>
        <v>238.6</v>
      </c>
      <c r="G302" s="37">
        <v>0</v>
      </c>
      <c r="H302" s="37">
        <v>0</v>
      </c>
    </row>
    <row r="303" spans="1:8" s="40" customFormat="1" ht="18.75" customHeight="1" x14ac:dyDescent="0.25">
      <c r="A303" s="38" t="s">
        <v>124</v>
      </c>
      <c r="B303" s="35" t="s">
        <v>115</v>
      </c>
      <c r="C303" s="35" t="s">
        <v>248</v>
      </c>
      <c r="D303" s="35" t="s">
        <v>699</v>
      </c>
      <c r="E303" s="35" t="s">
        <v>125</v>
      </c>
      <c r="F303" s="37">
        <f>F304</f>
        <v>0</v>
      </c>
      <c r="G303" s="37">
        <v>0</v>
      </c>
      <c r="H303" s="37">
        <v>0</v>
      </c>
    </row>
    <row r="304" spans="1:8" s="40" customFormat="1" ht="25.5" customHeight="1" x14ac:dyDescent="0.25">
      <c r="A304" s="38" t="s">
        <v>126</v>
      </c>
      <c r="B304" s="35" t="s">
        <v>115</v>
      </c>
      <c r="C304" s="35" t="s">
        <v>248</v>
      </c>
      <c r="D304" s="35" t="s">
        <v>699</v>
      </c>
      <c r="E304" s="35" t="s">
        <v>127</v>
      </c>
      <c r="F304" s="37">
        <f>2.8-2.8</f>
        <v>0</v>
      </c>
      <c r="G304" s="37">
        <v>0</v>
      </c>
      <c r="H304" s="37">
        <v>0</v>
      </c>
    </row>
    <row r="305" spans="1:8" s="40" customFormat="1" ht="75.75" customHeight="1" x14ac:dyDescent="0.25">
      <c r="A305" s="38" t="s">
        <v>292</v>
      </c>
      <c r="B305" s="35" t="s">
        <v>115</v>
      </c>
      <c r="C305" s="35" t="s">
        <v>248</v>
      </c>
      <c r="D305" s="35" t="s">
        <v>293</v>
      </c>
      <c r="E305" s="35" t="s">
        <v>101</v>
      </c>
      <c r="F305" s="37">
        <f>F306+F309</f>
        <v>9352.2000000000007</v>
      </c>
      <c r="G305" s="37">
        <f t="shared" ref="F305:H307" si="71">G306</f>
        <v>1597.6</v>
      </c>
      <c r="H305" s="37">
        <f t="shared" si="71"/>
        <v>1635.8</v>
      </c>
    </row>
    <row r="306" spans="1:8" s="40" customFormat="1" ht="17.25" customHeight="1" x14ac:dyDescent="0.25">
      <c r="A306" s="38" t="s">
        <v>179</v>
      </c>
      <c r="B306" s="35" t="s">
        <v>115</v>
      </c>
      <c r="C306" s="35" t="s">
        <v>248</v>
      </c>
      <c r="D306" s="35" t="s">
        <v>294</v>
      </c>
      <c r="E306" s="35" t="s">
        <v>101</v>
      </c>
      <c r="F306" s="37">
        <f t="shared" si="71"/>
        <v>5723</v>
      </c>
      <c r="G306" s="37">
        <f t="shared" si="71"/>
        <v>1597.6</v>
      </c>
      <c r="H306" s="37">
        <f t="shared" si="71"/>
        <v>1635.8</v>
      </c>
    </row>
    <row r="307" spans="1:8" s="40" customFormat="1" ht="26.25" x14ac:dyDescent="0.25">
      <c r="A307" s="38" t="s">
        <v>120</v>
      </c>
      <c r="B307" s="35" t="s">
        <v>115</v>
      </c>
      <c r="C307" s="35" t="s">
        <v>248</v>
      </c>
      <c r="D307" s="35" t="s">
        <v>294</v>
      </c>
      <c r="E307" s="35" t="s">
        <v>121</v>
      </c>
      <c r="F307" s="37">
        <f t="shared" si="71"/>
        <v>5723</v>
      </c>
      <c r="G307" s="37">
        <f t="shared" si="71"/>
        <v>1597.6</v>
      </c>
      <c r="H307" s="37">
        <f t="shared" si="71"/>
        <v>1635.8</v>
      </c>
    </row>
    <row r="308" spans="1:8" s="40" customFormat="1" ht="30" customHeight="1" x14ac:dyDescent="0.25">
      <c r="A308" s="38" t="s">
        <v>122</v>
      </c>
      <c r="B308" s="35" t="s">
        <v>115</v>
      </c>
      <c r="C308" s="35" t="s">
        <v>248</v>
      </c>
      <c r="D308" s="35" t="s">
        <v>294</v>
      </c>
      <c r="E308" s="35" t="s">
        <v>123</v>
      </c>
      <c r="F308" s="37">
        <f>1295.5+77+777.7+2097.3-3.2-46.4+1405.2+119.9</f>
        <v>5723</v>
      </c>
      <c r="G308" s="37">
        <f>1409.8+187.8</f>
        <v>1597.6</v>
      </c>
      <c r="H308" s="37">
        <f>1409.8+226</f>
        <v>1635.8</v>
      </c>
    </row>
    <row r="309" spans="1:8" s="40" customFormat="1" ht="45" customHeight="1" x14ac:dyDescent="0.25">
      <c r="A309" s="38" t="s">
        <v>669</v>
      </c>
      <c r="B309" s="35" t="s">
        <v>115</v>
      </c>
      <c r="C309" s="35" t="s">
        <v>248</v>
      </c>
      <c r="D309" s="35" t="s">
        <v>682</v>
      </c>
      <c r="E309" s="35" t="s">
        <v>101</v>
      </c>
      <c r="F309" s="37">
        <f>F310</f>
        <v>3629.2</v>
      </c>
      <c r="G309" s="37">
        <v>0</v>
      </c>
      <c r="H309" s="37">
        <v>0</v>
      </c>
    </row>
    <row r="310" spans="1:8" s="40" customFormat="1" ht="30" customHeight="1" x14ac:dyDescent="0.25">
      <c r="A310" s="38" t="s">
        <v>120</v>
      </c>
      <c r="B310" s="35" t="s">
        <v>115</v>
      </c>
      <c r="C310" s="35" t="s">
        <v>248</v>
      </c>
      <c r="D310" s="35" t="s">
        <v>294</v>
      </c>
      <c r="E310" s="35" t="s">
        <v>121</v>
      </c>
      <c r="F310" s="37">
        <f>F311</f>
        <v>3629.2</v>
      </c>
      <c r="G310" s="37">
        <v>0</v>
      </c>
      <c r="H310" s="37">
        <v>0</v>
      </c>
    </row>
    <row r="311" spans="1:8" s="40" customFormat="1" ht="30" customHeight="1" x14ac:dyDescent="0.25">
      <c r="A311" s="38" t="s">
        <v>122</v>
      </c>
      <c r="B311" s="35" t="s">
        <v>115</v>
      </c>
      <c r="C311" s="35" t="s">
        <v>248</v>
      </c>
      <c r="D311" s="35" t="s">
        <v>294</v>
      </c>
      <c r="E311" s="35" t="s">
        <v>123</v>
      </c>
      <c r="F311" s="37">
        <f>3579.2+50</f>
        <v>3629.2</v>
      </c>
      <c r="G311" s="37">
        <v>0</v>
      </c>
      <c r="H311" s="37">
        <v>0</v>
      </c>
    </row>
    <row r="312" spans="1:8" s="40" customFormat="1" ht="81.75" customHeight="1" x14ac:dyDescent="0.25">
      <c r="A312" s="38" t="s">
        <v>295</v>
      </c>
      <c r="B312" s="35" t="s">
        <v>115</v>
      </c>
      <c r="C312" s="35" t="s">
        <v>248</v>
      </c>
      <c r="D312" s="35" t="s">
        <v>296</v>
      </c>
      <c r="E312" s="35" t="s">
        <v>101</v>
      </c>
      <c r="F312" s="37">
        <f t="shared" ref="F312:H314" si="72">F313</f>
        <v>214.89999999999998</v>
      </c>
      <c r="G312" s="37">
        <f t="shared" si="72"/>
        <v>165.2</v>
      </c>
      <c r="H312" s="37">
        <f t="shared" si="72"/>
        <v>165.2</v>
      </c>
    </row>
    <row r="313" spans="1:8" s="40" customFormat="1" ht="15" x14ac:dyDescent="0.25">
      <c r="A313" s="38" t="s">
        <v>179</v>
      </c>
      <c r="B313" s="35" t="s">
        <v>115</v>
      </c>
      <c r="C313" s="35" t="s">
        <v>248</v>
      </c>
      <c r="D313" s="35" t="s">
        <v>297</v>
      </c>
      <c r="E313" s="35" t="s">
        <v>101</v>
      </c>
      <c r="F313" s="37">
        <f t="shared" si="72"/>
        <v>214.89999999999998</v>
      </c>
      <c r="G313" s="37">
        <f t="shared" si="72"/>
        <v>165.2</v>
      </c>
      <c r="H313" s="37">
        <f t="shared" si="72"/>
        <v>165.2</v>
      </c>
    </row>
    <row r="314" spans="1:8" s="40" customFormat="1" ht="26.25" x14ac:dyDescent="0.25">
      <c r="A314" s="38" t="s">
        <v>120</v>
      </c>
      <c r="B314" s="35" t="s">
        <v>115</v>
      </c>
      <c r="C314" s="35" t="s">
        <v>248</v>
      </c>
      <c r="D314" s="35" t="s">
        <v>297</v>
      </c>
      <c r="E314" s="35" t="s">
        <v>121</v>
      </c>
      <c r="F314" s="37">
        <f t="shared" si="72"/>
        <v>214.89999999999998</v>
      </c>
      <c r="G314" s="37">
        <f t="shared" si="72"/>
        <v>165.2</v>
      </c>
      <c r="H314" s="37">
        <f t="shared" si="72"/>
        <v>165.2</v>
      </c>
    </row>
    <row r="315" spans="1:8" s="40" customFormat="1" ht="29.25" customHeight="1" x14ac:dyDescent="0.25">
      <c r="A315" s="38" t="s">
        <v>122</v>
      </c>
      <c r="B315" s="35" t="s">
        <v>115</v>
      </c>
      <c r="C315" s="35" t="s">
        <v>248</v>
      </c>
      <c r="D315" s="35" t="s">
        <v>297</v>
      </c>
      <c r="E315" s="35" t="s">
        <v>123</v>
      </c>
      <c r="F315" s="37">
        <f>165.2+3.2+46.4+0.1</f>
        <v>214.89999999999998</v>
      </c>
      <c r="G315" s="37">
        <v>165.2</v>
      </c>
      <c r="H315" s="37">
        <v>165.2</v>
      </c>
    </row>
    <row r="316" spans="1:8" s="40" customFormat="1" ht="64.5" hidden="1" x14ac:dyDescent="0.25">
      <c r="A316" s="38" t="s">
        <v>198</v>
      </c>
      <c r="B316" s="35" t="s">
        <v>115</v>
      </c>
      <c r="C316" s="35" t="s">
        <v>248</v>
      </c>
      <c r="D316" s="35" t="s">
        <v>199</v>
      </c>
      <c r="E316" s="35" t="s">
        <v>101</v>
      </c>
      <c r="F316" s="37">
        <f t="shared" ref="F316:H319" si="73">F317</f>
        <v>0</v>
      </c>
      <c r="G316" s="37">
        <f t="shared" si="73"/>
        <v>0</v>
      </c>
      <c r="H316" s="37">
        <f t="shared" si="73"/>
        <v>0</v>
      </c>
    </row>
    <row r="317" spans="1:8" s="40" customFormat="1" ht="51.75" hidden="1" x14ac:dyDescent="0.25">
      <c r="A317" s="38" t="s">
        <v>298</v>
      </c>
      <c r="B317" s="35" t="s">
        <v>115</v>
      </c>
      <c r="C317" s="35" t="s">
        <v>248</v>
      </c>
      <c r="D317" s="35" t="s">
        <v>299</v>
      </c>
      <c r="E317" s="35" t="s">
        <v>101</v>
      </c>
      <c r="F317" s="37">
        <f t="shared" si="73"/>
        <v>0</v>
      </c>
      <c r="G317" s="37">
        <f t="shared" si="73"/>
        <v>0</v>
      </c>
      <c r="H317" s="37">
        <f t="shared" si="73"/>
        <v>0</v>
      </c>
    </row>
    <row r="318" spans="1:8" s="40" customFormat="1" ht="15" hidden="1" x14ac:dyDescent="0.25">
      <c r="A318" s="38" t="s">
        <v>179</v>
      </c>
      <c r="B318" s="35" t="s">
        <v>115</v>
      </c>
      <c r="C318" s="35" t="s">
        <v>248</v>
      </c>
      <c r="D318" s="35" t="s">
        <v>300</v>
      </c>
      <c r="E318" s="35" t="s">
        <v>101</v>
      </c>
      <c r="F318" s="37">
        <f t="shared" si="73"/>
        <v>0</v>
      </c>
      <c r="G318" s="37">
        <f t="shared" si="73"/>
        <v>0</v>
      </c>
      <c r="H318" s="37">
        <f t="shared" si="73"/>
        <v>0</v>
      </c>
    </row>
    <row r="319" spans="1:8" s="40" customFormat="1" ht="26.25" hidden="1" x14ac:dyDescent="0.25">
      <c r="A319" s="38" t="s">
        <v>120</v>
      </c>
      <c r="B319" s="35" t="s">
        <v>115</v>
      </c>
      <c r="C319" s="35" t="s">
        <v>248</v>
      </c>
      <c r="D319" s="35" t="s">
        <v>300</v>
      </c>
      <c r="E319" s="35" t="s">
        <v>121</v>
      </c>
      <c r="F319" s="37">
        <f t="shared" si="73"/>
        <v>0</v>
      </c>
      <c r="G319" s="37">
        <f t="shared" si="73"/>
        <v>0</v>
      </c>
      <c r="H319" s="37">
        <f t="shared" si="73"/>
        <v>0</v>
      </c>
    </row>
    <row r="320" spans="1:8" s="40" customFormat="1" ht="39" hidden="1" x14ac:dyDescent="0.25">
      <c r="A320" s="38" t="s">
        <v>122</v>
      </c>
      <c r="B320" s="35" t="s">
        <v>115</v>
      </c>
      <c r="C320" s="35" t="s">
        <v>248</v>
      </c>
      <c r="D320" s="35" t="s">
        <v>300</v>
      </c>
      <c r="E320" s="35" t="s">
        <v>123</v>
      </c>
      <c r="F320" s="37"/>
      <c r="G320" s="37"/>
      <c r="H320" s="37"/>
    </row>
    <row r="321" spans="1:8" s="40" customFormat="1" ht="27.75" customHeight="1" x14ac:dyDescent="0.25">
      <c r="A321" s="38" t="s">
        <v>210</v>
      </c>
      <c r="B321" s="35" t="s">
        <v>115</v>
      </c>
      <c r="C321" s="35" t="s">
        <v>248</v>
      </c>
      <c r="D321" s="35" t="s">
        <v>211</v>
      </c>
      <c r="E321" s="35" t="s">
        <v>101</v>
      </c>
      <c r="F321" s="37">
        <f t="shared" ref="F321:H324" si="74">F322</f>
        <v>0</v>
      </c>
      <c r="G321" s="37">
        <f t="shared" si="74"/>
        <v>119.9</v>
      </c>
      <c r="H321" s="37">
        <f t="shared" si="74"/>
        <v>119.9</v>
      </c>
    </row>
    <row r="322" spans="1:8" s="40" customFormat="1" ht="26.25" x14ac:dyDescent="0.25">
      <c r="A322" s="38" t="s">
        <v>220</v>
      </c>
      <c r="B322" s="35" t="s">
        <v>115</v>
      </c>
      <c r="C322" s="35" t="s">
        <v>248</v>
      </c>
      <c r="D322" s="35" t="s">
        <v>221</v>
      </c>
      <c r="E322" s="35" t="s">
        <v>101</v>
      </c>
      <c r="F322" s="37">
        <f t="shared" si="74"/>
        <v>0</v>
      </c>
      <c r="G322" s="37">
        <f t="shared" si="74"/>
        <v>119.9</v>
      </c>
      <c r="H322" s="37">
        <f t="shared" si="74"/>
        <v>119.9</v>
      </c>
    </row>
    <row r="323" spans="1:8" s="40" customFormat="1" ht="15" x14ac:dyDescent="0.25">
      <c r="A323" s="38" t="s">
        <v>179</v>
      </c>
      <c r="B323" s="35" t="s">
        <v>115</v>
      </c>
      <c r="C323" s="35" t="s">
        <v>248</v>
      </c>
      <c r="D323" s="35" t="s">
        <v>222</v>
      </c>
      <c r="E323" s="35" t="s">
        <v>101</v>
      </c>
      <c r="F323" s="37">
        <f t="shared" si="74"/>
        <v>0</v>
      </c>
      <c r="G323" s="37">
        <f t="shared" si="74"/>
        <v>119.9</v>
      </c>
      <c r="H323" s="37">
        <f t="shared" si="74"/>
        <v>119.9</v>
      </c>
    </row>
    <row r="324" spans="1:8" s="40" customFormat="1" ht="26.25" x14ac:dyDescent="0.25">
      <c r="A324" s="38" t="s">
        <v>120</v>
      </c>
      <c r="B324" s="35" t="s">
        <v>115</v>
      </c>
      <c r="C324" s="35" t="s">
        <v>248</v>
      </c>
      <c r="D324" s="35" t="s">
        <v>222</v>
      </c>
      <c r="E324" s="35" t="s">
        <v>121</v>
      </c>
      <c r="F324" s="37">
        <f t="shared" si="74"/>
        <v>0</v>
      </c>
      <c r="G324" s="37">
        <f t="shared" si="74"/>
        <v>119.9</v>
      </c>
      <c r="H324" s="37">
        <f t="shared" si="74"/>
        <v>119.9</v>
      </c>
    </row>
    <row r="325" spans="1:8" s="40" customFormat="1" ht="33" customHeight="1" x14ac:dyDescent="0.25">
      <c r="A325" s="38" t="s">
        <v>122</v>
      </c>
      <c r="B325" s="35" t="s">
        <v>115</v>
      </c>
      <c r="C325" s="35" t="s">
        <v>248</v>
      </c>
      <c r="D325" s="35" t="s">
        <v>222</v>
      </c>
      <c r="E325" s="35" t="s">
        <v>123</v>
      </c>
      <c r="F325" s="37">
        <f>119.9-119.9</f>
        <v>0</v>
      </c>
      <c r="G325" s="37">
        <v>119.9</v>
      </c>
      <c r="H325" s="37">
        <v>119.9</v>
      </c>
    </row>
    <row r="326" spans="1:8" s="40" customFormat="1" ht="15" x14ac:dyDescent="0.25">
      <c r="A326" s="38" t="s">
        <v>301</v>
      </c>
      <c r="B326" s="35" t="s">
        <v>115</v>
      </c>
      <c r="C326" s="35" t="s">
        <v>302</v>
      </c>
      <c r="D326" s="35" t="s">
        <v>100</v>
      </c>
      <c r="E326" s="35" t="s">
        <v>101</v>
      </c>
      <c r="F326" s="37">
        <f>F333+F346+F327</f>
        <v>0</v>
      </c>
      <c r="G326" s="37">
        <f>G333+G346+G327</f>
        <v>200</v>
      </c>
      <c r="H326" s="37">
        <f>H333+H346+H327</f>
        <v>200</v>
      </c>
    </row>
    <row r="327" spans="1:8" s="40" customFormat="1" ht="39" hidden="1" x14ac:dyDescent="0.25">
      <c r="A327" s="38" t="s">
        <v>282</v>
      </c>
      <c r="B327" s="35" t="s">
        <v>115</v>
      </c>
      <c r="C327" s="35" t="s">
        <v>302</v>
      </c>
      <c r="D327" s="35" t="s">
        <v>283</v>
      </c>
      <c r="E327" s="35" t="s">
        <v>101</v>
      </c>
      <c r="F327" s="37">
        <f t="shared" ref="F327:H330" si="75">F328</f>
        <v>0</v>
      </c>
      <c r="G327" s="37">
        <f t="shared" si="75"/>
        <v>0</v>
      </c>
      <c r="H327" s="37">
        <f t="shared" si="75"/>
        <v>0</v>
      </c>
    </row>
    <row r="328" spans="1:8" s="40" customFormat="1" ht="51.75" hidden="1" x14ac:dyDescent="0.25">
      <c r="A328" s="38" t="s">
        <v>287</v>
      </c>
      <c r="B328" s="35" t="s">
        <v>115</v>
      </c>
      <c r="C328" s="35" t="s">
        <v>302</v>
      </c>
      <c r="D328" s="35" t="s">
        <v>288</v>
      </c>
      <c r="E328" s="35" t="s">
        <v>101</v>
      </c>
      <c r="F328" s="37">
        <f t="shared" si="75"/>
        <v>0</v>
      </c>
      <c r="G328" s="37">
        <f t="shared" si="75"/>
        <v>0</v>
      </c>
      <c r="H328" s="37">
        <f t="shared" si="75"/>
        <v>0</v>
      </c>
    </row>
    <row r="329" spans="1:8" s="40" customFormat="1" ht="15" hidden="1" x14ac:dyDescent="0.25">
      <c r="A329" s="38" t="s">
        <v>179</v>
      </c>
      <c r="B329" s="35" t="s">
        <v>115</v>
      </c>
      <c r="C329" s="35" t="s">
        <v>302</v>
      </c>
      <c r="D329" s="35" t="s">
        <v>289</v>
      </c>
      <c r="E329" s="35" t="s">
        <v>101</v>
      </c>
      <c r="F329" s="37">
        <f t="shared" si="75"/>
        <v>0</v>
      </c>
      <c r="G329" s="37">
        <f t="shared" si="75"/>
        <v>0</v>
      </c>
      <c r="H329" s="37">
        <f t="shared" si="75"/>
        <v>0</v>
      </c>
    </row>
    <row r="330" spans="1:8" s="40" customFormat="1" ht="26.25" hidden="1" x14ac:dyDescent="0.25">
      <c r="A330" s="38" t="s">
        <v>120</v>
      </c>
      <c r="B330" s="35" t="s">
        <v>115</v>
      </c>
      <c r="C330" s="35" t="s">
        <v>302</v>
      </c>
      <c r="D330" s="35" t="s">
        <v>289</v>
      </c>
      <c r="E330" s="35" t="s">
        <v>121</v>
      </c>
      <c r="F330" s="37">
        <f t="shared" si="75"/>
        <v>0</v>
      </c>
      <c r="G330" s="37">
        <f t="shared" si="75"/>
        <v>0</v>
      </c>
      <c r="H330" s="37">
        <f t="shared" si="75"/>
        <v>0</v>
      </c>
    </row>
    <row r="331" spans="1:8" s="40" customFormat="1" ht="39" hidden="1" x14ac:dyDescent="0.25">
      <c r="A331" s="38" t="s">
        <v>122</v>
      </c>
      <c r="B331" s="35" t="s">
        <v>115</v>
      </c>
      <c r="C331" s="35" t="s">
        <v>302</v>
      </c>
      <c r="D331" s="35" t="s">
        <v>289</v>
      </c>
      <c r="E331" s="35" t="s">
        <v>123</v>
      </c>
      <c r="F331" s="37">
        <v>0</v>
      </c>
      <c r="G331" s="37">
        <v>0</v>
      </c>
      <c r="H331" s="37">
        <v>0</v>
      </c>
    </row>
    <row r="332" spans="1:8" s="40" customFormat="1" ht="15" hidden="1" x14ac:dyDescent="0.25">
      <c r="A332" s="38"/>
      <c r="B332" s="35"/>
      <c r="C332" s="35"/>
      <c r="D332" s="35"/>
      <c r="E332" s="35"/>
      <c r="F332" s="37"/>
      <c r="G332" s="37"/>
      <c r="H332" s="37"/>
    </row>
    <row r="333" spans="1:8" s="40" customFormat="1" ht="69" customHeight="1" x14ac:dyDescent="0.25">
      <c r="A333" s="38" t="s">
        <v>198</v>
      </c>
      <c r="B333" s="35" t="s">
        <v>115</v>
      </c>
      <c r="C333" s="35" t="s">
        <v>302</v>
      </c>
      <c r="D333" s="35" t="s">
        <v>199</v>
      </c>
      <c r="E333" s="35" t="s">
        <v>101</v>
      </c>
      <c r="F333" s="37">
        <f>F334+F342</f>
        <v>0</v>
      </c>
      <c r="G333" s="37">
        <f>G334+G342</f>
        <v>200</v>
      </c>
      <c r="H333" s="37">
        <f>H334+H342</f>
        <v>200</v>
      </c>
    </row>
    <row r="334" spans="1:8" s="40" customFormat="1" ht="26.25" hidden="1" x14ac:dyDescent="0.25">
      <c r="A334" s="38" t="s">
        <v>303</v>
      </c>
      <c r="B334" s="35" t="s">
        <v>115</v>
      </c>
      <c r="C334" s="35" t="s">
        <v>302</v>
      </c>
      <c r="D334" s="35" t="s">
        <v>304</v>
      </c>
      <c r="E334" s="35" t="s">
        <v>101</v>
      </c>
      <c r="F334" s="37">
        <f t="shared" ref="F334:H336" si="76">F335</f>
        <v>0</v>
      </c>
      <c r="G334" s="37">
        <f t="shared" si="76"/>
        <v>0</v>
      </c>
      <c r="H334" s="37">
        <f t="shared" si="76"/>
        <v>0</v>
      </c>
    </row>
    <row r="335" spans="1:8" s="40" customFormat="1" ht="24.75" hidden="1" customHeight="1" x14ac:dyDescent="0.25">
      <c r="A335" s="38" t="s">
        <v>179</v>
      </c>
      <c r="B335" s="35" t="s">
        <v>115</v>
      </c>
      <c r="C335" s="35" t="s">
        <v>302</v>
      </c>
      <c r="D335" s="35" t="s">
        <v>305</v>
      </c>
      <c r="E335" s="35" t="s">
        <v>101</v>
      </c>
      <c r="F335" s="37">
        <f t="shared" si="76"/>
        <v>0</v>
      </c>
      <c r="G335" s="37">
        <f t="shared" si="76"/>
        <v>0</v>
      </c>
      <c r="H335" s="37">
        <f t="shared" si="76"/>
        <v>0</v>
      </c>
    </row>
    <row r="336" spans="1:8" s="40" customFormat="1" ht="30.75" hidden="1" customHeight="1" x14ac:dyDescent="0.25">
      <c r="A336" s="38" t="s">
        <v>120</v>
      </c>
      <c r="B336" s="35" t="s">
        <v>115</v>
      </c>
      <c r="C336" s="35" t="s">
        <v>302</v>
      </c>
      <c r="D336" s="35" t="s">
        <v>305</v>
      </c>
      <c r="E336" s="35" t="s">
        <v>121</v>
      </c>
      <c r="F336" s="37">
        <f t="shared" si="76"/>
        <v>0</v>
      </c>
      <c r="G336" s="37">
        <f t="shared" si="76"/>
        <v>0</v>
      </c>
      <c r="H336" s="37">
        <f t="shared" si="76"/>
        <v>0</v>
      </c>
    </row>
    <row r="337" spans="1:8" s="40" customFormat="1" ht="30" hidden="1" customHeight="1" x14ac:dyDescent="0.25">
      <c r="A337" s="38" t="s">
        <v>122</v>
      </c>
      <c r="B337" s="35" t="s">
        <v>115</v>
      </c>
      <c r="C337" s="35" t="s">
        <v>302</v>
      </c>
      <c r="D337" s="35" t="s">
        <v>305</v>
      </c>
      <c r="E337" s="35" t="s">
        <v>123</v>
      </c>
      <c r="F337" s="37">
        <f>200-177.9-22.1</f>
        <v>0</v>
      </c>
      <c r="G337" s="37">
        <f>200-177.9-22.1</f>
        <v>0</v>
      </c>
      <c r="H337" s="37">
        <f>200-177.9-22.1</f>
        <v>0</v>
      </c>
    </row>
    <row r="338" spans="1:8" s="40" customFormat="1" ht="41.25" hidden="1" customHeight="1" x14ac:dyDescent="0.25">
      <c r="A338" s="38" t="s">
        <v>306</v>
      </c>
      <c r="B338" s="35" t="s">
        <v>115</v>
      </c>
      <c r="C338" s="35" t="s">
        <v>302</v>
      </c>
      <c r="D338" s="35" t="s">
        <v>307</v>
      </c>
      <c r="E338" s="35" t="s">
        <v>101</v>
      </c>
      <c r="F338" s="37">
        <f t="shared" ref="F338:H340" si="77">F339</f>
        <v>0</v>
      </c>
      <c r="G338" s="37">
        <f t="shared" si="77"/>
        <v>0</v>
      </c>
      <c r="H338" s="37">
        <f t="shared" si="77"/>
        <v>0</v>
      </c>
    </row>
    <row r="339" spans="1:8" s="40" customFormat="1" ht="30" hidden="1" customHeight="1" x14ac:dyDescent="0.25">
      <c r="A339" s="38" t="s">
        <v>179</v>
      </c>
      <c r="B339" s="35" t="s">
        <v>115</v>
      </c>
      <c r="C339" s="35" t="s">
        <v>302</v>
      </c>
      <c r="D339" s="35" t="s">
        <v>308</v>
      </c>
      <c r="E339" s="35" t="s">
        <v>101</v>
      </c>
      <c r="F339" s="37">
        <f t="shared" si="77"/>
        <v>0</v>
      </c>
      <c r="G339" s="37">
        <f t="shared" si="77"/>
        <v>0</v>
      </c>
      <c r="H339" s="37">
        <f t="shared" si="77"/>
        <v>0</v>
      </c>
    </row>
    <row r="340" spans="1:8" s="40" customFormat="1" ht="30" hidden="1" customHeight="1" x14ac:dyDescent="0.25">
      <c r="A340" s="38" t="s">
        <v>120</v>
      </c>
      <c r="B340" s="35" t="s">
        <v>115</v>
      </c>
      <c r="C340" s="35" t="s">
        <v>302</v>
      </c>
      <c r="D340" s="35" t="s">
        <v>308</v>
      </c>
      <c r="E340" s="35" t="s">
        <v>121</v>
      </c>
      <c r="F340" s="37">
        <f t="shared" si="77"/>
        <v>0</v>
      </c>
      <c r="G340" s="37">
        <f t="shared" si="77"/>
        <v>0</v>
      </c>
      <c r="H340" s="37">
        <f t="shared" si="77"/>
        <v>0</v>
      </c>
    </row>
    <row r="341" spans="1:8" s="40" customFormat="1" ht="35.25" hidden="1" customHeight="1" x14ac:dyDescent="0.25">
      <c r="A341" s="38" t="s">
        <v>122</v>
      </c>
      <c r="B341" s="35" t="s">
        <v>115</v>
      </c>
      <c r="C341" s="35" t="s">
        <v>302</v>
      </c>
      <c r="D341" s="35" t="s">
        <v>308</v>
      </c>
      <c r="E341" s="35" t="s">
        <v>123</v>
      </c>
      <c r="F341" s="37"/>
      <c r="G341" s="37"/>
      <c r="H341" s="37"/>
    </row>
    <row r="342" spans="1:8" s="40" customFormat="1" ht="58.5" customHeight="1" x14ac:dyDescent="0.25">
      <c r="A342" s="38" t="s">
        <v>309</v>
      </c>
      <c r="B342" s="35" t="s">
        <v>115</v>
      </c>
      <c r="C342" s="35" t="s">
        <v>302</v>
      </c>
      <c r="D342" s="35" t="s">
        <v>310</v>
      </c>
      <c r="E342" s="35" t="s">
        <v>101</v>
      </c>
      <c r="F342" s="37">
        <f t="shared" ref="F342:H344" si="78">F343</f>
        <v>0</v>
      </c>
      <c r="G342" s="37">
        <f t="shared" si="78"/>
        <v>200</v>
      </c>
      <c r="H342" s="37">
        <f t="shared" si="78"/>
        <v>200</v>
      </c>
    </row>
    <row r="343" spans="1:8" s="40" customFormat="1" ht="18.75" customHeight="1" x14ac:dyDescent="0.25">
      <c r="A343" s="38" t="s">
        <v>179</v>
      </c>
      <c r="B343" s="35" t="s">
        <v>115</v>
      </c>
      <c r="C343" s="35" t="s">
        <v>302</v>
      </c>
      <c r="D343" s="35" t="s">
        <v>311</v>
      </c>
      <c r="E343" s="35" t="s">
        <v>101</v>
      </c>
      <c r="F343" s="37">
        <f t="shared" si="78"/>
        <v>0</v>
      </c>
      <c r="G343" s="37">
        <f t="shared" si="78"/>
        <v>200</v>
      </c>
      <c r="H343" s="37">
        <f t="shared" si="78"/>
        <v>200</v>
      </c>
    </row>
    <row r="344" spans="1:8" s="40" customFormat="1" ht="30" customHeight="1" x14ac:dyDescent="0.25">
      <c r="A344" s="38" t="s">
        <v>120</v>
      </c>
      <c r="B344" s="35" t="s">
        <v>115</v>
      </c>
      <c r="C344" s="35" t="s">
        <v>302</v>
      </c>
      <c r="D344" s="35" t="s">
        <v>311</v>
      </c>
      <c r="E344" s="35" t="s">
        <v>121</v>
      </c>
      <c r="F344" s="37">
        <f t="shared" si="78"/>
        <v>0</v>
      </c>
      <c r="G344" s="37">
        <f t="shared" si="78"/>
        <v>200</v>
      </c>
      <c r="H344" s="37">
        <f t="shared" si="78"/>
        <v>200</v>
      </c>
    </row>
    <row r="345" spans="1:8" s="40" customFormat="1" ht="30" customHeight="1" x14ac:dyDescent="0.25">
      <c r="A345" s="38" t="s">
        <v>122</v>
      </c>
      <c r="B345" s="35" t="s">
        <v>115</v>
      </c>
      <c r="C345" s="35" t="s">
        <v>302</v>
      </c>
      <c r="D345" s="35" t="s">
        <v>311</v>
      </c>
      <c r="E345" s="35" t="s">
        <v>123</v>
      </c>
      <c r="F345" s="37">
        <f>200-200</f>
        <v>0</v>
      </c>
      <c r="G345" s="37">
        <v>200</v>
      </c>
      <c r="H345" s="37">
        <v>200</v>
      </c>
    </row>
    <row r="346" spans="1:8" s="40" customFormat="1" ht="31.5" hidden="1" customHeight="1" x14ac:dyDescent="0.25">
      <c r="A346" s="38" t="s">
        <v>312</v>
      </c>
      <c r="B346" s="35" t="s">
        <v>115</v>
      </c>
      <c r="C346" s="35" t="s">
        <v>302</v>
      </c>
      <c r="D346" s="35" t="s">
        <v>313</v>
      </c>
      <c r="E346" s="35" t="s">
        <v>101</v>
      </c>
      <c r="F346" s="37">
        <f t="shared" ref="F346:H349" si="79">F347</f>
        <v>0</v>
      </c>
      <c r="G346" s="37">
        <f t="shared" si="79"/>
        <v>0</v>
      </c>
      <c r="H346" s="37">
        <f t="shared" si="79"/>
        <v>0</v>
      </c>
    </row>
    <row r="347" spans="1:8" s="40" customFormat="1" ht="40.5" hidden="1" customHeight="1" x14ac:dyDescent="0.25">
      <c r="A347" s="38" t="s">
        <v>314</v>
      </c>
      <c r="B347" s="35" t="s">
        <v>115</v>
      </c>
      <c r="C347" s="35" t="s">
        <v>302</v>
      </c>
      <c r="D347" s="35" t="s">
        <v>315</v>
      </c>
      <c r="E347" s="35" t="s">
        <v>101</v>
      </c>
      <c r="F347" s="37">
        <f t="shared" si="79"/>
        <v>0</v>
      </c>
      <c r="G347" s="37">
        <f t="shared" si="79"/>
        <v>0</v>
      </c>
      <c r="H347" s="37">
        <f t="shared" si="79"/>
        <v>0</v>
      </c>
    </row>
    <row r="348" spans="1:8" s="40" customFormat="1" ht="30.75" hidden="1" customHeight="1" x14ac:dyDescent="0.25">
      <c r="A348" s="38" t="s">
        <v>316</v>
      </c>
      <c r="B348" s="35" t="s">
        <v>115</v>
      </c>
      <c r="C348" s="35" t="s">
        <v>302</v>
      </c>
      <c r="D348" s="35" t="s">
        <v>317</v>
      </c>
      <c r="E348" s="35" t="s">
        <v>101</v>
      </c>
      <c r="F348" s="37">
        <f t="shared" si="79"/>
        <v>0</v>
      </c>
      <c r="G348" s="37">
        <f t="shared" si="79"/>
        <v>0</v>
      </c>
      <c r="H348" s="37">
        <f t="shared" si="79"/>
        <v>0</v>
      </c>
    </row>
    <row r="349" spans="1:8" s="40" customFormat="1" ht="18" hidden="1" customHeight="1" x14ac:dyDescent="0.25">
      <c r="A349" s="38" t="s">
        <v>124</v>
      </c>
      <c r="B349" s="35" t="s">
        <v>115</v>
      </c>
      <c r="C349" s="35" t="s">
        <v>302</v>
      </c>
      <c r="D349" s="35" t="s">
        <v>317</v>
      </c>
      <c r="E349" s="35" t="s">
        <v>125</v>
      </c>
      <c r="F349" s="37">
        <f t="shared" si="79"/>
        <v>0</v>
      </c>
      <c r="G349" s="37">
        <f t="shared" si="79"/>
        <v>0</v>
      </c>
      <c r="H349" s="37">
        <f t="shared" si="79"/>
        <v>0</v>
      </c>
    </row>
    <row r="350" spans="1:8" s="40" customFormat="1" ht="24.75" hidden="1" customHeight="1" x14ac:dyDescent="0.25">
      <c r="A350" s="38" t="s">
        <v>318</v>
      </c>
      <c r="B350" s="35" t="s">
        <v>115</v>
      </c>
      <c r="C350" s="35" t="s">
        <v>302</v>
      </c>
      <c r="D350" s="35" t="s">
        <v>317</v>
      </c>
      <c r="E350" s="35" t="s">
        <v>319</v>
      </c>
      <c r="F350" s="37">
        <v>0</v>
      </c>
      <c r="G350" s="37">
        <v>0</v>
      </c>
      <c r="H350" s="37">
        <v>0</v>
      </c>
    </row>
    <row r="351" spans="1:8" s="40" customFormat="1" ht="28.5" hidden="1" customHeight="1" x14ac:dyDescent="0.25">
      <c r="A351" s="38" t="s">
        <v>320</v>
      </c>
      <c r="B351" s="35" t="s">
        <v>115</v>
      </c>
      <c r="C351" s="35" t="s">
        <v>302</v>
      </c>
      <c r="D351" s="35" t="s">
        <v>321</v>
      </c>
      <c r="E351" s="35" t="s">
        <v>101</v>
      </c>
      <c r="F351" s="37">
        <f>F352</f>
        <v>0</v>
      </c>
      <c r="G351" s="37">
        <f>G352</f>
        <v>0</v>
      </c>
      <c r="H351" s="37">
        <f>H352</f>
        <v>0</v>
      </c>
    </row>
    <row r="352" spans="1:8" s="40" customFormat="1" ht="28.5" hidden="1" customHeight="1" x14ac:dyDescent="0.25">
      <c r="A352" s="38" t="s">
        <v>318</v>
      </c>
      <c r="B352" s="35" t="s">
        <v>115</v>
      </c>
      <c r="C352" s="35" t="s">
        <v>302</v>
      </c>
      <c r="D352" s="35" t="s">
        <v>321</v>
      </c>
      <c r="E352" s="35" t="s">
        <v>319</v>
      </c>
      <c r="F352" s="37"/>
      <c r="G352" s="37"/>
      <c r="H352" s="37"/>
    </row>
    <row r="353" spans="1:8" s="40" customFormat="1" ht="28.5" hidden="1" customHeight="1" x14ac:dyDescent="0.25">
      <c r="A353" s="38" t="s">
        <v>322</v>
      </c>
      <c r="B353" s="35" t="s">
        <v>115</v>
      </c>
      <c r="C353" s="35" t="s">
        <v>302</v>
      </c>
      <c r="D353" s="35" t="s">
        <v>323</v>
      </c>
      <c r="E353" s="35" t="s">
        <v>101</v>
      </c>
      <c r="F353" s="37">
        <f>F354</f>
        <v>0</v>
      </c>
      <c r="G353" s="37">
        <f>G354</f>
        <v>0</v>
      </c>
      <c r="H353" s="37">
        <f>H354</f>
        <v>0</v>
      </c>
    </row>
    <row r="354" spans="1:8" s="40" customFormat="1" ht="28.5" hidden="1" customHeight="1" x14ac:dyDescent="0.25">
      <c r="A354" s="38" t="s">
        <v>318</v>
      </c>
      <c r="B354" s="35" t="s">
        <v>115</v>
      </c>
      <c r="C354" s="35" t="s">
        <v>302</v>
      </c>
      <c r="D354" s="35" t="s">
        <v>323</v>
      </c>
      <c r="E354" s="35" t="s">
        <v>319</v>
      </c>
      <c r="F354" s="37"/>
      <c r="G354" s="37"/>
      <c r="H354" s="37"/>
    </row>
    <row r="355" spans="1:8" s="40" customFormat="1" ht="14.25" x14ac:dyDescent="0.2">
      <c r="A355" s="54" t="s">
        <v>324</v>
      </c>
      <c r="B355" s="33" t="s">
        <v>145</v>
      </c>
      <c r="C355" s="33" t="s">
        <v>99</v>
      </c>
      <c r="D355" s="33" t="s">
        <v>100</v>
      </c>
      <c r="E355" s="33" t="s">
        <v>101</v>
      </c>
      <c r="F355" s="34">
        <f>F356+F383+F463</f>
        <v>8019.3</v>
      </c>
      <c r="G355" s="34">
        <f>G356+G383+G463</f>
        <v>9841.9</v>
      </c>
      <c r="H355" s="34">
        <f>H356+H383+H463</f>
        <v>10368.9</v>
      </c>
    </row>
    <row r="356" spans="1:8" s="40" customFormat="1" ht="15" x14ac:dyDescent="0.25">
      <c r="A356" s="38" t="s">
        <v>325</v>
      </c>
      <c r="B356" s="35" t="s">
        <v>145</v>
      </c>
      <c r="C356" s="35" t="s">
        <v>98</v>
      </c>
      <c r="D356" s="35" t="s">
        <v>100</v>
      </c>
      <c r="E356" s="35" t="s">
        <v>101</v>
      </c>
      <c r="F356" s="37">
        <f>F357+F378</f>
        <v>390.8</v>
      </c>
      <c r="G356" s="37">
        <f>G357+G378</f>
        <v>438.9</v>
      </c>
      <c r="H356" s="37">
        <f>H357+H378</f>
        <v>438.9</v>
      </c>
    </row>
    <row r="357" spans="1:8" s="40" customFormat="1" ht="64.5" x14ac:dyDescent="0.25">
      <c r="A357" s="38" t="s">
        <v>198</v>
      </c>
      <c r="B357" s="35" t="s">
        <v>145</v>
      </c>
      <c r="C357" s="35" t="s">
        <v>98</v>
      </c>
      <c r="D357" s="35" t="s">
        <v>199</v>
      </c>
      <c r="E357" s="35" t="s">
        <v>101</v>
      </c>
      <c r="F357" s="37">
        <f>F358+F362+F374</f>
        <v>100</v>
      </c>
      <c r="G357" s="37">
        <f>G358+G362+G374</f>
        <v>272.3</v>
      </c>
      <c r="H357" s="37">
        <f>H358+H362+H374</f>
        <v>272.3</v>
      </c>
    </row>
    <row r="358" spans="1:8" s="40" customFormat="1" ht="64.5" x14ac:dyDescent="0.25">
      <c r="A358" s="38" t="s">
        <v>326</v>
      </c>
      <c r="B358" s="35" t="s">
        <v>145</v>
      </c>
      <c r="C358" s="35" t="s">
        <v>98</v>
      </c>
      <c r="D358" s="35" t="s">
        <v>327</v>
      </c>
      <c r="E358" s="35" t="s">
        <v>101</v>
      </c>
      <c r="F358" s="37">
        <f t="shared" ref="F358:H360" si="80">F359</f>
        <v>100</v>
      </c>
      <c r="G358" s="37">
        <f t="shared" si="80"/>
        <v>272.3</v>
      </c>
      <c r="H358" s="37">
        <f t="shared" si="80"/>
        <v>272.3</v>
      </c>
    </row>
    <row r="359" spans="1:8" s="40" customFormat="1" ht="15" x14ac:dyDescent="0.25">
      <c r="A359" s="38" t="s">
        <v>179</v>
      </c>
      <c r="B359" s="35" t="s">
        <v>145</v>
      </c>
      <c r="C359" s="35" t="s">
        <v>98</v>
      </c>
      <c r="D359" s="35" t="s">
        <v>328</v>
      </c>
      <c r="E359" s="35" t="s">
        <v>101</v>
      </c>
      <c r="F359" s="37">
        <f t="shared" si="80"/>
        <v>100</v>
      </c>
      <c r="G359" s="37">
        <f t="shared" si="80"/>
        <v>272.3</v>
      </c>
      <c r="H359" s="37">
        <f t="shared" si="80"/>
        <v>272.3</v>
      </c>
    </row>
    <row r="360" spans="1:8" s="40" customFormat="1" ht="26.25" x14ac:dyDescent="0.25">
      <c r="A360" s="38" t="s">
        <v>120</v>
      </c>
      <c r="B360" s="35" t="s">
        <v>145</v>
      </c>
      <c r="C360" s="35" t="s">
        <v>98</v>
      </c>
      <c r="D360" s="35" t="s">
        <v>328</v>
      </c>
      <c r="E360" s="35" t="s">
        <v>121</v>
      </c>
      <c r="F360" s="37">
        <f t="shared" si="80"/>
        <v>100</v>
      </c>
      <c r="G360" s="37">
        <f t="shared" si="80"/>
        <v>272.3</v>
      </c>
      <c r="H360" s="37">
        <f t="shared" si="80"/>
        <v>272.3</v>
      </c>
    </row>
    <row r="361" spans="1:8" s="40" customFormat="1" ht="27.75" customHeight="1" x14ac:dyDescent="0.25">
      <c r="A361" s="38" t="s">
        <v>122</v>
      </c>
      <c r="B361" s="35" t="s">
        <v>145</v>
      </c>
      <c r="C361" s="35" t="s">
        <v>98</v>
      </c>
      <c r="D361" s="35" t="s">
        <v>328</v>
      </c>
      <c r="E361" s="35" t="s">
        <v>123</v>
      </c>
      <c r="F361" s="37">
        <f>272.3-218.9+46.6</f>
        <v>100</v>
      </c>
      <c r="G361" s="37">
        <v>272.3</v>
      </c>
      <c r="H361" s="37">
        <v>272.3</v>
      </c>
    </row>
    <row r="362" spans="1:8" s="40" customFormat="1" ht="51.75" hidden="1" x14ac:dyDescent="0.25">
      <c r="A362" s="38" t="s">
        <v>329</v>
      </c>
      <c r="B362" s="35" t="s">
        <v>145</v>
      </c>
      <c r="C362" s="35" t="s">
        <v>98</v>
      </c>
      <c r="D362" s="35" t="s">
        <v>330</v>
      </c>
      <c r="E362" s="35" t="s">
        <v>101</v>
      </c>
      <c r="F362" s="37">
        <f>F363</f>
        <v>0</v>
      </c>
      <c r="G362" s="37">
        <f>G363</f>
        <v>0</v>
      </c>
      <c r="H362" s="37">
        <f>H363</f>
        <v>0</v>
      </c>
    </row>
    <row r="363" spans="1:8" s="40" customFormat="1" ht="15" hidden="1" x14ac:dyDescent="0.25">
      <c r="A363" s="38" t="s">
        <v>179</v>
      </c>
      <c r="B363" s="35" t="s">
        <v>145</v>
      </c>
      <c r="C363" s="35" t="s">
        <v>98</v>
      </c>
      <c r="D363" s="35" t="s">
        <v>331</v>
      </c>
      <c r="E363" s="35" t="s">
        <v>101</v>
      </c>
      <c r="F363" s="37">
        <f>F364+F366</f>
        <v>0</v>
      </c>
      <c r="G363" s="37">
        <f>G364+G366</f>
        <v>0</v>
      </c>
      <c r="H363" s="37">
        <f>H364+H366</f>
        <v>0</v>
      </c>
    </row>
    <row r="364" spans="1:8" s="40" customFormat="1" ht="26.25" hidden="1" x14ac:dyDescent="0.25">
      <c r="A364" s="38" t="s">
        <v>120</v>
      </c>
      <c r="B364" s="35" t="s">
        <v>145</v>
      </c>
      <c r="C364" s="35" t="s">
        <v>98</v>
      </c>
      <c r="D364" s="35" t="s">
        <v>331</v>
      </c>
      <c r="E364" s="35" t="s">
        <v>121</v>
      </c>
      <c r="F364" s="37">
        <f>F365</f>
        <v>0</v>
      </c>
      <c r="G364" s="37">
        <f>G365</f>
        <v>0</v>
      </c>
      <c r="H364" s="37">
        <f>H365</f>
        <v>0</v>
      </c>
    </row>
    <row r="365" spans="1:8" s="40" customFormat="1" ht="39" hidden="1" x14ac:dyDescent="0.25">
      <c r="A365" s="38" t="s">
        <v>122</v>
      </c>
      <c r="B365" s="35" t="s">
        <v>145</v>
      </c>
      <c r="C365" s="35" t="s">
        <v>98</v>
      </c>
      <c r="D365" s="35" t="s">
        <v>331</v>
      </c>
      <c r="E365" s="35" t="s">
        <v>123</v>
      </c>
      <c r="F365" s="37">
        <f>15.3+29.5-44.8</f>
        <v>0</v>
      </c>
      <c r="G365" s="37">
        <f>15.3+29.5-44.8</f>
        <v>0</v>
      </c>
      <c r="H365" s="37">
        <f>15.3+29.5-44.8</f>
        <v>0</v>
      </c>
    </row>
    <row r="366" spans="1:8" s="40" customFormat="1" ht="39" hidden="1" x14ac:dyDescent="0.25">
      <c r="A366" s="38" t="s">
        <v>226</v>
      </c>
      <c r="B366" s="35" t="s">
        <v>145</v>
      </c>
      <c r="C366" s="35" t="s">
        <v>98</v>
      </c>
      <c r="D366" s="35" t="s">
        <v>331</v>
      </c>
      <c r="E366" s="35" t="s">
        <v>227</v>
      </c>
      <c r="F366" s="37">
        <f>F367</f>
        <v>0</v>
      </c>
      <c r="G366" s="37">
        <f>G367</f>
        <v>0</v>
      </c>
      <c r="H366" s="37">
        <f>H367</f>
        <v>0</v>
      </c>
    </row>
    <row r="367" spans="1:8" s="40" customFormat="1" ht="15" hidden="1" x14ac:dyDescent="0.25">
      <c r="A367" s="38" t="s">
        <v>228</v>
      </c>
      <c r="B367" s="35" t="s">
        <v>145</v>
      </c>
      <c r="C367" s="35" t="s">
        <v>98</v>
      </c>
      <c r="D367" s="35" t="s">
        <v>331</v>
      </c>
      <c r="E367" s="35" t="s">
        <v>229</v>
      </c>
      <c r="F367" s="37">
        <v>0</v>
      </c>
      <c r="G367" s="37">
        <v>0</v>
      </c>
      <c r="H367" s="37">
        <v>0</v>
      </c>
    </row>
    <row r="368" spans="1:8" s="40" customFormat="1" ht="15" hidden="1" x14ac:dyDescent="0.25">
      <c r="A368" s="38" t="s">
        <v>124</v>
      </c>
      <c r="B368" s="35" t="s">
        <v>145</v>
      </c>
      <c r="C368" s="35" t="s">
        <v>98</v>
      </c>
      <c r="D368" s="35" t="s">
        <v>199</v>
      </c>
      <c r="E368" s="35" t="s">
        <v>125</v>
      </c>
      <c r="F368" s="37">
        <f>F369</f>
        <v>0</v>
      </c>
      <c r="G368" s="37">
        <f>G369</f>
        <v>0</v>
      </c>
      <c r="H368" s="37">
        <f>H369</f>
        <v>0</v>
      </c>
    </row>
    <row r="369" spans="1:8" s="40" customFormat="1" ht="16.5" hidden="1" customHeight="1" x14ac:dyDescent="0.25">
      <c r="A369" s="38" t="s">
        <v>126</v>
      </c>
      <c r="B369" s="35" t="s">
        <v>145</v>
      </c>
      <c r="C369" s="35" t="s">
        <v>98</v>
      </c>
      <c r="D369" s="35" t="s">
        <v>199</v>
      </c>
      <c r="E369" s="35" t="s">
        <v>127</v>
      </c>
      <c r="F369" s="37">
        <v>0</v>
      </c>
      <c r="G369" s="37">
        <v>0</v>
      </c>
      <c r="H369" s="37">
        <v>0</v>
      </c>
    </row>
    <row r="370" spans="1:8" s="40" customFormat="1" ht="27" hidden="1" customHeight="1" x14ac:dyDescent="0.25">
      <c r="A370" s="38" t="s">
        <v>332</v>
      </c>
      <c r="B370" s="35" t="s">
        <v>145</v>
      </c>
      <c r="C370" s="35" t="s">
        <v>98</v>
      </c>
      <c r="D370" s="35" t="s">
        <v>333</v>
      </c>
      <c r="E370" s="35" t="s">
        <v>101</v>
      </c>
      <c r="F370" s="37">
        <f t="shared" ref="F370:H372" si="81">F371</f>
        <v>0</v>
      </c>
      <c r="G370" s="37">
        <f t="shared" si="81"/>
        <v>0</v>
      </c>
      <c r="H370" s="37">
        <f t="shared" si="81"/>
        <v>0</v>
      </c>
    </row>
    <row r="371" spans="1:8" s="40" customFormat="1" ht="16.5" hidden="1" customHeight="1" x14ac:dyDescent="0.25">
      <c r="A371" s="38" t="s">
        <v>179</v>
      </c>
      <c r="B371" s="35" t="s">
        <v>145</v>
      </c>
      <c r="C371" s="35" t="s">
        <v>98</v>
      </c>
      <c r="D371" s="35" t="s">
        <v>334</v>
      </c>
      <c r="E371" s="35" t="s">
        <v>101</v>
      </c>
      <c r="F371" s="37">
        <f t="shared" si="81"/>
        <v>0</v>
      </c>
      <c r="G371" s="37">
        <f t="shared" si="81"/>
        <v>0</v>
      </c>
      <c r="H371" s="37">
        <f t="shared" si="81"/>
        <v>0</v>
      </c>
    </row>
    <row r="372" spans="1:8" s="40" customFormat="1" ht="27" hidden="1" customHeight="1" x14ac:dyDescent="0.25">
      <c r="A372" s="38" t="s">
        <v>120</v>
      </c>
      <c r="B372" s="35" t="s">
        <v>145</v>
      </c>
      <c r="C372" s="35" t="s">
        <v>98</v>
      </c>
      <c r="D372" s="35" t="s">
        <v>334</v>
      </c>
      <c r="E372" s="35" t="s">
        <v>121</v>
      </c>
      <c r="F372" s="37">
        <f t="shared" si="81"/>
        <v>0</v>
      </c>
      <c r="G372" s="37">
        <f t="shared" si="81"/>
        <v>0</v>
      </c>
      <c r="H372" s="37">
        <f t="shared" si="81"/>
        <v>0</v>
      </c>
    </row>
    <row r="373" spans="1:8" s="40" customFormat="1" ht="27" hidden="1" customHeight="1" x14ac:dyDescent="0.25">
      <c r="A373" s="38" t="s">
        <v>122</v>
      </c>
      <c r="B373" s="35" t="s">
        <v>145</v>
      </c>
      <c r="C373" s="35" t="s">
        <v>98</v>
      </c>
      <c r="D373" s="35" t="s">
        <v>334</v>
      </c>
      <c r="E373" s="35" t="s">
        <v>123</v>
      </c>
      <c r="F373" s="37"/>
      <c r="G373" s="37"/>
      <c r="H373" s="37"/>
    </row>
    <row r="374" spans="1:8" s="40" customFormat="1" ht="41.25" hidden="1" customHeight="1" x14ac:dyDescent="0.25">
      <c r="A374" s="38" t="s">
        <v>335</v>
      </c>
      <c r="B374" s="35" t="s">
        <v>145</v>
      </c>
      <c r="C374" s="35" t="s">
        <v>98</v>
      </c>
      <c r="D374" s="35" t="s">
        <v>336</v>
      </c>
      <c r="E374" s="35" t="s">
        <v>101</v>
      </c>
      <c r="F374" s="37">
        <f t="shared" ref="F374:H376" si="82">F375</f>
        <v>0</v>
      </c>
      <c r="G374" s="37">
        <f t="shared" si="82"/>
        <v>0</v>
      </c>
      <c r="H374" s="37">
        <f t="shared" si="82"/>
        <v>0</v>
      </c>
    </row>
    <row r="375" spans="1:8" s="40" customFormat="1" ht="18.75" hidden="1" customHeight="1" x14ac:dyDescent="0.25">
      <c r="A375" s="38" t="s">
        <v>179</v>
      </c>
      <c r="B375" s="35" t="s">
        <v>145</v>
      </c>
      <c r="C375" s="35" t="s">
        <v>98</v>
      </c>
      <c r="D375" s="35" t="s">
        <v>337</v>
      </c>
      <c r="E375" s="35" t="s">
        <v>101</v>
      </c>
      <c r="F375" s="37">
        <f t="shared" si="82"/>
        <v>0</v>
      </c>
      <c r="G375" s="37">
        <f t="shared" si="82"/>
        <v>0</v>
      </c>
      <c r="H375" s="37">
        <f t="shared" si="82"/>
        <v>0</v>
      </c>
    </row>
    <row r="376" spans="1:8" s="40" customFormat="1" ht="27" hidden="1" customHeight="1" x14ac:dyDescent="0.25">
      <c r="A376" s="38" t="s">
        <v>120</v>
      </c>
      <c r="B376" s="35" t="s">
        <v>145</v>
      </c>
      <c r="C376" s="35" t="s">
        <v>98</v>
      </c>
      <c r="D376" s="35" t="s">
        <v>337</v>
      </c>
      <c r="E376" s="35" t="s">
        <v>121</v>
      </c>
      <c r="F376" s="37">
        <f t="shared" si="82"/>
        <v>0</v>
      </c>
      <c r="G376" s="37">
        <f t="shared" si="82"/>
        <v>0</v>
      </c>
      <c r="H376" s="37">
        <f t="shared" si="82"/>
        <v>0</v>
      </c>
    </row>
    <row r="377" spans="1:8" s="40" customFormat="1" ht="27" hidden="1" customHeight="1" x14ac:dyDescent="0.25">
      <c r="A377" s="38" t="s">
        <v>122</v>
      </c>
      <c r="B377" s="35" t="s">
        <v>145</v>
      </c>
      <c r="C377" s="35" t="s">
        <v>98</v>
      </c>
      <c r="D377" s="35" t="s">
        <v>337</v>
      </c>
      <c r="E377" s="35" t="s">
        <v>123</v>
      </c>
      <c r="F377" s="37">
        <v>0</v>
      </c>
      <c r="G377" s="37">
        <v>0</v>
      </c>
      <c r="H377" s="37">
        <v>0</v>
      </c>
    </row>
    <row r="378" spans="1:8" s="40" customFormat="1" ht="27.75" customHeight="1" x14ac:dyDescent="0.25">
      <c r="A378" s="38" t="s">
        <v>210</v>
      </c>
      <c r="B378" s="35" t="s">
        <v>145</v>
      </c>
      <c r="C378" s="35" t="s">
        <v>98</v>
      </c>
      <c r="D378" s="35" t="s">
        <v>211</v>
      </c>
      <c r="E378" s="35" t="s">
        <v>101</v>
      </c>
      <c r="F378" s="37">
        <f t="shared" ref="F378:H381" si="83">F379</f>
        <v>290.8</v>
      </c>
      <c r="G378" s="37">
        <f t="shared" si="83"/>
        <v>166.6</v>
      </c>
      <c r="H378" s="37">
        <f t="shared" si="83"/>
        <v>166.6</v>
      </c>
    </row>
    <row r="379" spans="1:8" s="40" customFormat="1" ht="28.5" customHeight="1" x14ac:dyDescent="0.25">
      <c r="A379" s="38" t="s">
        <v>220</v>
      </c>
      <c r="B379" s="35" t="s">
        <v>145</v>
      </c>
      <c r="C379" s="35" t="s">
        <v>98</v>
      </c>
      <c r="D379" s="35" t="s">
        <v>221</v>
      </c>
      <c r="E379" s="35" t="s">
        <v>101</v>
      </c>
      <c r="F379" s="37">
        <f t="shared" si="83"/>
        <v>290.8</v>
      </c>
      <c r="G379" s="37">
        <f t="shared" si="83"/>
        <v>166.6</v>
      </c>
      <c r="H379" s="37">
        <f t="shared" si="83"/>
        <v>166.6</v>
      </c>
    </row>
    <row r="380" spans="1:8" s="40" customFormat="1" ht="16.5" customHeight="1" x14ac:dyDescent="0.25">
      <c r="A380" s="38" t="s">
        <v>179</v>
      </c>
      <c r="B380" s="35" t="s">
        <v>145</v>
      </c>
      <c r="C380" s="35" t="s">
        <v>98</v>
      </c>
      <c r="D380" s="35" t="s">
        <v>222</v>
      </c>
      <c r="E380" s="35" t="s">
        <v>101</v>
      </c>
      <c r="F380" s="37">
        <f t="shared" si="83"/>
        <v>290.8</v>
      </c>
      <c r="G380" s="37">
        <f t="shared" si="83"/>
        <v>166.6</v>
      </c>
      <c r="H380" s="37">
        <f t="shared" si="83"/>
        <v>166.6</v>
      </c>
    </row>
    <row r="381" spans="1:8" s="40" customFormat="1" ht="29.25" customHeight="1" x14ac:dyDescent="0.25">
      <c r="A381" s="38" t="s">
        <v>120</v>
      </c>
      <c r="B381" s="35" t="s">
        <v>145</v>
      </c>
      <c r="C381" s="35" t="s">
        <v>98</v>
      </c>
      <c r="D381" s="35" t="s">
        <v>222</v>
      </c>
      <c r="E381" s="35" t="s">
        <v>121</v>
      </c>
      <c r="F381" s="37">
        <f t="shared" si="83"/>
        <v>290.8</v>
      </c>
      <c r="G381" s="37">
        <f t="shared" si="83"/>
        <v>166.6</v>
      </c>
      <c r="H381" s="37">
        <f t="shared" si="83"/>
        <v>166.6</v>
      </c>
    </row>
    <row r="382" spans="1:8" s="40" customFormat="1" ht="27.75" customHeight="1" x14ac:dyDescent="0.25">
      <c r="A382" s="38" t="s">
        <v>122</v>
      </c>
      <c r="B382" s="35" t="s">
        <v>145</v>
      </c>
      <c r="C382" s="35" t="s">
        <v>98</v>
      </c>
      <c r="D382" s="35" t="s">
        <v>222</v>
      </c>
      <c r="E382" s="35" t="s">
        <v>123</v>
      </c>
      <c r="F382" s="37">
        <f>166.6+124.2</f>
        <v>290.8</v>
      </c>
      <c r="G382" s="37">
        <v>166.6</v>
      </c>
      <c r="H382" s="37">
        <v>166.6</v>
      </c>
    </row>
    <row r="383" spans="1:8" ht="15" x14ac:dyDescent="0.25">
      <c r="A383" s="38" t="s">
        <v>338</v>
      </c>
      <c r="B383" s="35" t="s">
        <v>145</v>
      </c>
      <c r="C383" s="35" t="s">
        <v>103</v>
      </c>
      <c r="D383" s="35" t="s">
        <v>100</v>
      </c>
      <c r="E383" s="35" t="s">
        <v>101</v>
      </c>
      <c r="F383" s="37">
        <f>F388+F425+F449+F457</f>
        <v>5044.5</v>
      </c>
      <c r="G383" s="37">
        <f t="shared" ref="G383:H383" si="84">G388+G425+G449+G457</f>
        <v>7033</v>
      </c>
      <c r="H383" s="37">
        <f t="shared" si="84"/>
        <v>7560</v>
      </c>
    </row>
    <row r="384" spans="1:8" ht="26.25" hidden="1" x14ac:dyDescent="0.25">
      <c r="A384" s="38" t="s">
        <v>339</v>
      </c>
      <c r="B384" s="35" t="s">
        <v>145</v>
      </c>
      <c r="C384" s="35" t="s">
        <v>103</v>
      </c>
      <c r="D384" s="35" t="s">
        <v>340</v>
      </c>
      <c r="E384" s="35" t="s">
        <v>101</v>
      </c>
      <c r="F384" s="37">
        <f t="shared" ref="F384:H386" si="85">F385</f>
        <v>0</v>
      </c>
      <c r="G384" s="37">
        <f t="shared" si="85"/>
        <v>0</v>
      </c>
      <c r="H384" s="37">
        <f t="shared" si="85"/>
        <v>0</v>
      </c>
    </row>
    <row r="385" spans="1:8" ht="26.25" hidden="1" x14ac:dyDescent="0.25">
      <c r="A385" s="38" t="s">
        <v>341</v>
      </c>
      <c r="B385" s="35" t="s">
        <v>145</v>
      </c>
      <c r="C385" s="35" t="s">
        <v>103</v>
      </c>
      <c r="D385" s="35" t="s">
        <v>342</v>
      </c>
      <c r="E385" s="35" t="s">
        <v>101</v>
      </c>
      <c r="F385" s="37">
        <f t="shared" si="85"/>
        <v>0</v>
      </c>
      <c r="G385" s="37">
        <f t="shared" si="85"/>
        <v>0</v>
      </c>
      <c r="H385" s="37">
        <f t="shared" si="85"/>
        <v>0</v>
      </c>
    </row>
    <row r="386" spans="1:8" ht="39" hidden="1" x14ac:dyDescent="0.25">
      <c r="A386" s="38" t="s">
        <v>318</v>
      </c>
      <c r="B386" s="35" t="s">
        <v>145</v>
      </c>
      <c r="C386" s="35" t="s">
        <v>103</v>
      </c>
      <c r="D386" s="35" t="s">
        <v>342</v>
      </c>
      <c r="E386" s="35" t="s">
        <v>125</v>
      </c>
      <c r="F386" s="37">
        <f t="shared" si="85"/>
        <v>0</v>
      </c>
      <c r="G386" s="37">
        <f t="shared" si="85"/>
        <v>0</v>
      </c>
      <c r="H386" s="37">
        <f t="shared" si="85"/>
        <v>0</v>
      </c>
    </row>
    <row r="387" spans="1:8" ht="15" hidden="1" x14ac:dyDescent="0.25">
      <c r="A387" s="38" t="s">
        <v>124</v>
      </c>
      <c r="B387" s="35" t="s">
        <v>145</v>
      </c>
      <c r="C387" s="35" t="s">
        <v>103</v>
      </c>
      <c r="D387" s="35" t="s">
        <v>342</v>
      </c>
      <c r="E387" s="35" t="s">
        <v>319</v>
      </c>
      <c r="F387" s="37">
        <v>0</v>
      </c>
      <c r="G387" s="37">
        <v>0</v>
      </c>
      <c r="H387" s="37">
        <v>0</v>
      </c>
    </row>
    <row r="388" spans="1:8" s="40" customFormat="1" ht="66.75" customHeight="1" x14ac:dyDescent="0.25">
      <c r="A388" s="38" t="s">
        <v>343</v>
      </c>
      <c r="B388" s="35" t="s">
        <v>145</v>
      </c>
      <c r="C388" s="35" t="s">
        <v>103</v>
      </c>
      <c r="D388" s="35" t="s">
        <v>199</v>
      </c>
      <c r="E388" s="35" t="s">
        <v>101</v>
      </c>
      <c r="F388" s="37">
        <f>F392+F408+F413+F389</f>
        <v>1331.6</v>
      </c>
      <c r="G388" s="37">
        <f>G392+G408+G413</f>
        <v>5073</v>
      </c>
      <c r="H388" s="37">
        <f>H392+H408+H413</f>
        <v>5600</v>
      </c>
    </row>
    <row r="389" spans="1:8" s="40" customFormat="1" ht="41.25" hidden="1" customHeight="1" x14ac:dyDescent="0.25">
      <c r="A389" s="38" t="s">
        <v>669</v>
      </c>
      <c r="B389" s="35" t="s">
        <v>145</v>
      </c>
      <c r="C389" s="35" t="s">
        <v>103</v>
      </c>
      <c r="D389" s="35" t="s">
        <v>670</v>
      </c>
      <c r="E389" s="35" t="s">
        <v>101</v>
      </c>
      <c r="F389" s="37">
        <f>F390</f>
        <v>0</v>
      </c>
      <c r="G389" s="37">
        <v>0</v>
      </c>
      <c r="H389" s="37">
        <v>0</v>
      </c>
    </row>
    <row r="390" spans="1:8" s="40" customFormat="1" ht="33.75" hidden="1" customHeight="1" x14ac:dyDescent="0.25">
      <c r="A390" s="38" t="s">
        <v>120</v>
      </c>
      <c r="B390" s="35" t="s">
        <v>145</v>
      </c>
      <c r="C390" s="35" t="s">
        <v>103</v>
      </c>
      <c r="D390" s="35" t="s">
        <v>670</v>
      </c>
      <c r="E390" s="35" t="s">
        <v>121</v>
      </c>
      <c r="F390" s="37">
        <f>F391</f>
        <v>0</v>
      </c>
      <c r="G390" s="37">
        <v>0</v>
      </c>
      <c r="H390" s="37">
        <v>0</v>
      </c>
    </row>
    <row r="391" spans="1:8" s="40" customFormat="1" ht="35.25" hidden="1" customHeight="1" x14ac:dyDescent="0.25">
      <c r="A391" s="38" t="s">
        <v>122</v>
      </c>
      <c r="B391" s="35" t="s">
        <v>145</v>
      </c>
      <c r="C391" s="35" t="s">
        <v>103</v>
      </c>
      <c r="D391" s="35" t="s">
        <v>670</v>
      </c>
      <c r="E391" s="35" t="s">
        <v>123</v>
      </c>
      <c r="F391" s="37">
        <f>9602-9602</f>
        <v>0</v>
      </c>
      <c r="G391" s="37">
        <v>0</v>
      </c>
      <c r="H391" s="37">
        <v>0</v>
      </c>
    </row>
    <row r="392" spans="1:8" s="40" customFormat="1" ht="94.5" customHeight="1" x14ac:dyDescent="0.25">
      <c r="A392" s="38" t="s">
        <v>344</v>
      </c>
      <c r="B392" s="35" t="s">
        <v>145</v>
      </c>
      <c r="C392" s="35" t="s">
        <v>103</v>
      </c>
      <c r="D392" s="35" t="s">
        <v>345</v>
      </c>
      <c r="E392" s="35" t="s">
        <v>101</v>
      </c>
      <c r="F392" s="37">
        <f>F393</f>
        <v>0</v>
      </c>
      <c r="G392" s="37">
        <f>G393</f>
        <v>3373</v>
      </c>
      <c r="H392" s="37">
        <f>H393</f>
        <v>3900</v>
      </c>
    </row>
    <row r="393" spans="1:8" s="40" customFormat="1" ht="19.5" customHeight="1" x14ac:dyDescent="0.25">
      <c r="A393" s="38" t="s">
        <v>179</v>
      </c>
      <c r="B393" s="35" t="s">
        <v>145</v>
      </c>
      <c r="C393" s="35" t="s">
        <v>103</v>
      </c>
      <c r="D393" s="35" t="s">
        <v>346</v>
      </c>
      <c r="E393" s="35" t="s">
        <v>101</v>
      </c>
      <c r="F393" s="37">
        <f>F394+F396</f>
        <v>0</v>
      </c>
      <c r="G393" s="37">
        <f>G394+G396</f>
        <v>3373</v>
      </c>
      <c r="H393" s="37">
        <f>H394+H396</f>
        <v>3900</v>
      </c>
    </row>
    <row r="394" spans="1:8" s="40" customFormat="1" ht="31.5" hidden="1" customHeight="1" x14ac:dyDescent="0.25">
      <c r="A394" s="38" t="s">
        <v>120</v>
      </c>
      <c r="B394" s="35" t="s">
        <v>145</v>
      </c>
      <c r="C394" s="35" t="s">
        <v>103</v>
      </c>
      <c r="D394" s="35" t="s">
        <v>346</v>
      </c>
      <c r="E394" s="35" t="s">
        <v>121</v>
      </c>
      <c r="F394" s="37">
        <f>F395</f>
        <v>0</v>
      </c>
      <c r="G394" s="37">
        <f>G395</f>
        <v>0</v>
      </c>
      <c r="H394" s="37">
        <f>H395</f>
        <v>0</v>
      </c>
    </row>
    <row r="395" spans="1:8" s="40" customFormat="1" ht="30.75" hidden="1" customHeight="1" x14ac:dyDescent="0.25">
      <c r="A395" s="38" t="s">
        <v>122</v>
      </c>
      <c r="B395" s="35" t="s">
        <v>145</v>
      </c>
      <c r="C395" s="35" t="s">
        <v>103</v>
      </c>
      <c r="D395" s="35" t="s">
        <v>346</v>
      </c>
      <c r="E395" s="35" t="s">
        <v>123</v>
      </c>
      <c r="F395" s="37">
        <f>50-50</f>
        <v>0</v>
      </c>
      <c r="G395" s="37">
        <f>50-50</f>
        <v>0</v>
      </c>
      <c r="H395" s="37">
        <f>50-50</f>
        <v>0</v>
      </c>
    </row>
    <row r="396" spans="1:8" s="40" customFormat="1" ht="31.5" customHeight="1" x14ac:dyDescent="0.25">
      <c r="A396" s="38" t="s">
        <v>582</v>
      </c>
      <c r="B396" s="35" t="s">
        <v>145</v>
      </c>
      <c r="C396" s="35" t="s">
        <v>103</v>
      </c>
      <c r="D396" s="35" t="s">
        <v>346</v>
      </c>
      <c r="E396" s="35" t="s">
        <v>227</v>
      </c>
      <c r="F396" s="37">
        <f>F397</f>
        <v>0</v>
      </c>
      <c r="G396" s="37">
        <f>G397</f>
        <v>3373</v>
      </c>
      <c r="H396" s="37">
        <f>H397</f>
        <v>3900</v>
      </c>
    </row>
    <row r="397" spans="1:8" s="40" customFormat="1" ht="14.25" customHeight="1" x14ac:dyDescent="0.25">
      <c r="A397" s="38" t="s">
        <v>228</v>
      </c>
      <c r="B397" s="35" t="s">
        <v>145</v>
      </c>
      <c r="C397" s="35" t="s">
        <v>103</v>
      </c>
      <c r="D397" s="35" t="s">
        <v>346</v>
      </c>
      <c r="E397" s="35" t="s">
        <v>229</v>
      </c>
      <c r="F397" s="37">
        <f>4458-4458</f>
        <v>0</v>
      </c>
      <c r="G397" s="37">
        <v>3373</v>
      </c>
      <c r="H397" s="37">
        <v>3900</v>
      </c>
    </row>
    <row r="398" spans="1:8" s="40" customFormat="1" ht="41.25" hidden="1" customHeight="1" x14ac:dyDescent="0.25">
      <c r="A398" s="38" t="s">
        <v>347</v>
      </c>
      <c r="B398" s="35" t="s">
        <v>145</v>
      </c>
      <c r="C398" s="35" t="s">
        <v>103</v>
      </c>
      <c r="D398" s="35" t="s">
        <v>204</v>
      </c>
      <c r="E398" s="35" t="s">
        <v>101</v>
      </c>
      <c r="F398" s="37">
        <f>F399+F404</f>
        <v>0</v>
      </c>
      <c r="G398" s="37">
        <f>G399+G404</f>
        <v>0</v>
      </c>
      <c r="H398" s="37">
        <f>H399+H404</f>
        <v>0</v>
      </c>
    </row>
    <row r="399" spans="1:8" s="40" customFormat="1" ht="27" hidden="1" customHeight="1" x14ac:dyDescent="0.25">
      <c r="A399" s="38" t="s">
        <v>249</v>
      </c>
      <c r="B399" s="35" t="s">
        <v>145</v>
      </c>
      <c r="C399" s="35" t="s">
        <v>103</v>
      </c>
      <c r="D399" s="35" t="s">
        <v>250</v>
      </c>
      <c r="E399" s="35" t="s">
        <v>101</v>
      </c>
      <c r="F399" s="37">
        <f t="shared" ref="F399:H402" si="86">F400</f>
        <v>0</v>
      </c>
      <c r="G399" s="37">
        <f t="shared" si="86"/>
        <v>0</v>
      </c>
      <c r="H399" s="37">
        <f t="shared" si="86"/>
        <v>0</v>
      </c>
    </row>
    <row r="400" spans="1:8" s="40" customFormat="1" ht="54.75" hidden="1" customHeight="1" x14ac:dyDescent="0.25">
      <c r="A400" s="38" t="s">
        <v>348</v>
      </c>
      <c r="B400" s="35" t="s">
        <v>145</v>
      </c>
      <c r="C400" s="35" t="s">
        <v>103</v>
      </c>
      <c r="D400" s="35" t="s">
        <v>260</v>
      </c>
      <c r="E400" s="35" t="s">
        <v>101</v>
      </c>
      <c r="F400" s="37">
        <f t="shared" si="86"/>
        <v>0</v>
      </c>
      <c r="G400" s="37">
        <f t="shared" si="86"/>
        <v>0</v>
      </c>
      <c r="H400" s="37">
        <f t="shared" si="86"/>
        <v>0</v>
      </c>
    </row>
    <row r="401" spans="1:8" s="40" customFormat="1" ht="21" hidden="1" customHeight="1" x14ac:dyDescent="0.25">
      <c r="A401" s="38" t="s">
        <v>179</v>
      </c>
      <c r="B401" s="35" t="s">
        <v>145</v>
      </c>
      <c r="C401" s="35" t="s">
        <v>103</v>
      </c>
      <c r="D401" s="35" t="s">
        <v>261</v>
      </c>
      <c r="E401" s="35" t="s">
        <v>101</v>
      </c>
      <c r="F401" s="37">
        <f t="shared" si="86"/>
        <v>0</v>
      </c>
      <c r="G401" s="37">
        <f t="shared" si="86"/>
        <v>0</v>
      </c>
      <c r="H401" s="37">
        <f t="shared" si="86"/>
        <v>0</v>
      </c>
    </row>
    <row r="402" spans="1:8" s="40" customFormat="1" ht="27.75" hidden="1" customHeight="1" x14ac:dyDescent="0.25">
      <c r="A402" s="38" t="s">
        <v>120</v>
      </c>
      <c r="B402" s="35" t="s">
        <v>145</v>
      </c>
      <c r="C402" s="35" t="s">
        <v>103</v>
      </c>
      <c r="D402" s="35" t="s">
        <v>261</v>
      </c>
      <c r="E402" s="35" t="s">
        <v>121</v>
      </c>
      <c r="F402" s="37">
        <f t="shared" si="86"/>
        <v>0</v>
      </c>
      <c r="G402" s="37">
        <f t="shared" si="86"/>
        <v>0</v>
      </c>
      <c r="H402" s="37">
        <f t="shared" si="86"/>
        <v>0</v>
      </c>
    </row>
    <row r="403" spans="1:8" s="40" customFormat="1" ht="27.75" hidden="1" customHeight="1" x14ac:dyDescent="0.25">
      <c r="A403" s="38" t="s">
        <v>122</v>
      </c>
      <c r="B403" s="35" t="s">
        <v>145</v>
      </c>
      <c r="C403" s="35" t="s">
        <v>103</v>
      </c>
      <c r="D403" s="35" t="s">
        <v>261</v>
      </c>
      <c r="E403" s="35" t="s">
        <v>123</v>
      </c>
      <c r="F403" s="37">
        <f>10-10</f>
        <v>0</v>
      </c>
      <c r="G403" s="37">
        <f>10-10</f>
        <v>0</v>
      </c>
      <c r="H403" s="37">
        <f>10-10</f>
        <v>0</v>
      </c>
    </row>
    <row r="404" spans="1:8" s="40" customFormat="1" ht="69.75" hidden="1" customHeight="1" x14ac:dyDescent="0.25">
      <c r="A404" s="38" t="s">
        <v>262</v>
      </c>
      <c r="B404" s="35" t="s">
        <v>145</v>
      </c>
      <c r="C404" s="35" t="s">
        <v>103</v>
      </c>
      <c r="D404" s="35" t="s">
        <v>263</v>
      </c>
      <c r="E404" s="35" t="s">
        <v>101</v>
      </c>
      <c r="F404" s="37">
        <f t="shared" ref="F404:H406" si="87">F405</f>
        <v>0</v>
      </c>
      <c r="G404" s="37">
        <f t="shared" si="87"/>
        <v>0</v>
      </c>
      <c r="H404" s="37">
        <f t="shared" si="87"/>
        <v>0</v>
      </c>
    </row>
    <row r="405" spans="1:8" s="40" customFormat="1" ht="27.75" hidden="1" customHeight="1" x14ac:dyDescent="0.25">
      <c r="A405" s="38" t="s">
        <v>179</v>
      </c>
      <c r="B405" s="35" t="s">
        <v>145</v>
      </c>
      <c r="C405" s="35" t="s">
        <v>103</v>
      </c>
      <c r="D405" s="35" t="s">
        <v>264</v>
      </c>
      <c r="E405" s="35" t="s">
        <v>101</v>
      </c>
      <c r="F405" s="37">
        <f t="shared" si="87"/>
        <v>0</v>
      </c>
      <c r="G405" s="37">
        <f t="shared" si="87"/>
        <v>0</v>
      </c>
      <c r="H405" s="37">
        <f t="shared" si="87"/>
        <v>0</v>
      </c>
    </row>
    <row r="406" spans="1:8" s="40" customFormat="1" ht="27.75" hidden="1" customHeight="1" x14ac:dyDescent="0.25">
      <c r="A406" s="38" t="s">
        <v>120</v>
      </c>
      <c r="B406" s="35" t="s">
        <v>145</v>
      </c>
      <c r="C406" s="35" t="s">
        <v>103</v>
      </c>
      <c r="D406" s="35" t="s">
        <v>264</v>
      </c>
      <c r="E406" s="35" t="s">
        <v>121</v>
      </c>
      <c r="F406" s="37">
        <f t="shared" si="87"/>
        <v>0</v>
      </c>
      <c r="G406" s="37">
        <f t="shared" si="87"/>
        <v>0</v>
      </c>
      <c r="H406" s="37">
        <f t="shared" si="87"/>
        <v>0</v>
      </c>
    </row>
    <row r="407" spans="1:8" s="40" customFormat="1" ht="27.75" hidden="1" customHeight="1" x14ac:dyDescent="0.25">
      <c r="A407" s="38" t="s">
        <v>122</v>
      </c>
      <c r="B407" s="35" t="s">
        <v>145</v>
      </c>
      <c r="C407" s="35" t="s">
        <v>103</v>
      </c>
      <c r="D407" s="35" t="s">
        <v>264</v>
      </c>
      <c r="E407" s="35" t="s">
        <v>123</v>
      </c>
      <c r="F407" s="37">
        <v>0</v>
      </c>
      <c r="G407" s="37">
        <v>0</v>
      </c>
      <c r="H407" s="37">
        <v>0</v>
      </c>
    </row>
    <row r="408" spans="1:8" s="40" customFormat="1" ht="43.5" customHeight="1" x14ac:dyDescent="0.25">
      <c r="A408" s="38" t="s">
        <v>349</v>
      </c>
      <c r="B408" s="35" t="s">
        <v>145</v>
      </c>
      <c r="C408" s="35" t="s">
        <v>103</v>
      </c>
      <c r="D408" s="35" t="s">
        <v>333</v>
      </c>
      <c r="E408" s="35" t="s">
        <v>101</v>
      </c>
      <c r="F408" s="37">
        <f t="shared" ref="F408:H410" si="88">F409</f>
        <v>652.4</v>
      </c>
      <c r="G408" s="37">
        <f t="shared" si="88"/>
        <v>800</v>
      </c>
      <c r="H408" s="37">
        <f t="shared" si="88"/>
        <v>800</v>
      </c>
    </row>
    <row r="409" spans="1:8" s="40" customFormat="1" ht="18" customHeight="1" x14ac:dyDescent="0.25">
      <c r="A409" s="38" t="s">
        <v>179</v>
      </c>
      <c r="B409" s="35" t="s">
        <v>145</v>
      </c>
      <c r="C409" s="35" t="s">
        <v>103</v>
      </c>
      <c r="D409" s="35" t="s">
        <v>334</v>
      </c>
      <c r="E409" s="35" t="s">
        <v>101</v>
      </c>
      <c r="F409" s="37">
        <f t="shared" si="88"/>
        <v>652.4</v>
      </c>
      <c r="G409" s="37">
        <f t="shared" si="88"/>
        <v>800</v>
      </c>
      <c r="H409" s="37">
        <f t="shared" si="88"/>
        <v>800</v>
      </c>
    </row>
    <row r="410" spans="1:8" s="40" customFormat="1" ht="27.75" customHeight="1" x14ac:dyDescent="0.25">
      <c r="A410" s="38" t="s">
        <v>120</v>
      </c>
      <c r="B410" s="35" t="s">
        <v>145</v>
      </c>
      <c r="C410" s="35" t="s">
        <v>103</v>
      </c>
      <c r="D410" s="35" t="s">
        <v>334</v>
      </c>
      <c r="E410" s="35" t="s">
        <v>121</v>
      </c>
      <c r="F410" s="37">
        <f t="shared" si="88"/>
        <v>652.4</v>
      </c>
      <c r="G410" s="37">
        <f t="shared" si="88"/>
        <v>800</v>
      </c>
      <c r="H410" s="37">
        <f t="shared" si="88"/>
        <v>800</v>
      </c>
    </row>
    <row r="411" spans="1:8" s="40" customFormat="1" ht="27.75" customHeight="1" x14ac:dyDescent="0.25">
      <c r="A411" s="38" t="s">
        <v>122</v>
      </c>
      <c r="B411" s="35" t="s">
        <v>145</v>
      </c>
      <c r="C411" s="35" t="s">
        <v>103</v>
      </c>
      <c r="D411" s="35" t="s">
        <v>334</v>
      </c>
      <c r="E411" s="35" t="s">
        <v>123</v>
      </c>
      <c r="F411" s="37">
        <f>800-147.6</f>
        <v>652.4</v>
      </c>
      <c r="G411" s="37">
        <v>800</v>
      </c>
      <c r="H411" s="37">
        <v>800</v>
      </c>
    </row>
    <row r="412" spans="1:8" s="40" customFormat="1" ht="27.75" customHeight="1" x14ac:dyDescent="0.25">
      <c r="A412" s="38" t="s">
        <v>350</v>
      </c>
      <c r="B412" s="35" t="s">
        <v>145</v>
      </c>
      <c r="C412" s="35" t="s">
        <v>103</v>
      </c>
      <c r="D412" s="35" t="s">
        <v>307</v>
      </c>
      <c r="E412" s="35" t="s">
        <v>101</v>
      </c>
      <c r="F412" s="37">
        <f t="shared" ref="F412:H414" si="89">F413</f>
        <v>679.2</v>
      </c>
      <c r="G412" s="37">
        <f t="shared" si="89"/>
        <v>900</v>
      </c>
      <c r="H412" s="37">
        <f t="shared" si="89"/>
        <v>900</v>
      </c>
    </row>
    <row r="413" spans="1:8" s="40" customFormat="1" ht="17.25" customHeight="1" x14ac:dyDescent="0.25">
      <c r="A413" s="38" t="s">
        <v>179</v>
      </c>
      <c r="B413" s="35" t="s">
        <v>145</v>
      </c>
      <c r="C413" s="35" t="s">
        <v>103</v>
      </c>
      <c r="D413" s="35" t="s">
        <v>308</v>
      </c>
      <c r="E413" s="35" t="s">
        <v>101</v>
      </c>
      <c r="F413" s="37">
        <f t="shared" si="89"/>
        <v>679.2</v>
      </c>
      <c r="G413" s="37">
        <f t="shared" si="89"/>
        <v>900</v>
      </c>
      <c r="H413" s="37">
        <f t="shared" si="89"/>
        <v>900</v>
      </c>
    </row>
    <row r="414" spans="1:8" s="40" customFormat="1" ht="27.75" customHeight="1" x14ac:dyDescent="0.25">
      <c r="A414" s="38" t="s">
        <v>120</v>
      </c>
      <c r="B414" s="35" t="s">
        <v>145</v>
      </c>
      <c r="C414" s="35" t="s">
        <v>103</v>
      </c>
      <c r="D414" s="35" t="s">
        <v>308</v>
      </c>
      <c r="E414" s="35" t="s">
        <v>121</v>
      </c>
      <c r="F414" s="37">
        <f t="shared" si="89"/>
        <v>679.2</v>
      </c>
      <c r="G414" s="37">
        <f t="shared" si="89"/>
        <v>900</v>
      </c>
      <c r="H414" s="37">
        <f t="shared" si="89"/>
        <v>900</v>
      </c>
    </row>
    <row r="415" spans="1:8" s="40" customFormat="1" ht="27.75" customHeight="1" x14ac:dyDescent="0.25">
      <c r="A415" s="38" t="s">
        <v>122</v>
      </c>
      <c r="B415" s="35" t="s">
        <v>145</v>
      </c>
      <c r="C415" s="35" t="s">
        <v>103</v>
      </c>
      <c r="D415" s="35" t="s">
        <v>308</v>
      </c>
      <c r="E415" s="35" t="s">
        <v>123</v>
      </c>
      <c r="F415" s="37">
        <f>900-4.3+4.3-203.9-16.9</f>
        <v>679.2</v>
      </c>
      <c r="G415" s="37">
        <v>900</v>
      </c>
      <c r="H415" s="37">
        <v>900</v>
      </c>
    </row>
    <row r="416" spans="1:8" s="40" customFormat="1" ht="39.75" hidden="1" customHeight="1" x14ac:dyDescent="0.25">
      <c r="A416" s="38" t="s">
        <v>347</v>
      </c>
      <c r="B416" s="35" t="s">
        <v>145</v>
      </c>
      <c r="C416" s="35" t="s">
        <v>103</v>
      </c>
      <c r="D416" s="35" t="s">
        <v>204</v>
      </c>
      <c r="E416" s="35" t="s">
        <v>101</v>
      </c>
      <c r="F416" s="37">
        <f t="shared" ref="F416:H417" si="90">F417</f>
        <v>0</v>
      </c>
      <c r="G416" s="37">
        <f t="shared" si="90"/>
        <v>0</v>
      </c>
      <c r="H416" s="37">
        <f t="shared" si="90"/>
        <v>0</v>
      </c>
    </row>
    <row r="417" spans="1:8" s="40" customFormat="1" ht="27.75" hidden="1" customHeight="1" x14ac:dyDescent="0.25">
      <c r="A417" s="38" t="s">
        <v>249</v>
      </c>
      <c r="B417" s="35" t="s">
        <v>145</v>
      </c>
      <c r="C417" s="35" t="s">
        <v>103</v>
      </c>
      <c r="D417" s="35" t="s">
        <v>250</v>
      </c>
      <c r="E417" s="35" t="s">
        <v>101</v>
      </c>
      <c r="F417" s="37">
        <f t="shared" si="90"/>
        <v>0</v>
      </c>
      <c r="G417" s="37">
        <f t="shared" si="90"/>
        <v>0</v>
      </c>
      <c r="H417" s="37">
        <f t="shared" si="90"/>
        <v>0</v>
      </c>
    </row>
    <row r="418" spans="1:8" s="40" customFormat="1" ht="65.25" hidden="1" customHeight="1" x14ac:dyDescent="0.25">
      <c r="A418" s="38" t="s">
        <v>262</v>
      </c>
      <c r="B418" s="35" t="s">
        <v>145</v>
      </c>
      <c r="C418" s="35" t="s">
        <v>103</v>
      </c>
      <c r="D418" s="35" t="s">
        <v>263</v>
      </c>
      <c r="E418" s="35" t="s">
        <v>101</v>
      </c>
      <c r="F418" s="37">
        <f>F419+F422</f>
        <v>0</v>
      </c>
      <c r="G418" s="37">
        <f>G419+G422</f>
        <v>0</v>
      </c>
      <c r="H418" s="37">
        <f>H419+H422</f>
        <v>0</v>
      </c>
    </row>
    <row r="419" spans="1:8" s="40" customFormat="1" ht="27.75" hidden="1" customHeight="1" x14ac:dyDescent="0.25">
      <c r="A419" s="38" t="s">
        <v>265</v>
      </c>
      <c r="B419" s="35" t="s">
        <v>145</v>
      </c>
      <c r="C419" s="35" t="s">
        <v>103</v>
      </c>
      <c r="D419" s="35" t="s">
        <v>266</v>
      </c>
      <c r="E419" s="35" t="s">
        <v>101</v>
      </c>
      <c r="F419" s="37">
        <f t="shared" ref="F419:H420" si="91">F420</f>
        <v>0</v>
      </c>
      <c r="G419" s="37">
        <f t="shared" si="91"/>
        <v>0</v>
      </c>
      <c r="H419" s="37">
        <f t="shared" si="91"/>
        <v>0</v>
      </c>
    </row>
    <row r="420" spans="1:8" s="40" customFormat="1" ht="27.75" hidden="1" customHeight="1" x14ac:dyDescent="0.25">
      <c r="A420" s="38" t="s">
        <v>120</v>
      </c>
      <c r="B420" s="35" t="s">
        <v>145</v>
      </c>
      <c r="C420" s="35" t="s">
        <v>103</v>
      </c>
      <c r="D420" s="35" t="s">
        <v>266</v>
      </c>
      <c r="E420" s="35" t="s">
        <v>121</v>
      </c>
      <c r="F420" s="37">
        <f t="shared" si="91"/>
        <v>0</v>
      </c>
      <c r="G420" s="37">
        <f t="shared" si="91"/>
        <v>0</v>
      </c>
      <c r="H420" s="37">
        <f t="shared" si="91"/>
        <v>0</v>
      </c>
    </row>
    <row r="421" spans="1:8" s="40" customFormat="1" ht="27.75" hidden="1" customHeight="1" x14ac:dyDescent="0.25">
      <c r="A421" s="38" t="s">
        <v>122</v>
      </c>
      <c r="B421" s="35" t="s">
        <v>145</v>
      </c>
      <c r="C421" s="35" t="s">
        <v>103</v>
      </c>
      <c r="D421" s="35" t="s">
        <v>266</v>
      </c>
      <c r="E421" s="35" t="s">
        <v>123</v>
      </c>
      <c r="F421" s="37"/>
      <c r="G421" s="37"/>
      <c r="H421" s="37"/>
    </row>
    <row r="422" spans="1:8" s="40" customFormat="1" ht="17.25" hidden="1" customHeight="1" x14ac:dyDescent="0.25">
      <c r="A422" s="38" t="s">
        <v>179</v>
      </c>
      <c r="B422" s="35" t="s">
        <v>145</v>
      </c>
      <c r="C422" s="35" t="s">
        <v>103</v>
      </c>
      <c r="D422" s="35" t="s">
        <v>264</v>
      </c>
      <c r="E422" s="35" t="s">
        <v>101</v>
      </c>
      <c r="F422" s="37">
        <f t="shared" ref="F422:H423" si="92">F423</f>
        <v>0</v>
      </c>
      <c r="G422" s="37">
        <f t="shared" si="92"/>
        <v>0</v>
      </c>
      <c r="H422" s="37">
        <f t="shared" si="92"/>
        <v>0</v>
      </c>
    </row>
    <row r="423" spans="1:8" s="40" customFormat="1" ht="27.75" hidden="1" customHeight="1" x14ac:dyDescent="0.25">
      <c r="A423" s="38" t="s">
        <v>120</v>
      </c>
      <c r="B423" s="35" t="s">
        <v>145</v>
      </c>
      <c r="C423" s="35" t="s">
        <v>103</v>
      </c>
      <c r="D423" s="35" t="s">
        <v>264</v>
      </c>
      <c r="E423" s="35" t="s">
        <v>121</v>
      </c>
      <c r="F423" s="37">
        <f t="shared" si="92"/>
        <v>0</v>
      </c>
      <c r="G423" s="37">
        <f t="shared" si="92"/>
        <v>0</v>
      </c>
      <c r="H423" s="37">
        <f t="shared" si="92"/>
        <v>0</v>
      </c>
    </row>
    <row r="424" spans="1:8" s="40" customFormat="1" ht="27.75" hidden="1" customHeight="1" x14ac:dyDescent="0.25">
      <c r="A424" s="38" t="s">
        <v>122</v>
      </c>
      <c r="B424" s="35" t="s">
        <v>145</v>
      </c>
      <c r="C424" s="35" t="s">
        <v>103</v>
      </c>
      <c r="D424" s="35" t="s">
        <v>264</v>
      </c>
      <c r="E424" s="35" t="s">
        <v>123</v>
      </c>
      <c r="F424" s="37"/>
      <c r="G424" s="37"/>
      <c r="H424" s="37"/>
    </row>
    <row r="425" spans="1:8" s="40" customFormat="1" ht="43.5" customHeight="1" x14ac:dyDescent="0.25">
      <c r="A425" s="38" t="s">
        <v>351</v>
      </c>
      <c r="B425" s="35" t="s">
        <v>145</v>
      </c>
      <c r="C425" s="35" t="s">
        <v>103</v>
      </c>
      <c r="D425" s="35" t="s">
        <v>352</v>
      </c>
      <c r="E425" s="35" t="s">
        <v>101</v>
      </c>
      <c r="F425" s="37">
        <f>F430+F446</f>
        <v>2388.8000000000006</v>
      </c>
      <c r="G425" s="37">
        <f>G430</f>
        <v>1562</v>
      </c>
      <c r="H425" s="37">
        <f>H430</f>
        <v>1562</v>
      </c>
    </row>
    <row r="426" spans="1:8" s="40" customFormat="1" ht="30" hidden="1" customHeight="1" x14ac:dyDescent="0.25">
      <c r="A426" s="38" t="s">
        <v>353</v>
      </c>
      <c r="B426" s="35" t="s">
        <v>145</v>
      </c>
      <c r="C426" s="35" t="s">
        <v>103</v>
      </c>
      <c r="D426" s="35" t="s">
        <v>354</v>
      </c>
      <c r="E426" s="35" t="s">
        <v>101</v>
      </c>
      <c r="F426" s="37">
        <f t="shared" ref="F426:H428" si="93">F427</f>
        <v>0</v>
      </c>
      <c r="G426" s="37">
        <f t="shared" si="93"/>
        <v>0</v>
      </c>
      <c r="H426" s="37">
        <f t="shared" si="93"/>
        <v>0</v>
      </c>
    </row>
    <row r="427" spans="1:8" s="40" customFormat="1" ht="20.25" hidden="1" customHeight="1" x14ac:dyDescent="0.25">
      <c r="A427" s="38" t="s">
        <v>179</v>
      </c>
      <c r="B427" s="35" t="s">
        <v>145</v>
      </c>
      <c r="C427" s="35" t="s">
        <v>103</v>
      </c>
      <c r="D427" s="35" t="s">
        <v>355</v>
      </c>
      <c r="E427" s="35" t="s">
        <v>101</v>
      </c>
      <c r="F427" s="37">
        <f t="shared" si="93"/>
        <v>0</v>
      </c>
      <c r="G427" s="37">
        <f t="shared" si="93"/>
        <v>0</v>
      </c>
      <c r="H427" s="37">
        <f t="shared" si="93"/>
        <v>0</v>
      </c>
    </row>
    <row r="428" spans="1:8" s="40" customFormat="1" ht="27.75" hidden="1" customHeight="1" x14ac:dyDescent="0.25">
      <c r="A428" s="38" t="s">
        <v>120</v>
      </c>
      <c r="B428" s="35" t="s">
        <v>145</v>
      </c>
      <c r="C428" s="35" t="s">
        <v>103</v>
      </c>
      <c r="D428" s="35" t="s">
        <v>355</v>
      </c>
      <c r="E428" s="35" t="s">
        <v>121</v>
      </c>
      <c r="F428" s="37">
        <f t="shared" si="93"/>
        <v>0</v>
      </c>
      <c r="G428" s="37">
        <f t="shared" si="93"/>
        <v>0</v>
      </c>
      <c r="H428" s="37">
        <f t="shared" si="93"/>
        <v>0</v>
      </c>
    </row>
    <row r="429" spans="1:8" s="40" customFormat="1" ht="25.5" hidden="1" customHeight="1" x14ac:dyDescent="0.25">
      <c r="A429" s="38" t="s">
        <v>122</v>
      </c>
      <c r="B429" s="35" t="s">
        <v>145</v>
      </c>
      <c r="C429" s="35" t="s">
        <v>103</v>
      </c>
      <c r="D429" s="35" t="s">
        <v>355</v>
      </c>
      <c r="E429" s="35" t="s">
        <v>123</v>
      </c>
      <c r="F429" s="37"/>
      <c r="G429" s="37"/>
      <c r="H429" s="37"/>
    </row>
    <row r="430" spans="1:8" s="40" customFormat="1" ht="25.5" customHeight="1" x14ac:dyDescent="0.25">
      <c r="A430" s="38" t="s">
        <v>356</v>
      </c>
      <c r="B430" s="35" t="s">
        <v>145</v>
      </c>
      <c r="C430" s="35" t="s">
        <v>103</v>
      </c>
      <c r="D430" s="35" t="s">
        <v>357</v>
      </c>
      <c r="E430" s="35" t="s">
        <v>101</v>
      </c>
      <c r="F430" s="37">
        <f t="shared" ref="F430:H432" si="94">F431</f>
        <v>1843.0000000000005</v>
      </c>
      <c r="G430" s="37">
        <f t="shared" si="94"/>
        <v>1562</v>
      </c>
      <c r="H430" s="37">
        <f t="shared" si="94"/>
        <v>1562</v>
      </c>
    </row>
    <row r="431" spans="1:8" s="40" customFormat="1" ht="15.75" customHeight="1" x14ac:dyDescent="0.25">
      <c r="A431" s="38" t="s">
        <v>179</v>
      </c>
      <c r="B431" s="35" t="s">
        <v>145</v>
      </c>
      <c r="C431" s="35" t="s">
        <v>103</v>
      </c>
      <c r="D431" s="35" t="s">
        <v>358</v>
      </c>
      <c r="E431" s="35" t="s">
        <v>101</v>
      </c>
      <c r="F431" s="37">
        <f t="shared" si="94"/>
        <v>1843.0000000000005</v>
      </c>
      <c r="G431" s="37">
        <f t="shared" si="94"/>
        <v>1562</v>
      </c>
      <c r="H431" s="37">
        <f t="shared" si="94"/>
        <v>1562</v>
      </c>
    </row>
    <row r="432" spans="1:8" s="40" customFormat="1" ht="25.5" customHeight="1" x14ac:dyDescent="0.25">
      <c r="A432" s="38" t="s">
        <v>120</v>
      </c>
      <c r="B432" s="35" t="s">
        <v>145</v>
      </c>
      <c r="C432" s="35" t="s">
        <v>103</v>
      </c>
      <c r="D432" s="35" t="s">
        <v>358</v>
      </c>
      <c r="E432" s="35" t="s">
        <v>121</v>
      </c>
      <c r="F432" s="37">
        <f t="shared" si="94"/>
        <v>1843.0000000000005</v>
      </c>
      <c r="G432" s="37">
        <f t="shared" si="94"/>
        <v>1562</v>
      </c>
      <c r="H432" s="37">
        <f t="shared" si="94"/>
        <v>1562</v>
      </c>
    </row>
    <row r="433" spans="1:8" s="40" customFormat="1" ht="25.5" customHeight="1" x14ac:dyDescent="0.25">
      <c r="A433" s="38" t="s">
        <v>122</v>
      </c>
      <c r="B433" s="35" t="s">
        <v>145</v>
      </c>
      <c r="C433" s="35" t="s">
        <v>103</v>
      </c>
      <c r="D433" s="35" t="s">
        <v>358</v>
      </c>
      <c r="E433" s="35" t="s">
        <v>123</v>
      </c>
      <c r="F433" s="37">
        <f>1562+1206.3+2360.7-1335.7-41.1-23-1186.3-38.4-101.2+77.6-638+0.1</f>
        <v>1843.0000000000005</v>
      </c>
      <c r="G433" s="37">
        <v>1562</v>
      </c>
      <c r="H433" s="37">
        <v>1562</v>
      </c>
    </row>
    <row r="434" spans="1:8" s="40" customFormat="1" ht="30" hidden="1" customHeight="1" x14ac:dyDescent="0.25">
      <c r="A434" s="38" t="s">
        <v>359</v>
      </c>
      <c r="B434" s="35" t="s">
        <v>145</v>
      </c>
      <c r="C434" s="35" t="s">
        <v>103</v>
      </c>
      <c r="D434" s="35" t="s">
        <v>211</v>
      </c>
      <c r="E434" s="35" t="s">
        <v>101</v>
      </c>
      <c r="F434" s="37">
        <f t="shared" ref="F434:H437" si="95">F435</f>
        <v>0</v>
      </c>
      <c r="G434" s="37">
        <f t="shared" si="95"/>
        <v>0</v>
      </c>
      <c r="H434" s="37">
        <f t="shared" si="95"/>
        <v>0</v>
      </c>
    </row>
    <row r="435" spans="1:8" s="40" customFormat="1" ht="25.5" hidden="1" customHeight="1" x14ac:dyDescent="0.25">
      <c r="A435" s="38" t="s">
        <v>220</v>
      </c>
      <c r="B435" s="35" t="s">
        <v>145</v>
      </c>
      <c r="C435" s="35" t="s">
        <v>103</v>
      </c>
      <c r="D435" s="35" t="s">
        <v>221</v>
      </c>
      <c r="E435" s="35" t="s">
        <v>101</v>
      </c>
      <c r="F435" s="37">
        <f t="shared" si="95"/>
        <v>0</v>
      </c>
      <c r="G435" s="37">
        <f t="shared" si="95"/>
        <v>0</v>
      </c>
      <c r="H435" s="37">
        <f t="shared" si="95"/>
        <v>0</v>
      </c>
    </row>
    <row r="436" spans="1:8" s="40" customFormat="1" ht="16.5" hidden="1" customHeight="1" x14ac:dyDescent="0.25">
      <c r="A436" s="38" t="s">
        <v>179</v>
      </c>
      <c r="B436" s="35" t="s">
        <v>145</v>
      </c>
      <c r="C436" s="35" t="s">
        <v>103</v>
      </c>
      <c r="D436" s="35" t="s">
        <v>222</v>
      </c>
      <c r="E436" s="35" t="s">
        <v>101</v>
      </c>
      <c r="F436" s="37">
        <f t="shared" si="95"/>
        <v>0</v>
      </c>
      <c r="G436" s="37">
        <f t="shared" si="95"/>
        <v>0</v>
      </c>
      <c r="H436" s="37">
        <f t="shared" si="95"/>
        <v>0</v>
      </c>
    </row>
    <row r="437" spans="1:8" s="40" customFormat="1" ht="27" hidden="1" customHeight="1" x14ac:dyDescent="0.25">
      <c r="A437" s="38" t="s">
        <v>120</v>
      </c>
      <c r="B437" s="35" t="s">
        <v>145</v>
      </c>
      <c r="C437" s="35" t="s">
        <v>103</v>
      </c>
      <c r="D437" s="35" t="s">
        <v>222</v>
      </c>
      <c r="E437" s="35" t="s">
        <v>121</v>
      </c>
      <c r="F437" s="37">
        <f t="shared" si="95"/>
        <v>0</v>
      </c>
      <c r="G437" s="37">
        <f t="shared" si="95"/>
        <v>0</v>
      </c>
      <c r="H437" s="37">
        <f t="shared" si="95"/>
        <v>0</v>
      </c>
    </row>
    <row r="438" spans="1:8" s="40" customFormat="1" ht="27" hidden="1" customHeight="1" x14ac:dyDescent="0.25">
      <c r="A438" s="38" t="s">
        <v>122</v>
      </c>
      <c r="B438" s="35" t="s">
        <v>145</v>
      </c>
      <c r="C438" s="35" t="s">
        <v>103</v>
      </c>
      <c r="D438" s="35" t="s">
        <v>222</v>
      </c>
      <c r="E438" s="35" t="s">
        <v>123</v>
      </c>
      <c r="F438" s="37">
        <v>0</v>
      </c>
      <c r="G438" s="37">
        <v>0</v>
      </c>
      <c r="H438" s="37">
        <v>0</v>
      </c>
    </row>
    <row r="439" spans="1:8" ht="30.75" hidden="1" customHeight="1" x14ac:dyDescent="0.25">
      <c r="A439" s="38" t="s">
        <v>339</v>
      </c>
      <c r="B439" s="35" t="s">
        <v>145</v>
      </c>
      <c r="C439" s="35" t="s">
        <v>103</v>
      </c>
      <c r="D439" s="35" t="s">
        <v>340</v>
      </c>
      <c r="E439" s="35" t="s">
        <v>101</v>
      </c>
      <c r="F439" s="37">
        <f t="shared" ref="F439:H441" si="96">F440</f>
        <v>0</v>
      </c>
      <c r="G439" s="37">
        <f t="shared" si="96"/>
        <v>0</v>
      </c>
      <c r="H439" s="37">
        <f t="shared" si="96"/>
        <v>0</v>
      </c>
    </row>
    <row r="440" spans="1:8" ht="29.25" hidden="1" customHeight="1" x14ac:dyDescent="0.25">
      <c r="A440" s="38" t="s">
        <v>341</v>
      </c>
      <c r="B440" s="35" t="s">
        <v>145</v>
      </c>
      <c r="C440" s="35" t="s">
        <v>103</v>
      </c>
      <c r="D440" s="35" t="s">
        <v>342</v>
      </c>
      <c r="E440" s="35" t="s">
        <v>101</v>
      </c>
      <c r="F440" s="37">
        <f t="shared" si="96"/>
        <v>0</v>
      </c>
      <c r="G440" s="37">
        <f t="shared" si="96"/>
        <v>0</v>
      </c>
      <c r="H440" s="37">
        <f t="shared" si="96"/>
        <v>0</v>
      </c>
    </row>
    <row r="441" spans="1:8" ht="15" hidden="1" x14ac:dyDescent="0.25">
      <c r="A441" s="38" t="s">
        <v>124</v>
      </c>
      <c r="B441" s="35" t="s">
        <v>145</v>
      </c>
      <c r="C441" s="35" t="s">
        <v>103</v>
      </c>
      <c r="D441" s="35" t="s">
        <v>342</v>
      </c>
      <c r="E441" s="35" t="s">
        <v>125</v>
      </c>
      <c r="F441" s="37">
        <f t="shared" si="96"/>
        <v>0</v>
      </c>
      <c r="G441" s="37">
        <f t="shared" si="96"/>
        <v>0</v>
      </c>
      <c r="H441" s="37">
        <f t="shared" si="96"/>
        <v>0</v>
      </c>
    </row>
    <row r="442" spans="1:8" ht="27.75" hidden="1" customHeight="1" x14ac:dyDescent="0.25">
      <c r="A442" s="38" t="s">
        <v>318</v>
      </c>
      <c r="B442" s="35" t="s">
        <v>145</v>
      </c>
      <c r="C442" s="35" t="s">
        <v>103</v>
      </c>
      <c r="D442" s="35" t="s">
        <v>342</v>
      </c>
      <c r="E442" s="35" t="s">
        <v>319</v>
      </c>
      <c r="F442" s="37"/>
      <c r="G442" s="37"/>
      <c r="H442" s="37"/>
    </row>
    <row r="443" spans="1:8" ht="19.5" hidden="1" customHeight="1" x14ac:dyDescent="0.25">
      <c r="A443" s="38" t="s">
        <v>165</v>
      </c>
      <c r="B443" s="35" t="s">
        <v>145</v>
      </c>
      <c r="C443" s="35" t="s">
        <v>103</v>
      </c>
      <c r="D443" s="35" t="s">
        <v>215</v>
      </c>
      <c r="E443" s="35" t="s">
        <v>101</v>
      </c>
      <c r="F443" s="37">
        <f t="shared" ref="F443:H444" si="97">F444</f>
        <v>0</v>
      </c>
      <c r="G443" s="37">
        <f t="shared" si="97"/>
        <v>0</v>
      </c>
      <c r="H443" s="37">
        <f t="shared" si="97"/>
        <v>0</v>
      </c>
    </row>
    <row r="444" spans="1:8" ht="18" hidden="1" customHeight="1" x14ac:dyDescent="0.25">
      <c r="A444" s="38" t="s">
        <v>216</v>
      </c>
      <c r="B444" s="35" t="s">
        <v>145</v>
      </c>
      <c r="C444" s="35" t="s">
        <v>103</v>
      </c>
      <c r="D444" s="35" t="s">
        <v>217</v>
      </c>
      <c r="E444" s="35" t="s">
        <v>101</v>
      </c>
      <c r="F444" s="37">
        <f t="shared" si="97"/>
        <v>0</v>
      </c>
      <c r="G444" s="37">
        <f t="shared" si="97"/>
        <v>0</v>
      </c>
      <c r="H444" s="37">
        <f t="shared" si="97"/>
        <v>0</v>
      </c>
    </row>
    <row r="445" spans="1:8" ht="27.75" hidden="1" customHeight="1" x14ac:dyDescent="0.25">
      <c r="A445" s="38" t="s">
        <v>122</v>
      </c>
      <c r="B445" s="35" t="s">
        <v>145</v>
      </c>
      <c r="C445" s="35" t="s">
        <v>103</v>
      </c>
      <c r="D445" s="35" t="s">
        <v>217</v>
      </c>
      <c r="E445" s="35" t="s">
        <v>123</v>
      </c>
      <c r="F445" s="37">
        <v>0</v>
      </c>
      <c r="G445" s="37">
        <v>0</v>
      </c>
      <c r="H445" s="37">
        <v>0</v>
      </c>
    </row>
    <row r="446" spans="1:8" ht="42" customHeight="1" x14ac:dyDescent="0.25">
      <c r="A446" s="38" t="s">
        <v>669</v>
      </c>
      <c r="B446" s="35" t="s">
        <v>145</v>
      </c>
      <c r="C446" s="35" t="s">
        <v>103</v>
      </c>
      <c r="D446" s="35" t="s">
        <v>683</v>
      </c>
      <c r="E446" s="35" t="s">
        <v>101</v>
      </c>
      <c r="F446" s="37">
        <f>F447</f>
        <v>545.80000000000007</v>
      </c>
      <c r="G446" s="37">
        <v>0</v>
      </c>
      <c r="H446" s="37">
        <v>0</v>
      </c>
    </row>
    <row r="447" spans="1:8" ht="27.75" customHeight="1" x14ac:dyDescent="0.25">
      <c r="A447" s="38" t="s">
        <v>120</v>
      </c>
      <c r="B447" s="35" t="s">
        <v>145</v>
      </c>
      <c r="C447" s="35" t="s">
        <v>103</v>
      </c>
      <c r="D447" s="35" t="s">
        <v>683</v>
      </c>
      <c r="E447" s="35" t="s">
        <v>121</v>
      </c>
      <c r="F447" s="37">
        <f>F448</f>
        <v>545.80000000000007</v>
      </c>
      <c r="G447" s="37">
        <v>0</v>
      </c>
      <c r="H447" s="37">
        <v>0</v>
      </c>
    </row>
    <row r="448" spans="1:8" ht="27.75" customHeight="1" x14ac:dyDescent="0.25">
      <c r="A448" s="38" t="s">
        <v>122</v>
      </c>
      <c r="B448" s="35" t="s">
        <v>145</v>
      </c>
      <c r="C448" s="35" t="s">
        <v>103</v>
      </c>
      <c r="D448" s="35" t="s">
        <v>683</v>
      </c>
      <c r="E448" s="35" t="s">
        <v>123</v>
      </c>
      <c r="F448" s="37">
        <f>700-38.3-115.9</f>
        <v>545.80000000000007</v>
      </c>
      <c r="G448" s="37">
        <v>0</v>
      </c>
      <c r="H448" s="37">
        <v>0</v>
      </c>
    </row>
    <row r="449" spans="1:8" ht="35.25" customHeight="1" x14ac:dyDescent="0.25">
      <c r="A449" s="38" t="s">
        <v>210</v>
      </c>
      <c r="B449" s="35" t="s">
        <v>145</v>
      </c>
      <c r="C449" s="35" t="s">
        <v>103</v>
      </c>
      <c r="D449" s="35" t="s">
        <v>211</v>
      </c>
      <c r="E449" s="35" t="s">
        <v>101</v>
      </c>
      <c r="F449" s="37">
        <f>F450</f>
        <v>1226.0999999999999</v>
      </c>
      <c r="G449" s="37">
        <f t="shared" ref="G449:H449" si="98">G450</f>
        <v>0</v>
      </c>
      <c r="H449" s="37">
        <f t="shared" si="98"/>
        <v>0</v>
      </c>
    </row>
    <row r="450" spans="1:8" ht="27.75" customHeight="1" x14ac:dyDescent="0.25">
      <c r="A450" s="38" t="s">
        <v>220</v>
      </c>
      <c r="B450" s="35" t="s">
        <v>145</v>
      </c>
      <c r="C450" s="35" t="s">
        <v>103</v>
      </c>
      <c r="D450" s="35" t="s">
        <v>221</v>
      </c>
      <c r="E450" s="35" t="s">
        <v>101</v>
      </c>
      <c r="F450" s="37">
        <f>F451</f>
        <v>1226.0999999999999</v>
      </c>
      <c r="G450" s="37">
        <f t="shared" ref="G450:H450" si="99">G451</f>
        <v>0</v>
      </c>
      <c r="H450" s="37">
        <f t="shared" si="99"/>
        <v>0</v>
      </c>
    </row>
    <row r="451" spans="1:8" ht="21" customHeight="1" x14ac:dyDescent="0.25">
      <c r="A451" s="38" t="s">
        <v>179</v>
      </c>
      <c r="B451" s="35" t="s">
        <v>145</v>
      </c>
      <c r="C451" s="35" t="s">
        <v>103</v>
      </c>
      <c r="D451" s="35" t="s">
        <v>222</v>
      </c>
      <c r="E451" s="35" t="s">
        <v>101</v>
      </c>
      <c r="F451" s="37">
        <f>F452+F454</f>
        <v>1226.0999999999999</v>
      </c>
      <c r="G451" s="37">
        <f t="shared" ref="G451:H451" si="100">G452+G454</f>
        <v>0</v>
      </c>
      <c r="H451" s="37">
        <f t="shared" si="100"/>
        <v>0</v>
      </c>
    </row>
    <row r="452" spans="1:8" ht="27.75" customHeight="1" x14ac:dyDescent="0.25">
      <c r="A452" s="38" t="s">
        <v>120</v>
      </c>
      <c r="B452" s="35" t="s">
        <v>145</v>
      </c>
      <c r="C452" s="35" t="s">
        <v>103</v>
      </c>
      <c r="D452" s="35" t="s">
        <v>222</v>
      </c>
      <c r="E452" s="35" t="s">
        <v>121</v>
      </c>
      <c r="F452" s="37">
        <f>F453</f>
        <v>397</v>
      </c>
      <c r="G452" s="37">
        <f t="shared" ref="G452:H452" si="101">G453</f>
        <v>0</v>
      </c>
      <c r="H452" s="37">
        <f t="shared" si="101"/>
        <v>0</v>
      </c>
    </row>
    <row r="453" spans="1:8" ht="27.75" customHeight="1" x14ac:dyDescent="0.25">
      <c r="A453" s="38" t="s">
        <v>122</v>
      </c>
      <c r="B453" s="35" t="s">
        <v>145</v>
      </c>
      <c r="C453" s="35" t="s">
        <v>103</v>
      </c>
      <c r="D453" s="35" t="s">
        <v>222</v>
      </c>
      <c r="E453" s="35" t="s">
        <v>123</v>
      </c>
      <c r="F453" s="37">
        <f>396+1</f>
        <v>397</v>
      </c>
      <c r="G453" s="37">
        <v>0</v>
      </c>
      <c r="H453" s="37">
        <v>0</v>
      </c>
    </row>
    <row r="454" spans="1:8" ht="24.75" customHeight="1" x14ac:dyDescent="0.25">
      <c r="A454" s="38" t="s">
        <v>124</v>
      </c>
      <c r="B454" s="35" t="s">
        <v>145</v>
      </c>
      <c r="C454" s="35" t="s">
        <v>103</v>
      </c>
      <c r="D454" s="35" t="s">
        <v>222</v>
      </c>
      <c r="E454" s="35" t="s">
        <v>125</v>
      </c>
      <c r="F454" s="37">
        <f>F456</f>
        <v>829.09999999999991</v>
      </c>
      <c r="G454" s="37">
        <f t="shared" ref="G454:H454" si="102">G456</f>
        <v>0</v>
      </c>
      <c r="H454" s="37">
        <f t="shared" si="102"/>
        <v>0</v>
      </c>
    </row>
    <row r="455" spans="1:8" ht="39.75" hidden="1" customHeight="1" x14ac:dyDescent="0.25">
      <c r="A455" s="84"/>
      <c r="B455" s="35"/>
      <c r="C455" s="35"/>
      <c r="D455" s="35"/>
      <c r="E455" s="35"/>
      <c r="F455" s="37"/>
      <c r="G455" s="37"/>
      <c r="H455" s="37"/>
    </row>
    <row r="456" spans="1:8" ht="57" customHeight="1" x14ac:dyDescent="0.25">
      <c r="A456" s="84" t="s">
        <v>601</v>
      </c>
      <c r="B456" s="35" t="s">
        <v>145</v>
      </c>
      <c r="C456" s="35" t="s">
        <v>103</v>
      </c>
      <c r="D456" s="35" t="s">
        <v>222</v>
      </c>
      <c r="E456" s="35" t="s">
        <v>319</v>
      </c>
      <c r="F456" s="37">
        <f>700-250.1+379.2</f>
        <v>829.09999999999991</v>
      </c>
      <c r="G456" s="37">
        <v>0</v>
      </c>
      <c r="H456" s="37">
        <v>0</v>
      </c>
    </row>
    <row r="457" spans="1:8" ht="54.75" customHeight="1" x14ac:dyDescent="0.25">
      <c r="A457" s="38" t="s">
        <v>223</v>
      </c>
      <c r="B457" s="35" t="s">
        <v>145</v>
      </c>
      <c r="C457" s="35" t="s">
        <v>103</v>
      </c>
      <c r="D457" s="35" t="s">
        <v>224</v>
      </c>
      <c r="E457" s="35" t="s">
        <v>101</v>
      </c>
      <c r="F457" s="37">
        <f>F458</f>
        <v>98</v>
      </c>
      <c r="G457" s="37">
        <f>G458</f>
        <v>398</v>
      </c>
      <c r="H457" s="37">
        <f>H458</f>
        <v>398</v>
      </c>
    </row>
    <row r="458" spans="1:8" ht="18" customHeight="1" x14ac:dyDescent="0.25">
      <c r="A458" s="38" t="s">
        <v>179</v>
      </c>
      <c r="B458" s="35" t="s">
        <v>145</v>
      </c>
      <c r="C458" s="35" t="s">
        <v>103</v>
      </c>
      <c r="D458" s="35" t="s">
        <v>360</v>
      </c>
      <c r="E458" s="35" t="s">
        <v>101</v>
      </c>
      <c r="F458" s="37">
        <f>F459+F461</f>
        <v>98</v>
      </c>
      <c r="G458" s="37">
        <f>G459+G461</f>
        <v>398</v>
      </c>
      <c r="H458" s="37">
        <f>H459+H461</f>
        <v>398</v>
      </c>
    </row>
    <row r="459" spans="1:8" ht="27.75" customHeight="1" x14ac:dyDescent="0.25">
      <c r="A459" s="38" t="s">
        <v>120</v>
      </c>
      <c r="B459" s="35" t="s">
        <v>145</v>
      </c>
      <c r="C459" s="35" t="s">
        <v>103</v>
      </c>
      <c r="D459" s="35" t="s">
        <v>360</v>
      </c>
      <c r="E459" s="35" t="s">
        <v>121</v>
      </c>
      <c r="F459" s="37">
        <f>F460</f>
        <v>0</v>
      </c>
      <c r="G459" s="37">
        <f>G460</f>
        <v>398</v>
      </c>
      <c r="H459" s="37">
        <f>H460</f>
        <v>398</v>
      </c>
    </row>
    <row r="460" spans="1:8" ht="27.75" customHeight="1" x14ac:dyDescent="0.25">
      <c r="A460" s="38" t="s">
        <v>122</v>
      </c>
      <c r="B460" s="35" t="s">
        <v>145</v>
      </c>
      <c r="C460" s="35" t="s">
        <v>103</v>
      </c>
      <c r="D460" s="35" t="s">
        <v>360</v>
      </c>
      <c r="E460" s="35" t="s">
        <v>123</v>
      </c>
      <c r="F460" s="37">
        <f>398-150-98-46.6-103.4</f>
        <v>0</v>
      </c>
      <c r="G460" s="37">
        <v>398</v>
      </c>
      <c r="H460" s="37">
        <v>398</v>
      </c>
    </row>
    <row r="461" spans="1:8" ht="39.75" customHeight="1" x14ac:dyDescent="0.25">
      <c r="A461" s="38" t="s">
        <v>226</v>
      </c>
      <c r="B461" s="35" t="s">
        <v>145</v>
      </c>
      <c r="C461" s="35" t="s">
        <v>103</v>
      </c>
      <c r="D461" s="35" t="s">
        <v>360</v>
      </c>
      <c r="E461" s="35" t="s">
        <v>227</v>
      </c>
      <c r="F461" s="37">
        <f>F462</f>
        <v>98</v>
      </c>
      <c r="G461" s="37">
        <f>G462</f>
        <v>0</v>
      </c>
      <c r="H461" s="37">
        <f>H462</f>
        <v>0</v>
      </c>
    </row>
    <row r="462" spans="1:8" ht="21" customHeight="1" x14ac:dyDescent="0.25">
      <c r="A462" s="38" t="s">
        <v>228</v>
      </c>
      <c r="B462" s="35" t="s">
        <v>145</v>
      </c>
      <c r="C462" s="35" t="s">
        <v>103</v>
      </c>
      <c r="D462" s="35" t="s">
        <v>360</v>
      </c>
      <c r="E462" s="35" t="s">
        <v>229</v>
      </c>
      <c r="F462" s="37">
        <v>98</v>
      </c>
      <c r="G462" s="37">
        <v>0</v>
      </c>
      <c r="H462" s="37">
        <v>0</v>
      </c>
    </row>
    <row r="463" spans="1:8" s="40" customFormat="1" ht="18" customHeight="1" x14ac:dyDescent="0.25">
      <c r="A463" s="38" t="s">
        <v>361</v>
      </c>
      <c r="B463" s="35" t="s">
        <v>145</v>
      </c>
      <c r="C463" s="35" t="s">
        <v>243</v>
      </c>
      <c r="D463" s="35" t="s">
        <v>100</v>
      </c>
      <c r="E463" s="35" t="s">
        <v>101</v>
      </c>
      <c r="F463" s="37">
        <f>F464+F493</f>
        <v>2584</v>
      </c>
      <c r="G463" s="37">
        <f>G464+G493</f>
        <v>2370</v>
      </c>
      <c r="H463" s="37">
        <f>H464+H493</f>
        <v>2370</v>
      </c>
    </row>
    <row r="464" spans="1:8" s="40" customFormat="1" ht="39" x14ac:dyDescent="0.25">
      <c r="A464" s="38" t="s">
        <v>362</v>
      </c>
      <c r="B464" s="35" t="s">
        <v>145</v>
      </c>
      <c r="C464" s="35" t="s">
        <v>243</v>
      </c>
      <c r="D464" s="35" t="s">
        <v>363</v>
      </c>
      <c r="E464" s="35" t="s">
        <v>101</v>
      </c>
      <c r="F464" s="37">
        <f>F465+F469+F473+F477+F481+F489</f>
        <v>2584</v>
      </c>
      <c r="G464" s="37">
        <f>G465+G469+G473+G477+G481+G489</f>
        <v>2370</v>
      </c>
      <c r="H464" s="37">
        <f>H465+H469+H473+H477+H481+H489</f>
        <v>2370</v>
      </c>
    </row>
    <row r="465" spans="1:8" s="40" customFormat="1" ht="51.75" x14ac:dyDescent="0.25">
      <c r="A465" s="38" t="s">
        <v>364</v>
      </c>
      <c r="B465" s="35" t="s">
        <v>145</v>
      </c>
      <c r="C465" s="35" t="s">
        <v>243</v>
      </c>
      <c r="D465" s="35" t="s">
        <v>365</v>
      </c>
      <c r="E465" s="35" t="s">
        <v>101</v>
      </c>
      <c r="F465" s="37">
        <f t="shared" ref="F465:H467" si="103">F466</f>
        <v>195</v>
      </c>
      <c r="G465" s="37">
        <f t="shared" si="103"/>
        <v>200</v>
      </c>
      <c r="H465" s="37">
        <f t="shared" si="103"/>
        <v>200</v>
      </c>
    </row>
    <row r="466" spans="1:8" s="40" customFormat="1" ht="15" x14ac:dyDescent="0.25">
      <c r="A466" s="38" t="s">
        <v>179</v>
      </c>
      <c r="B466" s="35" t="s">
        <v>145</v>
      </c>
      <c r="C466" s="35" t="s">
        <v>243</v>
      </c>
      <c r="D466" s="35" t="s">
        <v>366</v>
      </c>
      <c r="E466" s="35" t="s">
        <v>101</v>
      </c>
      <c r="F466" s="37">
        <f t="shared" si="103"/>
        <v>195</v>
      </c>
      <c r="G466" s="37">
        <f t="shared" si="103"/>
        <v>200</v>
      </c>
      <c r="H466" s="37">
        <f t="shared" si="103"/>
        <v>200</v>
      </c>
    </row>
    <row r="467" spans="1:8" s="40" customFormat="1" ht="26.25" x14ac:dyDescent="0.25">
      <c r="A467" s="38" t="s">
        <v>120</v>
      </c>
      <c r="B467" s="35" t="s">
        <v>145</v>
      </c>
      <c r="C467" s="35" t="s">
        <v>243</v>
      </c>
      <c r="D467" s="35" t="s">
        <v>366</v>
      </c>
      <c r="E467" s="35" t="s">
        <v>121</v>
      </c>
      <c r="F467" s="37">
        <f t="shared" si="103"/>
        <v>195</v>
      </c>
      <c r="G467" s="37">
        <f t="shared" si="103"/>
        <v>200</v>
      </c>
      <c r="H467" s="37">
        <f t="shared" si="103"/>
        <v>200</v>
      </c>
    </row>
    <row r="468" spans="1:8" s="41" customFormat="1" ht="30" customHeight="1" x14ac:dyDescent="0.25">
      <c r="A468" s="38" t="s">
        <v>122</v>
      </c>
      <c r="B468" s="35" t="s">
        <v>145</v>
      </c>
      <c r="C468" s="35" t="s">
        <v>243</v>
      </c>
      <c r="D468" s="35" t="s">
        <v>366</v>
      </c>
      <c r="E468" s="35" t="s">
        <v>123</v>
      </c>
      <c r="F468" s="37">
        <f>200-5</f>
        <v>195</v>
      </c>
      <c r="G468" s="37">
        <v>200</v>
      </c>
      <c r="H468" s="37">
        <v>200</v>
      </c>
    </row>
    <row r="469" spans="1:8" s="41" customFormat="1" ht="69.75" customHeight="1" x14ac:dyDescent="0.25">
      <c r="A469" s="38" t="s">
        <v>367</v>
      </c>
      <c r="B469" s="35" t="s">
        <v>145</v>
      </c>
      <c r="C469" s="35" t="s">
        <v>243</v>
      </c>
      <c r="D469" s="35" t="s">
        <v>368</v>
      </c>
      <c r="E469" s="35" t="s">
        <v>101</v>
      </c>
      <c r="F469" s="37">
        <f t="shared" ref="F469:H471" si="104">F470</f>
        <v>509.5</v>
      </c>
      <c r="G469" s="37">
        <f t="shared" si="104"/>
        <v>520</v>
      </c>
      <c r="H469" s="37">
        <f t="shared" si="104"/>
        <v>520</v>
      </c>
    </row>
    <row r="470" spans="1:8" s="41" customFormat="1" ht="17.25" customHeight="1" x14ac:dyDescent="0.25">
      <c r="A470" s="38" t="s">
        <v>179</v>
      </c>
      <c r="B470" s="35" t="s">
        <v>145</v>
      </c>
      <c r="C470" s="35" t="s">
        <v>243</v>
      </c>
      <c r="D470" s="35" t="s">
        <v>369</v>
      </c>
      <c r="E470" s="35" t="s">
        <v>101</v>
      </c>
      <c r="F470" s="37">
        <f t="shared" si="104"/>
        <v>509.5</v>
      </c>
      <c r="G470" s="37">
        <f t="shared" si="104"/>
        <v>520</v>
      </c>
      <c r="H470" s="37">
        <f t="shared" si="104"/>
        <v>520</v>
      </c>
    </row>
    <row r="471" spans="1:8" s="41" customFormat="1" ht="26.25" x14ac:dyDescent="0.25">
      <c r="A471" s="38" t="s">
        <v>120</v>
      </c>
      <c r="B471" s="35" t="s">
        <v>145</v>
      </c>
      <c r="C471" s="35" t="s">
        <v>243</v>
      </c>
      <c r="D471" s="35" t="s">
        <v>369</v>
      </c>
      <c r="E471" s="35" t="s">
        <v>121</v>
      </c>
      <c r="F471" s="37">
        <f t="shared" si="104"/>
        <v>509.5</v>
      </c>
      <c r="G471" s="37">
        <f t="shared" si="104"/>
        <v>520</v>
      </c>
      <c r="H471" s="37">
        <f t="shared" si="104"/>
        <v>520</v>
      </c>
    </row>
    <row r="472" spans="1:8" s="41" customFormat="1" ht="39" x14ac:dyDescent="0.25">
      <c r="A472" s="38" t="s">
        <v>122</v>
      </c>
      <c r="B472" s="35" t="s">
        <v>145</v>
      </c>
      <c r="C472" s="35" t="s">
        <v>243</v>
      </c>
      <c r="D472" s="35" t="s">
        <v>369</v>
      </c>
      <c r="E472" s="35" t="s">
        <v>123</v>
      </c>
      <c r="F472" s="37">
        <f>520-10.5</f>
        <v>509.5</v>
      </c>
      <c r="G472" s="37">
        <v>520</v>
      </c>
      <c r="H472" s="37">
        <v>520</v>
      </c>
    </row>
    <row r="473" spans="1:8" s="41" customFormat="1" ht="26.25" x14ac:dyDescent="0.25">
      <c r="A473" s="38" t="s">
        <v>370</v>
      </c>
      <c r="B473" s="35" t="s">
        <v>145</v>
      </c>
      <c r="C473" s="35" t="s">
        <v>243</v>
      </c>
      <c r="D473" s="35" t="s">
        <v>371</v>
      </c>
      <c r="E473" s="35" t="s">
        <v>101</v>
      </c>
      <c r="F473" s="37">
        <f t="shared" ref="F473:H475" si="105">F474</f>
        <v>1117.5</v>
      </c>
      <c r="G473" s="37">
        <f t="shared" si="105"/>
        <v>880</v>
      </c>
      <c r="H473" s="37">
        <f t="shared" si="105"/>
        <v>880</v>
      </c>
    </row>
    <row r="474" spans="1:8" s="41" customFormat="1" ht="15" x14ac:dyDescent="0.25">
      <c r="A474" s="38" t="s">
        <v>179</v>
      </c>
      <c r="B474" s="35" t="s">
        <v>145</v>
      </c>
      <c r="C474" s="35" t="s">
        <v>243</v>
      </c>
      <c r="D474" s="35" t="s">
        <v>372</v>
      </c>
      <c r="E474" s="35" t="s">
        <v>101</v>
      </c>
      <c r="F474" s="37">
        <f t="shared" si="105"/>
        <v>1117.5</v>
      </c>
      <c r="G474" s="37">
        <f t="shared" si="105"/>
        <v>880</v>
      </c>
      <c r="H474" s="37">
        <f t="shared" si="105"/>
        <v>880</v>
      </c>
    </row>
    <row r="475" spans="1:8" s="41" customFormat="1" ht="26.25" x14ac:dyDescent="0.25">
      <c r="A475" s="38" t="s">
        <v>120</v>
      </c>
      <c r="B475" s="35" t="s">
        <v>145</v>
      </c>
      <c r="C475" s="35" t="s">
        <v>243</v>
      </c>
      <c r="D475" s="35" t="s">
        <v>372</v>
      </c>
      <c r="E475" s="35" t="s">
        <v>121</v>
      </c>
      <c r="F475" s="37">
        <f t="shared" si="105"/>
        <v>1117.5</v>
      </c>
      <c r="G475" s="37">
        <f t="shared" si="105"/>
        <v>880</v>
      </c>
      <c r="H475" s="37">
        <f t="shared" si="105"/>
        <v>880</v>
      </c>
    </row>
    <row r="476" spans="1:8" s="41" customFormat="1" ht="32.25" customHeight="1" x14ac:dyDescent="0.25">
      <c r="A476" s="38" t="s">
        <v>122</v>
      </c>
      <c r="B476" s="35" t="s">
        <v>145</v>
      </c>
      <c r="C476" s="35" t="s">
        <v>243</v>
      </c>
      <c r="D476" s="35" t="s">
        <v>372</v>
      </c>
      <c r="E476" s="35" t="s">
        <v>123</v>
      </c>
      <c r="F476" s="37">
        <f>880+417.1-188.8+10.7-1.5</f>
        <v>1117.5</v>
      </c>
      <c r="G476" s="37">
        <v>880</v>
      </c>
      <c r="H476" s="37">
        <v>880</v>
      </c>
    </row>
    <row r="477" spans="1:8" s="41" customFormat="1" ht="39" x14ac:dyDescent="0.25">
      <c r="A477" s="38" t="s">
        <v>373</v>
      </c>
      <c r="B477" s="35" t="s">
        <v>145</v>
      </c>
      <c r="C477" s="35" t="s">
        <v>243</v>
      </c>
      <c r="D477" s="35" t="s">
        <v>374</v>
      </c>
      <c r="E477" s="35" t="s">
        <v>101</v>
      </c>
      <c r="F477" s="37">
        <f t="shared" ref="F477:H479" si="106">F478</f>
        <v>712</v>
      </c>
      <c r="G477" s="37">
        <f t="shared" si="106"/>
        <v>720</v>
      </c>
      <c r="H477" s="37">
        <f t="shared" si="106"/>
        <v>720</v>
      </c>
    </row>
    <row r="478" spans="1:8" s="41" customFormat="1" ht="15" x14ac:dyDescent="0.25">
      <c r="A478" s="38" t="s">
        <v>179</v>
      </c>
      <c r="B478" s="35" t="s">
        <v>145</v>
      </c>
      <c r="C478" s="35" t="s">
        <v>243</v>
      </c>
      <c r="D478" s="35" t="s">
        <v>375</v>
      </c>
      <c r="E478" s="35" t="s">
        <v>101</v>
      </c>
      <c r="F478" s="37">
        <f t="shared" si="106"/>
        <v>712</v>
      </c>
      <c r="G478" s="37">
        <f t="shared" si="106"/>
        <v>720</v>
      </c>
      <c r="H478" s="37">
        <f t="shared" si="106"/>
        <v>720</v>
      </c>
    </row>
    <row r="479" spans="1:8" s="41" customFormat="1" ht="26.25" x14ac:dyDescent="0.25">
      <c r="A479" s="38" t="s">
        <v>120</v>
      </c>
      <c r="B479" s="35" t="s">
        <v>145</v>
      </c>
      <c r="C479" s="35" t="s">
        <v>243</v>
      </c>
      <c r="D479" s="35" t="s">
        <v>375</v>
      </c>
      <c r="E479" s="35" t="s">
        <v>121</v>
      </c>
      <c r="F479" s="37">
        <f t="shared" si="106"/>
        <v>712</v>
      </c>
      <c r="G479" s="37">
        <f t="shared" si="106"/>
        <v>720</v>
      </c>
      <c r="H479" s="37">
        <f t="shared" si="106"/>
        <v>720</v>
      </c>
    </row>
    <row r="480" spans="1:8" s="41" customFormat="1" ht="32.25" customHeight="1" x14ac:dyDescent="0.25">
      <c r="A480" s="38" t="s">
        <v>122</v>
      </c>
      <c r="B480" s="35" t="s">
        <v>145</v>
      </c>
      <c r="C480" s="35" t="s">
        <v>243</v>
      </c>
      <c r="D480" s="35" t="s">
        <v>375</v>
      </c>
      <c r="E480" s="35" t="s">
        <v>123</v>
      </c>
      <c r="F480" s="37">
        <f>720-8</f>
        <v>712</v>
      </c>
      <c r="G480" s="37">
        <v>720</v>
      </c>
      <c r="H480" s="37">
        <v>720</v>
      </c>
    </row>
    <row r="481" spans="1:8" s="41" customFormat="1" ht="26.25" x14ac:dyDescent="0.25">
      <c r="A481" s="38" t="s">
        <v>376</v>
      </c>
      <c r="B481" s="35" t="s">
        <v>145</v>
      </c>
      <c r="C481" s="35" t="s">
        <v>243</v>
      </c>
      <c r="D481" s="35" t="s">
        <v>377</v>
      </c>
      <c r="E481" s="35" t="s">
        <v>101</v>
      </c>
      <c r="F481" s="37">
        <f t="shared" ref="F481:H483" si="107">F482</f>
        <v>50</v>
      </c>
      <c r="G481" s="37">
        <f t="shared" si="107"/>
        <v>50</v>
      </c>
      <c r="H481" s="37">
        <f t="shared" si="107"/>
        <v>50</v>
      </c>
    </row>
    <row r="482" spans="1:8" s="41" customFormat="1" ht="15" x14ac:dyDescent="0.25">
      <c r="A482" s="38" t="s">
        <v>179</v>
      </c>
      <c r="B482" s="35" t="s">
        <v>145</v>
      </c>
      <c r="C482" s="35" t="s">
        <v>243</v>
      </c>
      <c r="D482" s="35" t="s">
        <v>378</v>
      </c>
      <c r="E482" s="35" t="s">
        <v>101</v>
      </c>
      <c r="F482" s="37">
        <f t="shared" si="107"/>
        <v>50</v>
      </c>
      <c r="G482" s="37">
        <f t="shared" si="107"/>
        <v>50</v>
      </c>
      <c r="H482" s="37">
        <f t="shared" si="107"/>
        <v>50</v>
      </c>
    </row>
    <row r="483" spans="1:8" s="41" customFormat="1" ht="26.25" x14ac:dyDescent="0.25">
      <c r="A483" s="38" t="s">
        <v>120</v>
      </c>
      <c r="B483" s="35" t="s">
        <v>145</v>
      </c>
      <c r="C483" s="35" t="s">
        <v>243</v>
      </c>
      <c r="D483" s="35" t="s">
        <v>378</v>
      </c>
      <c r="E483" s="35" t="s">
        <v>121</v>
      </c>
      <c r="F483" s="37">
        <f t="shared" si="107"/>
        <v>50</v>
      </c>
      <c r="G483" s="37">
        <f t="shared" si="107"/>
        <v>50</v>
      </c>
      <c r="H483" s="37">
        <f t="shared" si="107"/>
        <v>50</v>
      </c>
    </row>
    <row r="484" spans="1:8" s="41" customFormat="1" ht="30.75" customHeight="1" x14ac:dyDescent="0.25">
      <c r="A484" s="38" t="s">
        <v>122</v>
      </c>
      <c r="B484" s="35" t="s">
        <v>145</v>
      </c>
      <c r="C484" s="35" t="s">
        <v>243</v>
      </c>
      <c r="D484" s="35" t="s">
        <v>378</v>
      </c>
      <c r="E484" s="35" t="s">
        <v>123</v>
      </c>
      <c r="F484" s="37">
        <v>50</v>
      </c>
      <c r="G484" s="37">
        <v>50</v>
      </c>
      <c r="H484" s="37">
        <v>50</v>
      </c>
    </row>
    <row r="485" spans="1:8" s="41" customFormat="1" ht="26.25" hidden="1" x14ac:dyDescent="0.25">
      <c r="A485" s="38" t="s">
        <v>379</v>
      </c>
      <c r="B485" s="35" t="s">
        <v>145</v>
      </c>
      <c r="C485" s="35" t="s">
        <v>243</v>
      </c>
      <c r="D485" s="35" t="s">
        <v>380</v>
      </c>
      <c r="E485" s="35" t="s">
        <v>101</v>
      </c>
      <c r="F485" s="37">
        <f>F487</f>
        <v>0</v>
      </c>
      <c r="G485" s="37">
        <f>G487</f>
        <v>0</v>
      </c>
      <c r="H485" s="37">
        <f>H487</f>
        <v>0</v>
      </c>
    </row>
    <row r="486" spans="1:8" s="41" customFormat="1" ht="15" hidden="1" x14ac:dyDescent="0.25">
      <c r="A486" s="38" t="s">
        <v>179</v>
      </c>
      <c r="B486" s="35" t="s">
        <v>145</v>
      </c>
      <c r="C486" s="35" t="s">
        <v>243</v>
      </c>
      <c r="D486" s="35" t="s">
        <v>381</v>
      </c>
      <c r="E486" s="35" t="s">
        <v>101</v>
      </c>
      <c r="F486" s="37">
        <f t="shared" ref="F486:H487" si="108">F487</f>
        <v>0</v>
      </c>
      <c r="G486" s="37">
        <f t="shared" si="108"/>
        <v>0</v>
      </c>
      <c r="H486" s="37">
        <f t="shared" si="108"/>
        <v>0</v>
      </c>
    </row>
    <row r="487" spans="1:8" s="41" customFormat="1" ht="26.25" hidden="1" x14ac:dyDescent="0.25">
      <c r="A487" s="38" t="s">
        <v>120</v>
      </c>
      <c r="B487" s="35" t="s">
        <v>145</v>
      </c>
      <c r="C487" s="35" t="s">
        <v>243</v>
      </c>
      <c r="D487" s="35" t="s">
        <v>381</v>
      </c>
      <c r="E487" s="35" t="s">
        <v>121</v>
      </c>
      <c r="F487" s="37">
        <f t="shared" si="108"/>
        <v>0</v>
      </c>
      <c r="G487" s="37">
        <f t="shared" si="108"/>
        <v>0</v>
      </c>
      <c r="H487" s="37">
        <f t="shared" si="108"/>
        <v>0</v>
      </c>
    </row>
    <row r="488" spans="1:8" s="41" customFormat="1" ht="39" hidden="1" x14ac:dyDescent="0.25">
      <c r="A488" s="38" t="s">
        <v>122</v>
      </c>
      <c r="B488" s="35" t="s">
        <v>145</v>
      </c>
      <c r="C488" s="35" t="s">
        <v>243</v>
      </c>
      <c r="D488" s="35" t="s">
        <v>381</v>
      </c>
      <c r="E488" s="35" t="s">
        <v>123</v>
      </c>
      <c r="F488" s="37">
        <f>50-50</f>
        <v>0</v>
      </c>
      <c r="G488" s="37">
        <f>50-50</f>
        <v>0</v>
      </c>
      <c r="H488" s="37">
        <f>50-50</f>
        <v>0</v>
      </c>
    </row>
    <row r="489" spans="1:8" s="41" customFormat="1" ht="26.25" hidden="1" x14ac:dyDescent="0.25">
      <c r="A489" s="38" t="s">
        <v>379</v>
      </c>
      <c r="B489" s="35" t="s">
        <v>145</v>
      </c>
      <c r="C489" s="35" t="s">
        <v>243</v>
      </c>
      <c r="D489" s="35" t="s">
        <v>380</v>
      </c>
      <c r="E489" s="35" t="s">
        <v>101</v>
      </c>
      <c r="F489" s="37">
        <f t="shared" ref="F489:H491" si="109">F490</f>
        <v>0</v>
      </c>
      <c r="G489" s="37">
        <f t="shared" si="109"/>
        <v>0</v>
      </c>
      <c r="H489" s="37">
        <f t="shared" si="109"/>
        <v>0</v>
      </c>
    </row>
    <row r="490" spans="1:8" s="41" customFormat="1" ht="15" hidden="1" x14ac:dyDescent="0.25">
      <c r="A490" s="38" t="s">
        <v>179</v>
      </c>
      <c r="B490" s="35" t="s">
        <v>145</v>
      </c>
      <c r="C490" s="35" t="s">
        <v>243</v>
      </c>
      <c r="D490" s="35" t="s">
        <v>381</v>
      </c>
      <c r="E490" s="35" t="s">
        <v>101</v>
      </c>
      <c r="F490" s="37">
        <f t="shared" si="109"/>
        <v>0</v>
      </c>
      <c r="G490" s="37">
        <f t="shared" si="109"/>
        <v>0</v>
      </c>
      <c r="H490" s="37">
        <f t="shared" si="109"/>
        <v>0</v>
      </c>
    </row>
    <row r="491" spans="1:8" s="41" customFormat="1" ht="26.25" hidden="1" x14ac:dyDescent="0.25">
      <c r="A491" s="38" t="s">
        <v>120</v>
      </c>
      <c r="B491" s="35" t="s">
        <v>145</v>
      </c>
      <c r="C491" s="35" t="s">
        <v>243</v>
      </c>
      <c r="D491" s="35" t="s">
        <v>381</v>
      </c>
      <c r="E491" s="35" t="s">
        <v>121</v>
      </c>
      <c r="F491" s="37">
        <f t="shared" si="109"/>
        <v>0</v>
      </c>
      <c r="G491" s="37">
        <f t="shared" si="109"/>
        <v>0</v>
      </c>
      <c r="H491" s="37">
        <f t="shared" si="109"/>
        <v>0</v>
      </c>
    </row>
    <row r="492" spans="1:8" s="41" customFormat="1" ht="39" hidden="1" x14ac:dyDescent="0.25">
      <c r="A492" s="38" t="s">
        <v>122</v>
      </c>
      <c r="B492" s="35" t="s">
        <v>145</v>
      </c>
      <c r="C492" s="35" t="s">
        <v>243</v>
      </c>
      <c r="D492" s="35" t="s">
        <v>381</v>
      </c>
      <c r="E492" s="35" t="s">
        <v>123</v>
      </c>
      <c r="F492" s="37">
        <f>50-8.6-41.4</f>
        <v>0</v>
      </c>
      <c r="G492" s="37">
        <f>50-8.6-41.4</f>
        <v>0</v>
      </c>
      <c r="H492" s="37">
        <f>50-8.6-41.4</f>
        <v>0</v>
      </c>
    </row>
    <row r="493" spans="1:8" s="41" customFormat="1" ht="39" hidden="1" x14ac:dyDescent="0.25">
      <c r="A493" s="38" t="s">
        <v>359</v>
      </c>
      <c r="B493" s="35" t="s">
        <v>145</v>
      </c>
      <c r="C493" s="35" t="s">
        <v>243</v>
      </c>
      <c r="D493" s="35" t="s">
        <v>211</v>
      </c>
      <c r="E493" s="35" t="s">
        <v>101</v>
      </c>
      <c r="F493" s="37">
        <f t="shared" ref="F493:H496" si="110">F494</f>
        <v>0</v>
      </c>
      <c r="G493" s="37">
        <f t="shared" si="110"/>
        <v>0</v>
      </c>
      <c r="H493" s="37">
        <f t="shared" si="110"/>
        <v>0</v>
      </c>
    </row>
    <row r="494" spans="1:8" s="41" customFormat="1" ht="26.25" hidden="1" x14ac:dyDescent="0.25">
      <c r="A494" s="38" t="s">
        <v>220</v>
      </c>
      <c r="B494" s="35" t="s">
        <v>145</v>
      </c>
      <c r="C494" s="35" t="s">
        <v>243</v>
      </c>
      <c r="D494" s="35" t="s">
        <v>221</v>
      </c>
      <c r="E494" s="35" t="s">
        <v>101</v>
      </c>
      <c r="F494" s="37">
        <f t="shared" si="110"/>
        <v>0</v>
      </c>
      <c r="G494" s="37">
        <f t="shared" si="110"/>
        <v>0</v>
      </c>
      <c r="H494" s="37">
        <f t="shared" si="110"/>
        <v>0</v>
      </c>
    </row>
    <row r="495" spans="1:8" s="41" customFormat="1" ht="15" hidden="1" x14ac:dyDescent="0.25">
      <c r="A495" s="38" t="s">
        <v>179</v>
      </c>
      <c r="B495" s="35" t="s">
        <v>145</v>
      </c>
      <c r="C495" s="35" t="s">
        <v>243</v>
      </c>
      <c r="D495" s="35" t="s">
        <v>222</v>
      </c>
      <c r="E495" s="35" t="s">
        <v>101</v>
      </c>
      <c r="F495" s="37">
        <f t="shared" si="110"/>
        <v>0</v>
      </c>
      <c r="G495" s="37">
        <f t="shared" si="110"/>
        <v>0</v>
      </c>
      <c r="H495" s="37">
        <f t="shared" si="110"/>
        <v>0</v>
      </c>
    </row>
    <row r="496" spans="1:8" s="41" customFormat="1" ht="26.25" hidden="1" x14ac:dyDescent="0.25">
      <c r="A496" s="38" t="s">
        <v>120</v>
      </c>
      <c r="B496" s="35" t="s">
        <v>145</v>
      </c>
      <c r="C496" s="35" t="s">
        <v>243</v>
      </c>
      <c r="D496" s="35" t="s">
        <v>222</v>
      </c>
      <c r="E496" s="35" t="s">
        <v>121</v>
      </c>
      <c r="F496" s="37">
        <f t="shared" si="110"/>
        <v>0</v>
      </c>
      <c r="G496" s="37">
        <f t="shared" si="110"/>
        <v>0</v>
      </c>
      <c r="H496" s="37">
        <f t="shared" si="110"/>
        <v>0</v>
      </c>
    </row>
    <row r="497" spans="1:8" s="41" customFormat="1" ht="39" hidden="1" x14ac:dyDescent="0.25">
      <c r="A497" s="38" t="s">
        <v>122</v>
      </c>
      <c r="B497" s="35" t="s">
        <v>145</v>
      </c>
      <c r="C497" s="35" t="s">
        <v>243</v>
      </c>
      <c r="D497" s="35" t="s">
        <v>222</v>
      </c>
      <c r="E497" s="35" t="s">
        <v>123</v>
      </c>
      <c r="F497" s="37">
        <v>0</v>
      </c>
      <c r="G497" s="37">
        <v>0</v>
      </c>
      <c r="H497" s="37">
        <v>0</v>
      </c>
    </row>
    <row r="498" spans="1:8" s="41" customFormat="1" ht="39" hidden="1" x14ac:dyDescent="0.25">
      <c r="A498" s="38" t="s">
        <v>382</v>
      </c>
      <c r="B498" s="35" t="s">
        <v>145</v>
      </c>
      <c r="C498" s="35" t="s">
        <v>243</v>
      </c>
      <c r="D498" s="35" t="s">
        <v>383</v>
      </c>
      <c r="E498" s="35" t="s">
        <v>101</v>
      </c>
      <c r="F498" s="37">
        <f t="shared" ref="F498:H500" si="111">F499</f>
        <v>0</v>
      </c>
      <c r="G498" s="37">
        <f t="shared" si="111"/>
        <v>0</v>
      </c>
      <c r="H498" s="37">
        <f t="shared" si="111"/>
        <v>0</v>
      </c>
    </row>
    <row r="499" spans="1:8" s="41" customFormat="1" ht="15" hidden="1" x14ac:dyDescent="0.25">
      <c r="A499" s="38" t="s">
        <v>179</v>
      </c>
      <c r="B499" s="35" t="s">
        <v>145</v>
      </c>
      <c r="C499" s="35" t="s">
        <v>243</v>
      </c>
      <c r="D499" s="35" t="s">
        <v>384</v>
      </c>
      <c r="E499" s="35" t="s">
        <v>101</v>
      </c>
      <c r="F499" s="37">
        <f t="shared" si="111"/>
        <v>0</v>
      </c>
      <c r="G499" s="37">
        <f t="shared" si="111"/>
        <v>0</v>
      </c>
      <c r="H499" s="37">
        <f t="shared" si="111"/>
        <v>0</v>
      </c>
    </row>
    <row r="500" spans="1:8" s="41" customFormat="1" ht="39" hidden="1" x14ac:dyDescent="0.25">
      <c r="A500" s="38" t="s">
        <v>226</v>
      </c>
      <c r="B500" s="35" t="s">
        <v>145</v>
      </c>
      <c r="C500" s="35" t="s">
        <v>243</v>
      </c>
      <c r="D500" s="35" t="s">
        <v>384</v>
      </c>
      <c r="E500" s="35" t="s">
        <v>227</v>
      </c>
      <c r="F500" s="37">
        <f t="shared" si="111"/>
        <v>0</v>
      </c>
      <c r="G500" s="37">
        <f t="shared" si="111"/>
        <v>0</v>
      </c>
      <c r="H500" s="37">
        <f t="shared" si="111"/>
        <v>0</v>
      </c>
    </row>
    <row r="501" spans="1:8" s="41" customFormat="1" ht="15" hidden="1" x14ac:dyDescent="0.25">
      <c r="A501" s="38" t="s">
        <v>228</v>
      </c>
      <c r="B501" s="35" t="s">
        <v>145</v>
      </c>
      <c r="C501" s="35" t="s">
        <v>243</v>
      </c>
      <c r="D501" s="35" t="s">
        <v>384</v>
      </c>
      <c r="E501" s="35" t="s">
        <v>229</v>
      </c>
      <c r="F501" s="37"/>
      <c r="G501" s="37"/>
      <c r="H501" s="37"/>
    </row>
    <row r="502" spans="1:8" s="41" customFormat="1" ht="26.25" hidden="1" x14ac:dyDescent="0.25">
      <c r="A502" s="38" t="s">
        <v>385</v>
      </c>
      <c r="B502" s="35" t="s">
        <v>145</v>
      </c>
      <c r="C502" s="35" t="s">
        <v>145</v>
      </c>
      <c r="D502" s="35" t="s">
        <v>100</v>
      </c>
      <c r="E502" s="35" t="s">
        <v>101</v>
      </c>
      <c r="F502" s="37">
        <f t="shared" ref="F502:H506" si="112">F503</f>
        <v>0</v>
      </c>
      <c r="G502" s="37">
        <f t="shared" si="112"/>
        <v>0</v>
      </c>
      <c r="H502" s="37">
        <f t="shared" si="112"/>
        <v>0</v>
      </c>
    </row>
    <row r="503" spans="1:8" s="41" customFormat="1" ht="39" hidden="1" x14ac:dyDescent="0.25">
      <c r="A503" s="38" t="s">
        <v>386</v>
      </c>
      <c r="B503" s="35" t="s">
        <v>145</v>
      </c>
      <c r="C503" s="35" t="s">
        <v>145</v>
      </c>
      <c r="D503" s="35" t="s">
        <v>211</v>
      </c>
      <c r="E503" s="35" t="s">
        <v>101</v>
      </c>
      <c r="F503" s="37">
        <f t="shared" si="112"/>
        <v>0</v>
      </c>
      <c r="G503" s="37">
        <f t="shared" si="112"/>
        <v>0</v>
      </c>
      <c r="H503" s="37">
        <f t="shared" si="112"/>
        <v>0</v>
      </c>
    </row>
    <row r="504" spans="1:8" s="41" customFormat="1" ht="26.25" hidden="1" x14ac:dyDescent="0.25">
      <c r="A504" s="38" t="s">
        <v>220</v>
      </c>
      <c r="B504" s="35" t="s">
        <v>145</v>
      </c>
      <c r="C504" s="35" t="s">
        <v>145</v>
      </c>
      <c r="D504" s="35" t="s">
        <v>221</v>
      </c>
      <c r="E504" s="35" t="s">
        <v>101</v>
      </c>
      <c r="F504" s="37">
        <f t="shared" si="112"/>
        <v>0</v>
      </c>
      <c r="G504" s="37">
        <f t="shared" si="112"/>
        <v>0</v>
      </c>
      <c r="H504" s="37">
        <f t="shared" si="112"/>
        <v>0</v>
      </c>
    </row>
    <row r="505" spans="1:8" s="41" customFormat="1" ht="15" hidden="1" x14ac:dyDescent="0.25">
      <c r="A505" s="38" t="s">
        <v>179</v>
      </c>
      <c r="B505" s="35" t="s">
        <v>145</v>
      </c>
      <c r="C505" s="35" t="s">
        <v>145</v>
      </c>
      <c r="D505" s="35" t="s">
        <v>222</v>
      </c>
      <c r="E505" s="35" t="s">
        <v>101</v>
      </c>
      <c r="F505" s="37">
        <f t="shared" si="112"/>
        <v>0</v>
      </c>
      <c r="G505" s="37">
        <f t="shared" si="112"/>
        <v>0</v>
      </c>
      <c r="H505" s="37">
        <f t="shared" si="112"/>
        <v>0</v>
      </c>
    </row>
    <row r="506" spans="1:8" s="41" customFormat="1" ht="26.25" hidden="1" x14ac:dyDescent="0.25">
      <c r="A506" s="38" t="s">
        <v>120</v>
      </c>
      <c r="B506" s="35" t="s">
        <v>145</v>
      </c>
      <c r="C506" s="35" t="s">
        <v>145</v>
      </c>
      <c r="D506" s="35" t="s">
        <v>222</v>
      </c>
      <c r="E506" s="35" t="s">
        <v>121</v>
      </c>
      <c r="F506" s="37">
        <f t="shared" si="112"/>
        <v>0</v>
      </c>
      <c r="G506" s="37">
        <f t="shared" si="112"/>
        <v>0</v>
      </c>
      <c r="H506" s="37">
        <f t="shared" si="112"/>
        <v>0</v>
      </c>
    </row>
    <row r="507" spans="1:8" s="41" customFormat="1" ht="39" hidden="1" x14ac:dyDescent="0.25">
      <c r="A507" s="38" t="s">
        <v>122</v>
      </c>
      <c r="B507" s="35" t="s">
        <v>145</v>
      </c>
      <c r="C507" s="35" t="s">
        <v>145</v>
      </c>
      <c r="D507" s="35" t="s">
        <v>222</v>
      </c>
      <c r="E507" s="35" t="s">
        <v>123</v>
      </c>
      <c r="F507" s="37"/>
      <c r="G507" s="37"/>
      <c r="H507" s="37"/>
    </row>
    <row r="508" spans="1:8" s="40" customFormat="1" ht="14.25" x14ac:dyDescent="0.2">
      <c r="A508" s="54" t="s">
        <v>387</v>
      </c>
      <c r="B508" s="33" t="s">
        <v>158</v>
      </c>
      <c r="C508" s="33" t="s">
        <v>99</v>
      </c>
      <c r="D508" s="33" t="s">
        <v>100</v>
      </c>
      <c r="E508" s="33" t="s">
        <v>101</v>
      </c>
      <c r="F508" s="34">
        <f>F509+F538+F590+F625+F631</f>
        <v>52763.1</v>
      </c>
      <c r="G508" s="34">
        <f>G509+G538+G590+G625+G631</f>
        <v>39692.5</v>
      </c>
      <c r="H508" s="34">
        <f>H509+H538+H590+H625+H631</f>
        <v>40896.6</v>
      </c>
    </row>
    <row r="509" spans="1:8" s="40" customFormat="1" ht="15" x14ac:dyDescent="0.25">
      <c r="A509" s="38" t="s">
        <v>388</v>
      </c>
      <c r="B509" s="35" t="s">
        <v>158</v>
      </c>
      <c r="C509" s="35" t="s">
        <v>98</v>
      </c>
      <c r="D509" s="35" t="s">
        <v>100</v>
      </c>
      <c r="E509" s="35" t="s">
        <v>101</v>
      </c>
      <c r="F509" s="37">
        <f>F510+F515</f>
        <v>22216.100000000002</v>
      </c>
      <c r="G509" s="37">
        <f>G510+G515</f>
        <v>16821.900000000001</v>
      </c>
      <c r="H509" s="37">
        <f>H510+H515</f>
        <v>17474.300000000003</v>
      </c>
    </row>
    <row r="510" spans="1:8" s="40" customFormat="1" ht="39" hidden="1" x14ac:dyDescent="0.25">
      <c r="A510" s="38" t="s">
        <v>389</v>
      </c>
      <c r="B510" s="35" t="s">
        <v>158</v>
      </c>
      <c r="C510" s="35" t="s">
        <v>98</v>
      </c>
      <c r="D510" s="35" t="s">
        <v>390</v>
      </c>
      <c r="E510" s="35" t="s">
        <v>101</v>
      </c>
      <c r="F510" s="37">
        <f t="shared" ref="F510:H513" si="113">F511</f>
        <v>0</v>
      </c>
      <c r="G510" s="37">
        <f t="shared" si="113"/>
        <v>0</v>
      </c>
      <c r="H510" s="37">
        <f t="shared" si="113"/>
        <v>0</v>
      </c>
    </row>
    <row r="511" spans="1:8" s="40" customFormat="1" ht="51.75" hidden="1" x14ac:dyDescent="0.25">
      <c r="A511" s="61" t="s">
        <v>391</v>
      </c>
      <c r="B511" s="42" t="s">
        <v>158</v>
      </c>
      <c r="C511" s="42" t="s">
        <v>98</v>
      </c>
      <c r="D511" s="42" t="s">
        <v>392</v>
      </c>
      <c r="E511" s="42" t="s">
        <v>101</v>
      </c>
      <c r="F511" s="43">
        <f t="shared" si="113"/>
        <v>0</v>
      </c>
      <c r="G511" s="43">
        <f t="shared" si="113"/>
        <v>0</v>
      </c>
      <c r="H511" s="43">
        <f t="shared" si="113"/>
        <v>0</v>
      </c>
    </row>
    <row r="512" spans="1:8" s="40" customFormat="1" ht="15" hidden="1" x14ac:dyDescent="0.25">
      <c r="A512" s="61" t="s">
        <v>179</v>
      </c>
      <c r="B512" s="42" t="s">
        <v>158</v>
      </c>
      <c r="C512" s="42" t="s">
        <v>98</v>
      </c>
      <c r="D512" s="42" t="s">
        <v>393</v>
      </c>
      <c r="E512" s="42" t="s">
        <v>101</v>
      </c>
      <c r="F512" s="43">
        <f t="shared" si="113"/>
        <v>0</v>
      </c>
      <c r="G512" s="43">
        <f t="shared" si="113"/>
        <v>0</v>
      </c>
      <c r="H512" s="43">
        <f t="shared" si="113"/>
        <v>0</v>
      </c>
    </row>
    <row r="513" spans="1:8" s="40" customFormat="1" ht="39" hidden="1" x14ac:dyDescent="0.25">
      <c r="A513" s="61" t="s">
        <v>394</v>
      </c>
      <c r="B513" s="42" t="s">
        <v>158</v>
      </c>
      <c r="C513" s="42" t="s">
        <v>98</v>
      </c>
      <c r="D513" s="42" t="s">
        <v>393</v>
      </c>
      <c r="E513" s="42" t="s">
        <v>395</v>
      </c>
      <c r="F513" s="43">
        <f t="shared" si="113"/>
        <v>0</v>
      </c>
      <c r="G513" s="43">
        <f t="shared" si="113"/>
        <v>0</v>
      </c>
      <c r="H513" s="43">
        <f t="shared" si="113"/>
        <v>0</v>
      </c>
    </row>
    <row r="514" spans="1:8" s="40" customFormat="1" ht="15" hidden="1" x14ac:dyDescent="0.25">
      <c r="A514" s="61" t="s">
        <v>396</v>
      </c>
      <c r="B514" s="42" t="s">
        <v>158</v>
      </c>
      <c r="C514" s="42" t="s">
        <v>98</v>
      </c>
      <c r="D514" s="42" t="s">
        <v>393</v>
      </c>
      <c r="E514" s="42" t="s">
        <v>397</v>
      </c>
      <c r="F514" s="43">
        <f>63.1-63.1</f>
        <v>0</v>
      </c>
      <c r="G514" s="43">
        <f>63.1-63.1</f>
        <v>0</v>
      </c>
      <c r="H514" s="43">
        <f>63.1-63.1</f>
        <v>0</v>
      </c>
    </row>
    <row r="515" spans="1:8" s="40" customFormat="1" ht="39" x14ac:dyDescent="0.25">
      <c r="A515" s="38" t="s">
        <v>398</v>
      </c>
      <c r="B515" s="35" t="s">
        <v>158</v>
      </c>
      <c r="C515" s="35" t="s">
        <v>98</v>
      </c>
      <c r="D515" s="35" t="s">
        <v>399</v>
      </c>
      <c r="E515" s="35" t="s">
        <v>101</v>
      </c>
      <c r="F515" s="37">
        <f>F516</f>
        <v>22216.100000000002</v>
      </c>
      <c r="G515" s="37">
        <f>G516</f>
        <v>16821.900000000001</v>
      </c>
      <c r="H515" s="37">
        <f>H516</f>
        <v>17474.300000000003</v>
      </c>
    </row>
    <row r="516" spans="1:8" s="40" customFormat="1" ht="55.5" customHeight="1" x14ac:dyDescent="0.25">
      <c r="A516" s="38" t="s">
        <v>400</v>
      </c>
      <c r="B516" s="35" t="s">
        <v>158</v>
      </c>
      <c r="C516" s="35" t="s">
        <v>98</v>
      </c>
      <c r="D516" s="35" t="s">
        <v>401</v>
      </c>
      <c r="E516" s="35" t="s">
        <v>101</v>
      </c>
      <c r="F516" s="37">
        <f>F517+F526+F529+F532+F520+F523+F535</f>
        <v>22216.100000000002</v>
      </c>
      <c r="G516" s="37">
        <f t="shared" ref="G516:H516" si="114">G517+G526+G529+G532+G520+G523</f>
        <v>16821.900000000001</v>
      </c>
      <c r="H516" s="37">
        <f t="shared" si="114"/>
        <v>17474.300000000003</v>
      </c>
    </row>
    <row r="517" spans="1:8" s="40" customFormat="1" ht="43.5" customHeight="1" x14ac:dyDescent="0.25">
      <c r="A517" s="38" t="s">
        <v>402</v>
      </c>
      <c r="B517" s="35" t="s">
        <v>158</v>
      </c>
      <c r="C517" s="35" t="s">
        <v>98</v>
      </c>
      <c r="D517" s="35" t="s">
        <v>403</v>
      </c>
      <c r="E517" s="35" t="s">
        <v>101</v>
      </c>
      <c r="F517" s="37">
        <f t="shared" ref="F517:H518" si="115">F518</f>
        <v>8985.5000000000018</v>
      </c>
      <c r="G517" s="37">
        <f t="shared" si="115"/>
        <v>8985</v>
      </c>
      <c r="H517" s="37">
        <f t="shared" si="115"/>
        <v>9231.9000000000015</v>
      </c>
    </row>
    <row r="518" spans="1:8" s="40" customFormat="1" ht="31.5" customHeight="1" x14ac:dyDescent="0.25">
      <c r="A518" s="38" t="s">
        <v>394</v>
      </c>
      <c r="B518" s="35" t="s">
        <v>158</v>
      </c>
      <c r="C518" s="35" t="s">
        <v>98</v>
      </c>
      <c r="D518" s="35" t="s">
        <v>403</v>
      </c>
      <c r="E518" s="35" t="s">
        <v>395</v>
      </c>
      <c r="F518" s="37">
        <f t="shared" si="115"/>
        <v>8985.5000000000018</v>
      </c>
      <c r="G518" s="37">
        <f t="shared" si="115"/>
        <v>8985</v>
      </c>
      <c r="H518" s="37">
        <f t="shared" si="115"/>
        <v>9231.9000000000015</v>
      </c>
    </row>
    <row r="519" spans="1:8" s="40" customFormat="1" ht="17.25" customHeight="1" x14ac:dyDescent="0.25">
      <c r="A519" s="38" t="s">
        <v>396</v>
      </c>
      <c r="B519" s="35" t="s">
        <v>158</v>
      </c>
      <c r="C519" s="35" t="s">
        <v>98</v>
      </c>
      <c r="D519" s="35" t="s">
        <v>403</v>
      </c>
      <c r="E519" s="35" t="s">
        <v>397</v>
      </c>
      <c r="F519" s="37">
        <f>9800-16.3-728.8-149.3+79.9</f>
        <v>8985.5000000000018</v>
      </c>
      <c r="G519" s="37">
        <f>10349.1-1364.1</f>
        <v>8985</v>
      </c>
      <c r="H519" s="37">
        <f>10643.7-1411.8</f>
        <v>9231.9000000000015</v>
      </c>
    </row>
    <row r="520" spans="1:8" s="40" customFormat="1" ht="30.75" customHeight="1" x14ac:dyDescent="0.25">
      <c r="A520" s="38" t="s">
        <v>593</v>
      </c>
      <c r="B520" s="35" t="s">
        <v>158</v>
      </c>
      <c r="C520" s="35" t="s">
        <v>98</v>
      </c>
      <c r="D520" s="35" t="s">
        <v>596</v>
      </c>
      <c r="E520" s="35" t="s">
        <v>101</v>
      </c>
      <c r="F520" s="37">
        <f>F521</f>
        <v>374.59999999999997</v>
      </c>
      <c r="G520" s="37">
        <f t="shared" ref="G520:H520" si="116">G521</f>
        <v>0</v>
      </c>
      <c r="H520" s="37">
        <f t="shared" si="116"/>
        <v>0</v>
      </c>
    </row>
    <row r="521" spans="1:8" s="40" customFormat="1" ht="28.5" customHeight="1" x14ac:dyDescent="0.25">
      <c r="A521" s="38" t="s">
        <v>394</v>
      </c>
      <c r="B521" s="35" t="s">
        <v>158</v>
      </c>
      <c r="C521" s="35" t="s">
        <v>98</v>
      </c>
      <c r="D521" s="35" t="s">
        <v>596</v>
      </c>
      <c r="E521" s="35" t="s">
        <v>395</v>
      </c>
      <c r="F521" s="37">
        <f>F522</f>
        <v>374.59999999999997</v>
      </c>
      <c r="G521" s="37">
        <f t="shared" ref="G521:H521" si="117">G522</f>
        <v>0</v>
      </c>
      <c r="H521" s="37">
        <f t="shared" si="117"/>
        <v>0</v>
      </c>
    </row>
    <row r="522" spans="1:8" s="40" customFormat="1" ht="17.25" customHeight="1" x14ac:dyDescent="0.25">
      <c r="A522" s="38" t="s">
        <v>396</v>
      </c>
      <c r="B522" s="35" t="s">
        <v>158</v>
      </c>
      <c r="C522" s="35" t="s">
        <v>98</v>
      </c>
      <c r="D522" s="35" t="s">
        <v>596</v>
      </c>
      <c r="E522" s="35" t="s">
        <v>397</v>
      </c>
      <c r="F522" s="37">
        <f>292.9+460-378.2-0.1</f>
        <v>374.59999999999997</v>
      </c>
      <c r="G522" s="37">
        <v>0</v>
      </c>
      <c r="H522" s="37">
        <v>0</v>
      </c>
    </row>
    <row r="523" spans="1:8" s="40" customFormat="1" ht="45" customHeight="1" x14ac:dyDescent="0.25">
      <c r="A523" s="38" t="s">
        <v>591</v>
      </c>
      <c r="B523" s="35" t="s">
        <v>158</v>
      </c>
      <c r="C523" s="35" t="s">
        <v>98</v>
      </c>
      <c r="D523" s="35" t="s">
        <v>602</v>
      </c>
      <c r="E523" s="35" t="s">
        <v>101</v>
      </c>
      <c r="F523" s="37">
        <f>F524</f>
        <v>19.7</v>
      </c>
      <c r="G523" s="37">
        <f t="shared" ref="G523:H523" si="118">G524</f>
        <v>0</v>
      </c>
      <c r="H523" s="37">
        <f t="shared" si="118"/>
        <v>0</v>
      </c>
    </row>
    <row r="524" spans="1:8" s="40" customFormat="1" ht="32.25" customHeight="1" x14ac:dyDescent="0.25">
      <c r="A524" s="38" t="s">
        <v>394</v>
      </c>
      <c r="B524" s="35" t="s">
        <v>158</v>
      </c>
      <c r="C524" s="35" t="s">
        <v>98</v>
      </c>
      <c r="D524" s="35" t="s">
        <v>602</v>
      </c>
      <c r="E524" s="35" t="s">
        <v>395</v>
      </c>
      <c r="F524" s="37">
        <f>F525</f>
        <v>19.7</v>
      </c>
      <c r="G524" s="37">
        <f t="shared" ref="G524:H524" si="119">G525</f>
        <v>0</v>
      </c>
      <c r="H524" s="37">
        <f t="shared" si="119"/>
        <v>0</v>
      </c>
    </row>
    <row r="525" spans="1:8" s="40" customFormat="1" ht="17.25" customHeight="1" x14ac:dyDescent="0.25">
      <c r="A525" s="38" t="s">
        <v>396</v>
      </c>
      <c r="B525" s="35" t="s">
        <v>158</v>
      </c>
      <c r="C525" s="35" t="s">
        <v>98</v>
      </c>
      <c r="D525" s="35" t="s">
        <v>602</v>
      </c>
      <c r="E525" s="35" t="s">
        <v>397</v>
      </c>
      <c r="F525" s="37">
        <f>19.7</f>
        <v>19.7</v>
      </c>
      <c r="G525" s="37">
        <v>0</v>
      </c>
      <c r="H525" s="37">
        <v>0</v>
      </c>
    </row>
    <row r="526" spans="1:8" s="40" customFormat="1" ht="64.5" x14ac:dyDescent="0.25">
      <c r="A526" s="38" t="s">
        <v>404</v>
      </c>
      <c r="B526" s="35" t="s">
        <v>158</v>
      </c>
      <c r="C526" s="35" t="s">
        <v>98</v>
      </c>
      <c r="D526" s="35" t="s">
        <v>405</v>
      </c>
      <c r="E526" s="35" t="s">
        <v>101</v>
      </c>
      <c r="F526" s="37">
        <f t="shared" ref="F526:H527" si="120">F527</f>
        <v>88</v>
      </c>
      <c r="G526" s="37">
        <f t="shared" si="120"/>
        <v>88</v>
      </c>
      <c r="H526" s="37">
        <f t="shared" si="120"/>
        <v>88</v>
      </c>
    </row>
    <row r="527" spans="1:8" s="40" customFormat="1" ht="30.75" customHeight="1" x14ac:dyDescent="0.25">
      <c r="A527" s="38" t="s">
        <v>394</v>
      </c>
      <c r="B527" s="35" t="s">
        <v>158</v>
      </c>
      <c r="C527" s="35" t="s">
        <v>98</v>
      </c>
      <c r="D527" s="35" t="s">
        <v>405</v>
      </c>
      <c r="E527" s="35" t="s">
        <v>395</v>
      </c>
      <c r="F527" s="37">
        <f t="shared" si="120"/>
        <v>88</v>
      </c>
      <c r="G527" s="37">
        <f t="shared" si="120"/>
        <v>88</v>
      </c>
      <c r="H527" s="37">
        <f t="shared" si="120"/>
        <v>88</v>
      </c>
    </row>
    <row r="528" spans="1:8" s="40" customFormat="1" ht="19.5" customHeight="1" x14ac:dyDescent="0.25">
      <c r="A528" s="38" t="s">
        <v>396</v>
      </c>
      <c r="B528" s="35" t="s">
        <v>158</v>
      </c>
      <c r="C528" s="35" t="s">
        <v>98</v>
      </c>
      <c r="D528" s="35" t="s">
        <v>405</v>
      </c>
      <c r="E528" s="35" t="s">
        <v>397</v>
      </c>
      <c r="F528" s="37">
        <v>88</v>
      </c>
      <c r="G528" s="37">
        <v>88</v>
      </c>
      <c r="H528" s="37">
        <v>88</v>
      </c>
    </row>
    <row r="529" spans="1:8" s="40" customFormat="1" ht="141" x14ac:dyDescent="0.25">
      <c r="A529" s="38" t="s">
        <v>406</v>
      </c>
      <c r="B529" s="35" t="s">
        <v>158</v>
      </c>
      <c r="C529" s="35" t="s">
        <v>98</v>
      </c>
      <c r="D529" s="35" t="s">
        <v>407</v>
      </c>
      <c r="E529" s="35" t="s">
        <v>101</v>
      </c>
      <c r="F529" s="37">
        <f t="shared" ref="F529:H530" si="121">F530</f>
        <v>48</v>
      </c>
      <c r="G529" s="37">
        <f t="shared" si="121"/>
        <v>48</v>
      </c>
      <c r="H529" s="37">
        <f t="shared" si="121"/>
        <v>49.6</v>
      </c>
    </row>
    <row r="530" spans="1:8" s="40" customFormat="1" ht="39" x14ac:dyDescent="0.25">
      <c r="A530" s="38" t="s">
        <v>394</v>
      </c>
      <c r="B530" s="35" t="s">
        <v>158</v>
      </c>
      <c r="C530" s="35" t="s">
        <v>98</v>
      </c>
      <c r="D530" s="35" t="s">
        <v>407</v>
      </c>
      <c r="E530" s="35" t="s">
        <v>395</v>
      </c>
      <c r="F530" s="37">
        <f t="shared" si="121"/>
        <v>48</v>
      </c>
      <c r="G530" s="37">
        <f t="shared" si="121"/>
        <v>48</v>
      </c>
      <c r="H530" s="37">
        <f t="shared" si="121"/>
        <v>49.6</v>
      </c>
    </row>
    <row r="531" spans="1:8" s="40" customFormat="1" ht="15" x14ac:dyDescent="0.25">
      <c r="A531" s="38" t="s">
        <v>396</v>
      </c>
      <c r="B531" s="35" t="s">
        <v>158</v>
      </c>
      <c r="C531" s="35" t="s">
        <v>98</v>
      </c>
      <c r="D531" s="35" t="s">
        <v>407</v>
      </c>
      <c r="E531" s="35" t="s">
        <v>397</v>
      </c>
      <c r="F531" s="37">
        <f>46.4+1.6</f>
        <v>48</v>
      </c>
      <c r="G531" s="37">
        <v>48</v>
      </c>
      <c r="H531" s="37">
        <v>49.6</v>
      </c>
    </row>
    <row r="532" spans="1:8" s="40" customFormat="1" ht="39" x14ac:dyDescent="0.25">
      <c r="A532" s="38" t="s">
        <v>408</v>
      </c>
      <c r="B532" s="35" t="s">
        <v>158</v>
      </c>
      <c r="C532" s="35" t="s">
        <v>98</v>
      </c>
      <c r="D532" s="35" t="s">
        <v>409</v>
      </c>
      <c r="E532" s="35" t="s">
        <v>101</v>
      </c>
      <c r="F532" s="37">
        <f t="shared" ref="F532:H533" si="122">F533</f>
        <v>11358.2</v>
      </c>
      <c r="G532" s="37">
        <f t="shared" si="122"/>
        <v>7700.9</v>
      </c>
      <c r="H532" s="37">
        <f t="shared" si="122"/>
        <v>8104.8</v>
      </c>
    </row>
    <row r="533" spans="1:8" s="40" customFormat="1" ht="29.25" customHeight="1" x14ac:dyDescent="0.25">
      <c r="A533" s="38" t="s">
        <v>394</v>
      </c>
      <c r="B533" s="35" t="s">
        <v>158</v>
      </c>
      <c r="C533" s="35" t="s">
        <v>98</v>
      </c>
      <c r="D533" s="35" t="s">
        <v>409</v>
      </c>
      <c r="E533" s="35" t="s">
        <v>395</v>
      </c>
      <c r="F533" s="37">
        <f t="shared" si="122"/>
        <v>11358.2</v>
      </c>
      <c r="G533" s="37">
        <f t="shared" si="122"/>
        <v>7700.9</v>
      </c>
      <c r="H533" s="37">
        <f t="shared" si="122"/>
        <v>8104.8</v>
      </c>
    </row>
    <row r="534" spans="1:8" s="40" customFormat="1" ht="18" customHeight="1" x14ac:dyDescent="0.25">
      <c r="A534" s="38" t="s">
        <v>396</v>
      </c>
      <c r="B534" s="35" t="s">
        <v>158</v>
      </c>
      <c r="C534" s="35" t="s">
        <v>98</v>
      </c>
      <c r="D534" s="35" t="s">
        <v>409</v>
      </c>
      <c r="E534" s="35" t="s">
        <v>397</v>
      </c>
      <c r="F534" s="37">
        <f>7617.1+2060+1681.1</f>
        <v>11358.2</v>
      </c>
      <c r="G534" s="37">
        <v>7700.9</v>
      </c>
      <c r="H534" s="37">
        <v>8104.8</v>
      </c>
    </row>
    <row r="535" spans="1:8" s="40" customFormat="1" ht="47.25" customHeight="1" x14ac:dyDescent="0.25">
      <c r="A535" s="38" t="s">
        <v>669</v>
      </c>
      <c r="B535" s="35" t="s">
        <v>158</v>
      </c>
      <c r="C535" s="35" t="s">
        <v>98</v>
      </c>
      <c r="D535" s="35" t="s">
        <v>684</v>
      </c>
      <c r="E535" s="35" t="s">
        <v>101</v>
      </c>
      <c r="F535" s="37">
        <f>F536</f>
        <v>1342.1</v>
      </c>
      <c r="G535" s="37">
        <v>0</v>
      </c>
      <c r="H535" s="37">
        <v>0</v>
      </c>
    </row>
    <row r="536" spans="1:8" s="40" customFormat="1" ht="28.5" customHeight="1" x14ac:dyDescent="0.25">
      <c r="A536" s="38" t="s">
        <v>394</v>
      </c>
      <c r="B536" s="35" t="s">
        <v>158</v>
      </c>
      <c r="C536" s="35" t="s">
        <v>98</v>
      </c>
      <c r="D536" s="35" t="s">
        <v>684</v>
      </c>
      <c r="E536" s="35" t="s">
        <v>395</v>
      </c>
      <c r="F536" s="37">
        <f>F537</f>
        <v>1342.1</v>
      </c>
      <c r="G536" s="37">
        <v>0</v>
      </c>
      <c r="H536" s="37">
        <v>0</v>
      </c>
    </row>
    <row r="537" spans="1:8" s="40" customFormat="1" ht="18" customHeight="1" x14ac:dyDescent="0.25">
      <c r="A537" s="38" t="s">
        <v>396</v>
      </c>
      <c r="B537" s="35" t="s">
        <v>158</v>
      </c>
      <c r="C537" s="35" t="s">
        <v>98</v>
      </c>
      <c r="D537" s="35" t="s">
        <v>684</v>
      </c>
      <c r="E537" s="35" t="s">
        <v>397</v>
      </c>
      <c r="F537" s="37">
        <v>1342.1</v>
      </c>
      <c r="G537" s="37">
        <v>0</v>
      </c>
      <c r="H537" s="37">
        <v>0</v>
      </c>
    </row>
    <row r="538" spans="1:8" s="40" customFormat="1" ht="19.5" customHeight="1" x14ac:dyDescent="0.25">
      <c r="A538" s="38" t="s">
        <v>410</v>
      </c>
      <c r="B538" s="35" t="s">
        <v>158</v>
      </c>
      <c r="C538" s="35" t="s">
        <v>103</v>
      </c>
      <c r="D538" s="35" t="s">
        <v>100</v>
      </c>
      <c r="E538" s="35" t="s">
        <v>101</v>
      </c>
      <c r="F538" s="37">
        <f>F539+F567</f>
        <v>27011.9</v>
      </c>
      <c r="G538" s="37">
        <f>G539+G567</f>
        <v>19874.900000000001</v>
      </c>
      <c r="H538" s="37">
        <f>H539+H567</f>
        <v>20426.599999999999</v>
      </c>
    </row>
    <row r="539" spans="1:8" s="40" customFormat="1" ht="39" hidden="1" x14ac:dyDescent="0.25">
      <c r="A539" s="38" t="s">
        <v>389</v>
      </c>
      <c r="B539" s="35" t="s">
        <v>158</v>
      </c>
      <c r="C539" s="35" t="s">
        <v>103</v>
      </c>
      <c r="D539" s="35" t="s">
        <v>390</v>
      </c>
      <c r="E539" s="35" t="s">
        <v>101</v>
      </c>
      <c r="F539" s="37">
        <f t="shared" ref="F539:H542" si="123">F540</f>
        <v>0</v>
      </c>
      <c r="G539" s="37">
        <f t="shared" si="123"/>
        <v>0</v>
      </c>
      <c r="H539" s="37">
        <f t="shared" si="123"/>
        <v>0</v>
      </c>
    </row>
    <row r="540" spans="1:8" s="40" customFormat="1" ht="51.75" hidden="1" x14ac:dyDescent="0.25">
      <c r="A540" s="38" t="s">
        <v>391</v>
      </c>
      <c r="B540" s="35" t="s">
        <v>158</v>
      </c>
      <c r="C540" s="35" t="s">
        <v>103</v>
      </c>
      <c r="D540" s="35" t="s">
        <v>392</v>
      </c>
      <c r="E540" s="35" t="s">
        <v>101</v>
      </c>
      <c r="F540" s="37">
        <f t="shared" si="123"/>
        <v>0</v>
      </c>
      <c r="G540" s="37">
        <f t="shared" si="123"/>
        <v>0</v>
      </c>
      <c r="H540" s="37">
        <f t="shared" si="123"/>
        <v>0</v>
      </c>
    </row>
    <row r="541" spans="1:8" s="40" customFormat="1" ht="15" hidden="1" x14ac:dyDescent="0.25">
      <c r="A541" s="38" t="s">
        <v>179</v>
      </c>
      <c r="B541" s="35" t="s">
        <v>158</v>
      </c>
      <c r="C541" s="35" t="s">
        <v>103</v>
      </c>
      <c r="D541" s="35" t="s">
        <v>393</v>
      </c>
      <c r="E541" s="35" t="s">
        <v>101</v>
      </c>
      <c r="F541" s="37">
        <f t="shared" si="123"/>
        <v>0</v>
      </c>
      <c r="G541" s="37">
        <f t="shared" si="123"/>
        <v>0</v>
      </c>
      <c r="H541" s="37">
        <f t="shared" si="123"/>
        <v>0</v>
      </c>
    </row>
    <row r="542" spans="1:8" s="40" customFormat="1" ht="39" hidden="1" x14ac:dyDescent="0.25">
      <c r="A542" s="38" t="s">
        <v>394</v>
      </c>
      <c r="B542" s="35" t="s">
        <v>158</v>
      </c>
      <c r="C542" s="35" t="s">
        <v>103</v>
      </c>
      <c r="D542" s="35" t="s">
        <v>393</v>
      </c>
      <c r="E542" s="35" t="s">
        <v>395</v>
      </c>
      <c r="F542" s="37">
        <f t="shared" si="123"/>
        <v>0</v>
      </c>
      <c r="G542" s="37">
        <f t="shared" si="123"/>
        <v>0</v>
      </c>
      <c r="H542" s="37">
        <f t="shared" si="123"/>
        <v>0</v>
      </c>
    </row>
    <row r="543" spans="1:8" s="40" customFormat="1" ht="15" hidden="1" x14ac:dyDescent="0.25">
      <c r="A543" s="38" t="s">
        <v>396</v>
      </c>
      <c r="B543" s="35" t="s">
        <v>158</v>
      </c>
      <c r="C543" s="35" t="s">
        <v>103</v>
      </c>
      <c r="D543" s="35" t="s">
        <v>393</v>
      </c>
      <c r="E543" s="35" t="s">
        <v>397</v>
      </c>
      <c r="F543" s="37">
        <f>64.2-64.2</f>
        <v>0</v>
      </c>
      <c r="G543" s="37">
        <f>64.2-64.2</f>
        <v>0</v>
      </c>
      <c r="H543" s="37">
        <f>64.2-64.2</f>
        <v>0</v>
      </c>
    </row>
    <row r="544" spans="1:8" s="40" customFormat="1" ht="39" hidden="1" x14ac:dyDescent="0.25">
      <c r="A544" s="38" t="s">
        <v>411</v>
      </c>
      <c r="B544" s="35" t="s">
        <v>158</v>
      </c>
      <c r="C544" s="35" t="s">
        <v>103</v>
      </c>
      <c r="D544" s="35" t="s">
        <v>412</v>
      </c>
      <c r="E544" s="35" t="s">
        <v>101</v>
      </c>
      <c r="F544" s="37">
        <f t="shared" ref="F544:H547" si="124">F545</f>
        <v>0</v>
      </c>
      <c r="G544" s="37">
        <f t="shared" si="124"/>
        <v>0</v>
      </c>
      <c r="H544" s="37">
        <f t="shared" si="124"/>
        <v>0</v>
      </c>
    </row>
    <row r="545" spans="1:8" s="40" customFormat="1" ht="77.25" hidden="1" x14ac:dyDescent="0.25">
      <c r="A545" s="38" t="s">
        <v>413</v>
      </c>
      <c r="B545" s="35" t="s">
        <v>158</v>
      </c>
      <c r="C545" s="35" t="s">
        <v>103</v>
      </c>
      <c r="D545" s="35" t="s">
        <v>414</v>
      </c>
      <c r="E545" s="35" t="s">
        <v>101</v>
      </c>
      <c r="F545" s="37">
        <f t="shared" si="124"/>
        <v>0</v>
      </c>
      <c r="G545" s="37">
        <f t="shared" si="124"/>
        <v>0</v>
      </c>
      <c r="H545" s="37">
        <f t="shared" si="124"/>
        <v>0</v>
      </c>
    </row>
    <row r="546" spans="1:8" s="40" customFormat="1" ht="15" hidden="1" x14ac:dyDescent="0.25">
      <c r="A546" s="38" t="s">
        <v>179</v>
      </c>
      <c r="B546" s="35" t="s">
        <v>158</v>
      </c>
      <c r="C546" s="35" t="s">
        <v>103</v>
      </c>
      <c r="D546" s="35" t="s">
        <v>415</v>
      </c>
      <c r="E546" s="35" t="s">
        <v>101</v>
      </c>
      <c r="F546" s="37">
        <f t="shared" si="124"/>
        <v>0</v>
      </c>
      <c r="G546" s="37">
        <f t="shared" si="124"/>
        <v>0</v>
      </c>
      <c r="H546" s="37">
        <f t="shared" si="124"/>
        <v>0</v>
      </c>
    </row>
    <row r="547" spans="1:8" s="40" customFormat="1" ht="64.5" hidden="1" x14ac:dyDescent="0.25">
      <c r="A547" s="38" t="s">
        <v>110</v>
      </c>
      <c r="B547" s="35" t="s">
        <v>158</v>
      </c>
      <c r="C547" s="35" t="s">
        <v>103</v>
      </c>
      <c r="D547" s="35" t="s">
        <v>415</v>
      </c>
      <c r="E547" s="35" t="s">
        <v>111</v>
      </c>
      <c r="F547" s="37">
        <f t="shared" si="124"/>
        <v>0</v>
      </c>
      <c r="G547" s="37">
        <f t="shared" si="124"/>
        <v>0</v>
      </c>
      <c r="H547" s="37">
        <f t="shared" si="124"/>
        <v>0</v>
      </c>
    </row>
    <row r="548" spans="1:8" s="40" customFormat="1" ht="26.25" hidden="1" x14ac:dyDescent="0.25">
      <c r="A548" s="38" t="s">
        <v>239</v>
      </c>
      <c r="B548" s="35" t="s">
        <v>158</v>
      </c>
      <c r="C548" s="35" t="s">
        <v>103</v>
      </c>
      <c r="D548" s="35" t="s">
        <v>415</v>
      </c>
      <c r="E548" s="35" t="s">
        <v>240</v>
      </c>
      <c r="F548" s="37"/>
      <c r="G548" s="37"/>
      <c r="H548" s="37"/>
    </row>
    <row r="549" spans="1:8" s="40" customFormat="1" ht="25.5" hidden="1" customHeight="1" x14ac:dyDescent="0.25">
      <c r="A549" s="61" t="s">
        <v>416</v>
      </c>
      <c r="B549" s="42" t="s">
        <v>158</v>
      </c>
      <c r="C549" s="42" t="s">
        <v>103</v>
      </c>
      <c r="D549" s="42" t="s">
        <v>417</v>
      </c>
      <c r="E549" s="42" t="s">
        <v>101</v>
      </c>
      <c r="F549" s="43">
        <f>F550+F556+F560</f>
        <v>0</v>
      </c>
      <c r="G549" s="43">
        <f>G550+G556+G560</f>
        <v>0</v>
      </c>
      <c r="H549" s="43">
        <f>H550+H556+H560</f>
        <v>0</v>
      </c>
    </row>
    <row r="550" spans="1:8" s="40" customFormat="1" ht="25.5" hidden="1" customHeight="1" x14ac:dyDescent="0.25">
      <c r="A550" s="38" t="s">
        <v>418</v>
      </c>
      <c r="B550" s="35" t="s">
        <v>158</v>
      </c>
      <c r="C550" s="35" t="s">
        <v>103</v>
      </c>
      <c r="D550" s="35" t="s">
        <v>419</v>
      </c>
      <c r="E550" s="35" t="s">
        <v>101</v>
      </c>
      <c r="F550" s="37">
        <f>F551</f>
        <v>0</v>
      </c>
      <c r="G550" s="37">
        <f>G551</f>
        <v>0</v>
      </c>
      <c r="H550" s="37">
        <f>H551</f>
        <v>0</v>
      </c>
    </row>
    <row r="551" spans="1:8" s="40" customFormat="1" ht="25.5" hidden="1" customHeight="1" x14ac:dyDescent="0.25">
      <c r="A551" s="38" t="s">
        <v>237</v>
      </c>
      <c r="B551" s="35" t="s">
        <v>158</v>
      </c>
      <c r="C551" s="35" t="s">
        <v>103</v>
      </c>
      <c r="D551" s="35" t="s">
        <v>420</v>
      </c>
      <c r="E551" s="35" t="s">
        <v>101</v>
      </c>
      <c r="F551" s="37">
        <f>F552+F554</f>
        <v>0</v>
      </c>
      <c r="G551" s="37">
        <f>G552+G554</f>
        <v>0</v>
      </c>
      <c r="H551" s="37">
        <f>H552+H554</f>
        <v>0</v>
      </c>
    </row>
    <row r="552" spans="1:8" s="40" customFormat="1" ht="25.5" hidden="1" customHeight="1" x14ac:dyDescent="0.25">
      <c r="A552" s="38" t="s">
        <v>110</v>
      </c>
      <c r="B552" s="35" t="s">
        <v>158</v>
      </c>
      <c r="C552" s="35" t="s">
        <v>103</v>
      </c>
      <c r="D552" s="35" t="s">
        <v>420</v>
      </c>
      <c r="E552" s="35" t="s">
        <v>111</v>
      </c>
      <c r="F552" s="37">
        <f>F553</f>
        <v>0</v>
      </c>
      <c r="G552" s="37">
        <f>G553</f>
        <v>0</v>
      </c>
      <c r="H552" s="37">
        <f>H553</f>
        <v>0</v>
      </c>
    </row>
    <row r="553" spans="1:8" s="40" customFormat="1" ht="12.75" hidden="1" customHeight="1" x14ac:dyDescent="0.25">
      <c r="A553" s="38" t="s">
        <v>239</v>
      </c>
      <c r="B553" s="35" t="s">
        <v>158</v>
      </c>
      <c r="C553" s="35" t="s">
        <v>103</v>
      </c>
      <c r="D553" s="35" t="s">
        <v>420</v>
      </c>
      <c r="E553" s="35" t="s">
        <v>240</v>
      </c>
      <c r="F553" s="37"/>
      <c r="G553" s="37"/>
      <c r="H553" s="37"/>
    </row>
    <row r="554" spans="1:8" s="40" customFormat="1" ht="25.5" hidden="1" customHeight="1" x14ac:dyDescent="0.25">
      <c r="A554" s="38" t="s">
        <v>120</v>
      </c>
      <c r="B554" s="35" t="s">
        <v>158</v>
      </c>
      <c r="C554" s="35" t="s">
        <v>103</v>
      </c>
      <c r="D554" s="35" t="s">
        <v>420</v>
      </c>
      <c r="E554" s="35" t="s">
        <v>121</v>
      </c>
      <c r="F554" s="37">
        <f>F555</f>
        <v>0</v>
      </c>
      <c r="G554" s="37">
        <f>G555</f>
        <v>0</v>
      </c>
      <c r="H554" s="37">
        <f>H555</f>
        <v>0</v>
      </c>
    </row>
    <row r="555" spans="1:8" s="40" customFormat="1" ht="25.5" hidden="1" customHeight="1" x14ac:dyDescent="0.25">
      <c r="A555" s="38" t="s">
        <v>255</v>
      </c>
      <c r="B555" s="35" t="s">
        <v>158</v>
      </c>
      <c r="C555" s="35" t="s">
        <v>103</v>
      </c>
      <c r="D555" s="35" t="s">
        <v>420</v>
      </c>
      <c r="E555" s="35" t="s">
        <v>123</v>
      </c>
      <c r="F555" s="37"/>
      <c r="G555" s="37"/>
      <c r="H555" s="37"/>
    </row>
    <row r="556" spans="1:8" s="40" customFormat="1" ht="39" hidden="1" x14ac:dyDescent="0.25">
      <c r="A556" s="38" t="s">
        <v>421</v>
      </c>
      <c r="B556" s="35" t="s">
        <v>158</v>
      </c>
      <c r="C556" s="35" t="s">
        <v>103</v>
      </c>
      <c r="D556" s="35" t="s">
        <v>422</v>
      </c>
      <c r="E556" s="35" t="s">
        <v>101</v>
      </c>
      <c r="F556" s="37">
        <f t="shared" ref="F556:H558" si="125">F557</f>
        <v>0</v>
      </c>
      <c r="G556" s="37">
        <f t="shared" si="125"/>
        <v>0</v>
      </c>
      <c r="H556" s="37">
        <f t="shared" si="125"/>
        <v>0</v>
      </c>
    </row>
    <row r="557" spans="1:8" s="40" customFormat="1" ht="26.25" hidden="1" x14ac:dyDescent="0.25">
      <c r="A557" s="38" t="s">
        <v>237</v>
      </c>
      <c r="B557" s="35" t="s">
        <v>158</v>
      </c>
      <c r="C557" s="35" t="s">
        <v>103</v>
      </c>
      <c r="D557" s="35" t="s">
        <v>423</v>
      </c>
      <c r="E557" s="35" t="s">
        <v>101</v>
      </c>
      <c r="F557" s="37">
        <f t="shared" si="125"/>
        <v>0</v>
      </c>
      <c r="G557" s="37">
        <f t="shared" si="125"/>
        <v>0</v>
      </c>
      <c r="H557" s="37">
        <f t="shared" si="125"/>
        <v>0</v>
      </c>
    </row>
    <row r="558" spans="1:8" s="40" customFormat="1" ht="26.25" hidden="1" x14ac:dyDescent="0.25">
      <c r="A558" s="38" t="s">
        <v>120</v>
      </c>
      <c r="B558" s="35" t="s">
        <v>158</v>
      </c>
      <c r="C558" s="35" t="s">
        <v>103</v>
      </c>
      <c r="D558" s="35" t="s">
        <v>423</v>
      </c>
      <c r="E558" s="35" t="s">
        <v>121</v>
      </c>
      <c r="F558" s="37">
        <f t="shared" si="125"/>
        <v>0</v>
      </c>
      <c r="G558" s="37">
        <f t="shared" si="125"/>
        <v>0</v>
      </c>
      <c r="H558" s="37">
        <f t="shared" si="125"/>
        <v>0</v>
      </c>
    </row>
    <row r="559" spans="1:8" s="40" customFormat="1" ht="39" hidden="1" x14ac:dyDescent="0.25">
      <c r="A559" s="38" t="s">
        <v>255</v>
      </c>
      <c r="B559" s="35" t="s">
        <v>158</v>
      </c>
      <c r="C559" s="35" t="s">
        <v>103</v>
      </c>
      <c r="D559" s="35" t="s">
        <v>423</v>
      </c>
      <c r="E559" s="35" t="s">
        <v>123</v>
      </c>
      <c r="F559" s="37"/>
      <c r="G559" s="37"/>
      <c r="H559" s="37"/>
    </row>
    <row r="560" spans="1:8" s="40" customFormat="1" ht="26.25" hidden="1" x14ac:dyDescent="0.25">
      <c r="A560" s="38" t="s">
        <v>424</v>
      </c>
      <c r="B560" s="35" t="s">
        <v>158</v>
      </c>
      <c r="C560" s="35" t="s">
        <v>103</v>
      </c>
      <c r="D560" s="35" t="s">
        <v>425</v>
      </c>
      <c r="E560" s="35" t="s">
        <v>101</v>
      </c>
      <c r="F560" s="37">
        <f>F561+F564</f>
        <v>0</v>
      </c>
      <c r="G560" s="37">
        <f>G561+G564</f>
        <v>0</v>
      </c>
      <c r="H560" s="37">
        <f>H561+H564</f>
        <v>0</v>
      </c>
    </row>
    <row r="561" spans="1:8" s="40" customFormat="1" ht="26.25" hidden="1" x14ac:dyDescent="0.25">
      <c r="A561" s="38" t="s">
        <v>237</v>
      </c>
      <c r="B561" s="35" t="s">
        <v>158</v>
      </c>
      <c r="C561" s="35" t="s">
        <v>103</v>
      </c>
      <c r="D561" s="35" t="s">
        <v>426</v>
      </c>
      <c r="E561" s="35" t="s">
        <v>101</v>
      </c>
      <c r="F561" s="37">
        <f t="shared" ref="F561:H562" si="126">F562</f>
        <v>0</v>
      </c>
      <c r="G561" s="37">
        <f t="shared" si="126"/>
        <v>0</v>
      </c>
      <c r="H561" s="37">
        <f t="shared" si="126"/>
        <v>0</v>
      </c>
    </row>
    <row r="562" spans="1:8" s="40" customFormat="1" ht="26.25" hidden="1" x14ac:dyDescent="0.25">
      <c r="A562" s="38" t="s">
        <v>120</v>
      </c>
      <c r="B562" s="35" t="s">
        <v>158</v>
      </c>
      <c r="C562" s="35" t="s">
        <v>103</v>
      </c>
      <c r="D562" s="35" t="s">
        <v>426</v>
      </c>
      <c r="E562" s="35" t="s">
        <v>121</v>
      </c>
      <c r="F562" s="37">
        <f t="shared" si="126"/>
        <v>0</v>
      </c>
      <c r="G562" s="37">
        <f t="shared" si="126"/>
        <v>0</v>
      </c>
      <c r="H562" s="37">
        <f t="shared" si="126"/>
        <v>0</v>
      </c>
    </row>
    <row r="563" spans="1:8" s="40" customFormat="1" ht="39" hidden="1" x14ac:dyDescent="0.25">
      <c r="A563" s="38" t="s">
        <v>255</v>
      </c>
      <c r="B563" s="35" t="s">
        <v>158</v>
      </c>
      <c r="C563" s="35" t="s">
        <v>103</v>
      </c>
      <c r="D563" s="35" t="s">
        <v>426</v>
      </c>
      <c r="E563" s="35" t="s">
        <v>123</v>
      </c>
      <c r="F563" s="37"/>
      <c r="G563" s="37"/>
      <c r="H563" s="37"/>
    </row>
    <row r="564" spans="1:8" s="40" customFormat="1" ht="51.75" hidden="1" x14ac:dyDescent="0.25">
      <c r="A564" s="38" t="s">
        <v>235</v>
      </c>
      <c r="B564" s="35" t="s">
        <v>158</v>
      </c>
      <c r="C564" s="35" t="s">
        <v>103</v>
      </c>
      <c r="D564" s="35" t="s">
        <v>427</v>
      </c>
      <c r="E564" s="35" t="s">
        <v>101</v>
      </c>
      <c r="F564" s="37">
        <f t="shared" ref="F564:H565" si="127">F565</f>
        <v>0</v>
      </c>
      <c r="G564" s="37">
        <f t="shared" si="127"/>
        <v>0</v>
      </c>
      <c r="H564" s="37">
        <f t="shared" si="127"/>
        <v>0</v>
      </c>
    </row>
    <row r="565" spans="1:8" s="40" customFormat="1" ht="15" hidden="1" x14ac:dyDescent="0.25">
      <c r="A565" s="38" t="s">
        <v>124</v>
      </c>
      <c r="B565" s="35" t="s">
        <v>158</v>
      </c>
      <c r="C565" s="35" t="s">
        <v>103</v>
      </c>
      <c r="D565" s="35" t="s">
        <v>427</v>
      </c>
      <c r="E565" s="35" t="s">
        <v>125</v>
      </c>
      <c r="F565" s="37">
        <f t="shared" si="127"/>
        <v>0</v>
      </c>
      <c r="G565" s="37">
        <f t="shared" si="127"/>
        <v>0</v>
      </c>
      <c r="H565" s="37">
        <f t="shared" si="127"/>
        <v>0</v>
      </c>
    </row>
    <row r="566" spans="1:8" s="40" customFormat="1" ht="15" hidden="1" x14ac:dyDescent="0.25">
      <c r="A566" s="38" t="s">
        <v>126</v>
      </c>
      <c r="B566" s="35" t="s">
        <v>158</v>
      </c>
      <c r="C566" s="35" t="s">
        <v>103</v>
      </c>
      <c r="D566" s="35" t="s">
        <v>427</v>
      </c>
      <c r="E566" s="35" t="s">
        <v>127</v>
      </c>
      <c r="F566" s="37"/>
      <c r="G566" s="37"/>
      <c r="H566" s="37"/>
    </row>
    <row r="567" spans="1:8" s="40" customFormat="1" ht="102.75" x14ac:dyDescent="0.25">
      <c r="A567" s="38" t="s">
        <v>428</v>
      </c>
      <c r="B567" s="35" t="s">
        <v>158</v>
      </c>
      <c r="C567" s="35" t="s">
        <v>103</v>
      </c>
      <c r="D567" s="35" t="s">
        <v>429</v>
      </c>
      <c r="E567" s="35" t="s">
        <v>101</v>
      </c>
      <c r="F567" s="37">
        <f>F568</f>
        <v>27011.9</v>
      </c>
      <c r="G567" s="37">
        <f>G568</f>
        <v>19874.900000000001</v>
      </c>
      <c r="H567" s="37">
        <f>H568</f>
        <v>20426.599999999999</v>
      </c>
    </row>
    <row r="568" spans="1:8" s="40" customFormat="1" ht="51.75" x14ac:dyDescent="0.25">
      <c r="A568" s="38" t="s">
        <v>430</v>
      </c>
      <c r="B568" s="35" t="s">
        <v>158</v>
      </c>
      <c r="C568" s="35" t="s">
        <v>103</v>
      </c>
      <c r="D568" s="35" t="s">
        <v>431</v>
      </c>
      <c r="E568" s="35" t="s">
        <v>101</v>
      </c>
      <c r="F568" s="37">
        <f>F578+F581+F584+F569+F575+F572</f>
        <v>27011.9</v>
      </c>
      <c r="G568" s="37">
        <f t="shared" ref="G568:H568" si="128">G578+G581+G584+G569+G575</f>
        <v>19874.900000000001</v>
      </c>
      <c r="H568" s="37">
        <f t="shared" si="128"/>
        <v>20426.599999999999</v>
      </c>
    </row>
    <row r="569" spans="1:8" s="40" customFormat="1" ht="26.25" x14ac:dyDescent="0.25">
      <c r="A569" s="38" t="s">
        <v>593</v>
      </c>
      <c r="B569" s="35" t="s">
        <v>158</v>
      </c>
      <c r="C569" s="35" t="s">
        <v>103</v>
      </c>
      <c r="D569" s="35" t="s">
        <v>597</v>
      </c>
      <c r="E569" s="35" t="s">
        <v>101</v>
      </c>
      <c r="F569" s="37">
        <f>F570</f>
        <v>208.89999999999998</v>
      </c>
      <c r="G569" s="37">
        <f t="shared" ref="G569:H569" si="129">G570</f>
        <v>0</v>
      </c>
      <c r="H569" s="37">
        <f t="shared" si="129"/>
        <v>0</v>
      </c>
    </row>
    <row r="570" spans="1:8" s="40" customFormat="1" ht="39" x14ac:dyDescent="0.25">
      <c r="A570" s="38" t="s">
        <v>394</v>
      </c>
      <c r="B570" s="35" t="s">
        <v>158</v>
      </c>
      <c r="C570" s="35" t="s">
        <v>103</v>
      </c>
      <c r="D570" s="35" t="s">
        <v>597</v>
      </c>
      <c r="E570" s="35" t="s">
        <v>395</v>
      </c>
      <c r="F570" s="37">
        <f>F571</f>
        <v>208.89999999999998</v>
      </c>
      <c r="G570" s="37">
        <f t="shared" ref="G570:H570" si="130">G571</f>
        <v>0</v>
      </c>
      <c r="H570" s="37">
        <f t="shared" si="130"/>
        <v>0</v>
      </c>
    </row>
    <row r="571" spans="1:8" s="40" customFormat="1" ht="15" x14ac:dyDescent="0.25">
      <c r="A571" s="38" t="s">
        <v>396</v>
      </c>
      <c r="B571" s="35" t="s">
        <v>158</v>
      </c>
      <c r="C571" s="35" t="s">
        <v>103</v>
      </c>
      <c r="D571" s="35" t="s">
        <v>597</v>
      </c>
      <c r="E571" s="35" t="s">
        <v>397</v>
      </c>
      <c r="F571" s="37">
        <f>225+380-396.1</f>
        <v>208.89999999999998</v>
      </c>
      <c r="G571" s="37">
        <v>0</v>
      </c>
      <c r="H571" s="37">
        <v>0</v>
      </c>
    </row>
    <row r="572" spans="1:8" s="40" customFormat="1" ht="51.75" x14ac:dyDescent="0.25">
      <c r="A572" s="38" t="s">
        <v>669</v>
      </c>
      <c r="B572" s="35" t="s">
        <v>158</v>
      </c>
      <c r="C572" s="35" t="s">
        <v>103</v>
      </c>
      <c r="D572" s="35" t="s">
        <v>685</v>
      </c>
      <c r="E572" s="35" t="s">
        <v>101</v>
      </c>
      <c r="F572" s="37">
        <f>F573</f>
        <v>2381.1</v>
      </c>
      <c r="G572" s="37">
        <v>0</v>
      </c>
      <c r="H572" s="37">
        <v>0</v>
      </c>
    </row>
    <row r="573" spans="1:8" s="40" customFormat="1" ht="39" x14ac:dyDescent="0.25">
      <c r="A573" s="38" t="s">
        <v>394</v>
      </c>
      <c r="B573" s="35" t="s">
        <v>158</v>
      </c>
      <c r="C573" s="35" t="s">
        <v>103</v>
      </c>
      <c r="D573" s="35" t="s">
        <v>685</v>
      </c>
      <c r="E573" s="35" t="s">
        <v>395</v>
      </c>
      <c r="F573" s="37">
        <f>F574</f>
        <v>2381.1</v>
      </c>
      <c r="G573" s="37">
        <v>0</v>
      </c>
      <c r="H573" s="37">
        <v>0</v>
      </c>
    </row>
    <row r="574" spans="1:8" s="40" customFormat="1" ht="15" x14ac:dyDescent="0.25">
      <c r="A574" s="38" t="s">
        <v>396</v>
      </c>
      <c r="B574" s="35" t="s">
        <v>158</v>
      </c>
      <c r="C574" s="35" t="s">
        <v>103</v>
      </c>
      <c r="D574" s="35" t="s">
        <v>685</v>
      </c>
      <c r="E574" s="35" t="s">
        <v>397</v>
      </c>
      <c r="F574" s="37">
        <f>2308.4+65.2+7.5</f>
        <v>2381.1</v>
      </c>
      <c r="G574" s="37">
        <v>0</v>
      </c>
      <c r="H574" s="37">
        <v>0</v>
      </c>
    </row>
    <row r="575" spans="1:8" s="40" customFormat="1" ht="39" x14ac:dyDescent="0.25">
      <c r="A575" s="38" t="s">
        <v>591</v>
      </c>
      <c r="B575" s="35" t="s">
        <v>158</v>
      </c>
      <c r="C575" s="35" t="s">
        <v>103</v>
      </c>
      <c r="D575" s="35" t="s">
        <v>603</v>
      </c>
      <c r="E575" s="35" t="s">
        <v>101</v>
      </c>
      <c r="F575" s="37">
        <f>F576</f>
        <v>11</v>
      </c>
      <c r="G575" s="37">
        <f t="shared" ref="G575:H575" si="131">G576</f>
        <v>0</v>
      </c>
      <c r="H575" s="37">
        <f t="shared" si="131"/>
        <v>0</v>
      </c>
    </row>
    <row r="576" spans="1:8" s="40" customFormat="1" ht="39" x14ac:dyDescent="0.25">
      <c r="A576" s="38" t="s">
        <v>394</v>
      </c>
      <c r="B576" s="35" t="s">
        <v>158</v>
      </c>
      <c r="C576" s="35" t="s">
        <v>103</v>
      </c>
      <c r="D576" s="35" t="s">
        <v>603</v>
      </c>
      <c r="E576" s="35" t="s">
        <v>395</v>
      </c>
      <c r="F576" s="37">
        <f>F577</f>
        <v>11</v>
      </c>
      <c r="G576" s="37">
        <f t="shared" ref="G576:H576" si="132">G577</f>
        <v>0</v>
      </c>
      <c r="H576" s="37">
        <f t="shared" si="132"/>
        <v>0</v>
      </c>
    </row>
    <row r="577" spans="1:8" s="40" customFormat="1" ht="15" x14ac:dyDescent="0.25">
      <c r="A577" s="38" t="s">
        <v>396</v>
      </c>
      <c r="B577" s="35" t="s">
        <v>158</v>
      </c>
      <c r="C577" s="35" t="s">
        <v>103</v>
      </c>
      <c r="D577" s="35" t="s">
        <v>603</v>
      </c>
      <c r="E577" s="35" t="s">
        <v>397</v>
      </c>
      <c r="F577" s="37">
        <f>12.5+19.3-20.8</f>
        <v>11</v>
      </c>
      <c r="G577" s="37">
        <v>0</v>
      </c>
      <c r="H577" s="37">
        <v>0</v>
      </c>
    </row>
    <row r="578" spans="1:8" s="40" customFormat="1" ht="64.5" x14ac:dyDescent="0.25">
      <c r="A578" s="38" t="s">
        <v>432</v>
      </c>
      <c r="B578" s="35" t="s">
        <v>158</v>
      </c>
      <c r="C578" s="35" t="s">
        <v>103</v>
      </c>
      <c r="D578" s="35" t="s">
        <v>433</v>
      </c>
      <c r="E578" s="35" t="s">
        <v>101</v>
      </c>
      <c r="F578" s="37">
        <f t="shared" ref="F578:H579" si="133">F579</f>
        <v>294.39999999999998</v>
      </c>
      <c r="G578" s="37">
        <f t="shared" si="133"/>
        <v>294.39999999999998</v>
      </c>
      <c r="H578" s="37">
        <f t="shared" si="133"/>
        <v>304.5</v>
      </c>
    </row>
    <row r="579" spans="1:8" s="40" customFormat="1" ht="33.75" customHeight="1" x14ac:dyDescent="0.25">
      <c r="A579" s="38" t="s">
        <v>394</v>
      </c>
      <c r="B579" s="35" t="s">
        <v>158</v>
      </c>
      <c r="C579" s="35" t="s">
        <v>103</v>
      </c>
      <c r="D579" s="35" t="s">
        <v>433</v>
      </c>
      <c r="E579" s="35" t="s">
        <v>395</v>
      </c>
      <c r="F579" s="37">
        <f t="shared" si="133"/>
        <v>294.39999999999998</v>
      </c>
      <c r="G579" s="37">
        <f t="shared" si="133"/>
        <v>294.39999999999998</v>
      </c>
      <c r="H579" s="37">
        <f t="shared" si="133"/>
        <v>304.5</v>
      </c>
    </row>
    <row r="580" spans="1:8" s="40" customFormat="1" ht="15" x14ac:dyDescent="0.25">
      <c r="A580" s="38" t="s">
        <v>396</v>
      </c>
      <c r="B580" s="35" t="s">
        <v>158</v>
      </c>
      <c r="C580" s="35" t="s">
        <v>103</v>
      </c>
      <c r="D580" s="35" t="s">
        <v>433</v>
      </c>
      <c r="E580" s="35" t="s">
        <v>397</v>
      </c>
      <c r="F580" s="37">
        <v>294.39999999999998</v>
      </c>
      <c r="G580" s="37">
        <v>294.39999999999998</v>
      </c>
      <c r="H580" s="37">
        <v>304.5</v>
      </c>
    </row>
    <row r="581" spans="1:8" s="40" customFormat="1" ht="39" x14ac:dyDescent="0.25">
      <c r="A581" s="38" t="s">
        <v>402</v>
      </c>
      <c r="B581" s="35" t="s">
        <v>158</v>
      </c>
      <c r="C581" s="35" t="s">
        <v>103</v>
      </c>
      <c r="D581" s="35" t="s">
        <v>434</v>
      </c>
      <c r="E581" s="35" t="s">
        <v>101</v>
      </c>
      <c r="F581" s="37">
        <f t="shared" ref="F581:H582" si="134">F582</f>
        <v>7870.9000000000005</v>
      </c>
      <c r="G581" s="37">
        <f t="shared" si="134"/>
        <v>7661.6</v>
      </c>
      <c r="H581" s="37">
        <f t="shared" si="134"/>
        <v>7797.7999999999993</v>
      </c>
    </row>
    <row r="582" spans="1:8" s="40" customFormat="1" ht="33" customHeight="1" x14ac:dyDescent="0.25">
      <c r="A582" s="38" t="s">
        <v>394</v>
      </c>
      <c r="B582" s="35" t="s">
        <v>158</v>
      </c>
      <c r="C582" s="35" t="s">
        <v>103</v>
      </c>
      <c r="D582" s="35" t="s">
        <v>434</v>
      </c>
      <c r="E582" s="35" t="s">
        <v>395</v>
      </c>
      <c r="F582" s="37">
        <f t="shared" si="134"/>
        <v>7870.9000000000005</v>
      </c>
      <c r="G582" s="37">
        <f t="shared" si="134"/>
        <v>7661.6</v>
      </c>
      <c r="H582" s="37">
        <f t="shared" si="134"/>
        <v>7797.7999999999993</v>
      </c>
    </row>
    <row r="583" spans="1:8" s="40" customFormat="1" ht="18.75" customHeight="1" x14ac:dyDescent="0.25">
      <c r="A583" s="38" t="s">
        <v>396</v>
      </c>
      <c r="B583" s="35" t="s">
        <v>158</v>
      </c>
      <c r="C583" s="35" t="s">
        <v>103</v>
      </c>
      <c r="D583" s="35" t="s">
        <v>434</v>
      </c>
      <c r="E583" s="35" t="s">
        <v>397</v>
      </c>
      <c r="F583" s="37">
        <f>8885.5-12.5-1087.4-300+157.5+20.8+50+157</f>
        <v>7870.9000000000005</v>
      </c>
      <c r="G583" s="37">
        <f>10332.5-2670.9</f>
        <v>7661.6</v>
      </c>
      <c r="H583" s="37">
        <f>10562.3-2764.5</f>
        <v>7797.7999999999993</v>
      </c>
    </row>
    <row r="584" spans="1:8" s="40" customFormat="1" ht="32.25" customHeight="1" x14ac:dyDescent="0.25">
      <c r="A584" s="38" t="s">
        <v>435</v>
      </c>
      <c r="B584" s="35" t="s">
        <v>158</v>
      </c>
      <c r="C584" s="35" t="s">
        <v>103</v>
      </c>
      <c r="D584" s="35" t="s">
        <v>436</v>
      </c>
      <c r="E584" s="35" t="s">
        <v>101</v>
      </c>
      <c r="F584" s="37">
        <f t="shared" ref="F584:H585" si="135">F585</f>
        <v>16245.6</v>
      </c>
      <c r="G584" s="37">
        <f t="shared" si="135"/>
        <v>11918.9</v>
      </c>
      <c r="H584" s="37">
        <f t="shared" si="135"/>
        <v>12324.3</v>
      </c>
    </row>
    <row r="585" spans="1:8" s="40" customFormat="1" ht="31.5" customHeight="1" x14ac:dyDescent="0.25">
      <c r="A585" s="38" t="s">
        <v>394</v>
      </c>
      <c r="B585" s="35" t="s">
        <v>158</v>
      </c>
      <c r="C585" s="35" t="s">
        <v>103</v>
      </c>
      <c r="D585" s="35" t="s">
        <v>436</v>
      </c>
      <c r="E585" s="35" t="s">
        <v>395</v>
      </c>
      <c r="F585" s="37">
        <f t="shared" si="135"/>
        <v>16245.6</v>
      </c>
      <c r="G585" s="37">
        <f t="shared" si="135"/>
        <v>11918.9</v>
      </c>
      <c r="H585" s="37">
        <f t="shared" si="135"/>
        <v>12324.3</v>
      </c>
    </row>
    <row r="586" spans="1:8" s="40" customFormat="1" ht="15" x14ac:dyDescent="0.25">
      <c r="A586" s="38" t="s">
        <v>396</v>
      </c>
      <c r="B586" s="35" t="s">
        <v>158</v>
      </c>
      <c r="C586" s="35" t="s">
        <v>103</v>
      </c>
      <c r="D586" s="35" t="s">
        <v>436</v>
      </c>
      <c r="E586" s="35" t="s">
        <v>397</v>
      </c>
      <c r="F586" s="37">
        <f>11524.7+2641+2079.9</f>
        <v>16245.6</v>
      </c>
      <c r="G586" s="37">
        <v>11918.9</v>
      </c>
      <c r="H586" s="37">
        <v>12324.3</v>
      </c>
    </row>
    <row r="587" spans="1:8" s="40" customFormat="1" ht="54" hidden="1" customHeight="1" x14ac:dyDescent="0.25">
      <c r="A587" s="38" t="s">
        <v>437</v>
      </c>
      <c r="B587" s="35" t="s">
        <v>158</v>
      </c>
      <c r="C587" s="35" t="s">
        <v>103</v>
      </c>
      <c r="D587" s="35" t="s">
        <v>438</v>
      </c>
      <c r="E587" s="35" t="s">
        <v>101</v>
      </c>
      <c r="F587" s="37">
        <f t="shared" ref="F587:H588" si="136">F588</f>
        <v>0</v>
      </c>
      <c r="G587" s="37">
        <f t="shared" si="136"/>
        <v>0</v>
      </c>
      <c r="H587" s="37">
        <f t="shared" si="136"/>
        <v>0</v>
      </c>
    </row>
    <row r="588" spans="1:8" s="40" customFormat="1" ht="31.5" hidden="1" customHeight="1" x14ac:dyDescent="0.25">
      <c r="A588" s="38" t="s">
        <v>226</v>
      </c>
      <c r="B588" s="35" t="s">
        <v>158</v>
      </c>
      <c r="C588" s="35" t="s">
        <v>103</v>
      </c>
      <c r="D588" s="35" t="s">
        <v>438</v>
      </c>
      <c r="E588" s="35" t="s">
        <v>227</v>
      </c>
      <c r="F588" s="37">
        <f t="shared" si="136"/>
        <v>0</v>
      </c>
      <c r="G588" s="37">
        <f t="shared" si="136"/>
        <v>0</v>
      </c>
      <c r="H588" s="37">
        <f t="shared" si="136"/>
        <v>0</v>
      </c>
    </row>
    <row r="589" spans="1:8" s="40" customFormat="1" ht="14.25" hidden="1" customHeight="1" x14ac:dyDescent="0.25">
      <c r="A589" s="38" t="s">
        <v>228</v>
      </c>
      <c r="B589" s="35" t="s">
        <v>158</v>
      </c>
      <c r="C589" s="35" t="s">
        <v>103</v>
      </c>
      <c r="D589" s="35" t="s">
        <v>438</v>
      </c>
      <c r="E589" s="35" t="s">
        <v>229</v>
      </c>
      <c r="F589" s="37">
        <v>0</v>
      </c>
      <c r="G589" s="37">
        <v>0</v>
      </c>
      <c r="H589" s="37">
        <v>0</v>
      </c>
    </row>
    <row r="590" spans="1:8" s="40" customFormat="1" ht="14.25" customHeight="1" x14ac:dyDescent="0.25">
      <c r="A590" s="38" t="s">
        <v>439</v>
      </c>
      <c r="B590" s="35" t="s">
        <v>158</v>
      </c>
      <c r="C590" s="35" t="s">
        <v>243</v>
      </c>
      <c r="D590" s="35" t="s">
        <v>100</v>
      </c>
      <c r="E590" s="35" t="s">
        <v>101</v>
      </c>
      <c r="F590" s="37">
        <f>F591+F596</f>
        <v>3121.0999999999995</v>
      </c>
      <c r="G590" s="37">
        <f>G591+G596</f>
        <v>2492.1999999999998</v>
      </c>
      <c r="H590" s="37">
        <f>H591+H596</f>
        <v>2492.1999999999998</v>
      </c>
    </row>
    <row r="591" spans="1:8" s="40" customFormat="1" ht="43.5" customHeight="1" x14ac:dyDescent="0.25">
      <c r="A591" s="38" t="s">
        <v>440</v>
      </c>
      <c r="B591" s="35" t="s">
        <v>158</v>
      </c>
      <c r="C591" s="35" t="s">
        <v>243</v>
      </c>
      <c r="D591" s="35" t="s">
        <v>412</v>
      </c>
      <c r="E591" s="35" t="s">
        <v>101</v>
      </c>
      <c r="F591" s="37">
        <f t="shared" ref="F591:H594" si="137">F592</f>
        <v>33.700000000000003</v>
      </c>
      <c r="G591" s="37">
        <f t="shared" si="137"/>
        <v>33.700000000000003</v>
      </c>
      <c r="H591" s="37">
        <f t="shared" si="137"/>
        <v>33.700000000000003</v>
      </c>
    </row>
    <row r="592" spans="1:8" s="40" customFormat="1" ht="79.5" customHeight="1" x14ac:dyDescent="0.25">
      <c r="A592" s="38" t="s">
        <v>441</v>
      </c>
      <c r="B592" s="35" t="s">
        <v>158</v>
      </c>
      <c r="C592" s="35" t="s">
        <v>243</v>
      </c>
      <c r="D592" s="35" t="s">
        <v>414</v>
      </c>
      <c r="E592" s="35" t="s">
        <v>101</v>
      </c>
      <c r="F592" s="37">
        <f t="shared" si="137"/>
        <v>33.700000000000003</v>
      </c>
      <c r="G592" s="37">
        <f t="shared" si="137"/>
        <v>33.700000000000003</v>
      </c>
      <c r="H592" s="37">
        <f t="shared" si="137"/>
        <v>33.700000000000003</v>
      </c>
    </row>
    <row r="593" spans="1:8" s="40" customFormat="1" ht="14.25" customHeight="1" x14ac:dyDescent="0.25">
      <c r="A593" s="38" t="s">
        <v>179</v>
      </c>
      <c r="B593" s="35" t="s">
        <v>158</v>
      </c>
      <c r="C593" s="35" t="s">
        <v>243</v>
      </c>
      <c r="D593" s="35" t="s">
        <v>415</v>
      </c>
      <c r="E593" s="35" t="s">
        <v>101</v>
      </c>
      <c r="F593" s="37">
        <f t="shared" si="137"/>
        <v>33.700000000000003</v>
      </c>
      <c r="G593" s="37">
        <f t="shared" si="137"/>
        <v>33.700000000000003</v>
      </c>
      <c r="H593" s="37">
        <f t="shared" si="137"/>
        <v>33.700000000000003</v>
      </c>
    </row>
    <row r="594" spans="1:8" s="40" customFormat="1" ht="68.25" customHeight="1" x14ac:dyDescent="0.25">
      <c r="A594" s="38" t="s">
        <v>110</v>
      </c>
      <c r="B594" s="35" t="s">
        <v>158</v>
      </c>
      <c r="C594" s="35" t="s">
        <v>243</v>
      </c>
      <c r="D594" s="35" t="s">
        <v>415</v>
      </c>
      <c r="E594" s="35" t="s">
        <v>111</v>
      </c>
      <c r="F594" s="37">
        <f t="shared" si="137"/>
        <v>33.700000000000003</v>
      </c>
      <c r="G594" s="37">
        <f t="shared" si="137"/>
        <v>33.700000000000003</v>
      </c>
      <c r="H594" s="37">
        <f t="shared" si="137"/>
        <v>33.700000000000003</v>
      </c>
    </row>
    <row r="595" spans="1:8" s="40" customFormat="1" ht="20.25" customHeight="1" x14ac:dyDescent="0.25">
      <c r="A595" s="38" t="s">
        <v>239</v>
      </c>
      <c r="B595" s="35" t="s">
        <v>158</v>
      </c>
      <c r="C595" s="35" t="s">
        <v>243</v>
      </c>
      <c r="D595" s="35" t="s">
        <v>415</v>
      </c>
      <c r="E595" s="35" t="s">
        <v>240</v>
      </c>
      <c r="F595" s="37">
        <v>33.700000000000003</v>
      </c>
      <c r="G595" s="37">
        <v>33.700000000000003</v>
      </c>
      <c r="H595" s="37">
        <v>33.700000000000003</v>
      </c>
    </row>
    <row r="596" spans="1:8" s="40" customFormat="1" ht="54.75" customHeight="1" x14ac:dyDescent="0.25">
      <c r="A596" s="61" t="s">
        <v>442</v>
      </c>
      <c r="B596" s="35" t="s">
        <v>158</v>
      </c>
      <c r="C596" s="35" t="s">
        <v>243</v>
      </c>
      <c r="D596" s="35" t="s">
        <v>417</v>
      </c>
      <c r="E596" s="35" t="s">
        <v>101</v>
      </c>
      <c r="F596" s="37">
        <f>F597+F614+F618</f>
        <v>3087.3999999999996</v>
      </c>
      <c r="G596" s="37">
        <f>G597+G614+G618</f>
        <v>2458.5</v>
      </c>
      <c r="H596" s="37">
        <f>H597+H614+H618</f>
        <v>2458.5</v>
      </c>
    </row>
    <row r="597" spans="1:8" s="40" customFormat="1" ht="64.5" customHeight="1" x14ac:dyDescent="0.25">
      <c r="A597" s="38" t="s">
        <v>418</v>
      </c>
      <c r="B597" s="35" t="s">
        <v>158</v>
      </c>
      <c r="C597" s="35" t="s">
        <v>243</v>
      </c>
      <c r="D597" s="35" t="s">
        <v>419</v>
      </c>
      <c r="E597" s="35" t="s">
        <v>101</v>
      </c>
      <c r="F597" s="37">
        <f>F598+F605+F608+F611</f>
        <v>2365.1</v>
      </c>
      <c r="G597" s="37">
        <f>G598+G605+G608</f>
        <v>2130</v>
      </c>
      <c r="H597" s="37">
        <f>H598+H605+H608</f>
        <v>2130</v>
      </c>
    </row>
    <row r="598" spans="1:8" s="40" customFormat="1" ht="30.75" customHeight="1" x14ac:dyDescent="0.25">
      <c r="A598" s="38" t="s">
        <v>237</v>
      </c>
      <c r="B598" s="35" t="s">
        <v>158</v>
      </c>
      <c r="C598" s="35" t="s">
        <v>243</v>
      </c>
      <c r="D598" s="35" t="s">
        <v>420</v>
      </c>
      <c r="E598" s="35" t="s">
        <v>101</v>
      </c>
      <c r="F598" s="37">
        <f>F599+F601+F603</f>
        <v>2287.1999999999998</v>
      </c>
      <c r="G598" s="37">
        <f>G599+G601</f>
        <v>2130</v>
      </c>
      <c r="H598" s="37">
        <f>H599+H601</f>
        <v>2130</v>
      </c>
    </row>
    <row r="599" spans="1:8" s="40" customFormat="1" ht="69" customHeight="1" x14ac:dyDescent="0.25">
      <c r="A599" s="38" t="s">
        <v>110</v>
      </c>
      <c r="B599" s="35" t="s">
        <v>158</v>
      </c>
      <c r="C599" s="35" t="s">
        <v>243</v>
      </c>
      <c r="D599" s="35" t="s">
        <v>420</v>
      </c>
      <c r="E599" s="35" t="s">
        <v>111</v>
      </c>
      <c r="F599" s="37">
        <f>F600</f>
        <v>2280.3999999999996</v>
      </c>
      <c r="G599" s="37">
        <f>G600</f>
        <v>2130</v>
      </c>
      <c r="H599" s="37">
        <f>H600</f>
        <v>2130</v>
      </c>
    </row>
    <row r="600" spans="1:8" s="40" customFormat="1" ht="21" customHeight="1" x14ac:dyDescent="0.25">
      <c r="A600" s="38" t="s">
        <v>239</v>
      </c>
      <c r="B600" s="35" t="s">
        <v>158</v>
      </c>
      <c r="C600" s="35" t="s">
        <v>243</v>
      </c>
      <c r="D600" s="35" t="s">
        <v>420</v>
      </c>
      <c r="E600" s="35" t="s">
        <v>240</v>
      </c>
      <c r="F600" s="37">
        <f>2130-6.8-2.1-9.5+54+84.5+25.5+4.7+0.1</f>
        <v>2280.3999999999996</v>
      </c>
      <c r="G600" s="37">
        <v>2130</v>
      </c>
      <c r="H600" s="37">
        <v>2130</v>
      </c>
    </row>
    <row r="601" spans="1:8" s="40" customFormat="1" ht="29.25" hidden="1" customHeight="1" x14ac:dyDescent="0.25">
      <c r="A601" s="38" t="s">
        <v>120</v>
      </c>
      <c r="B601" s="35" t="s">
        <v>158</v>
      </c>
      <c r="C601" s="35" t="s">
        <v>243</v>
      </c>
      <c r="D601" s="35" t="s">
        <v>420</v>
      </c>
      <c r="E601" s="35" t="s">
        <v>121</v>
      </c>
      <c r="F601" s="37">
        <f>F602</f>
        <v>0</v>
      </c>
      <c r="G601" s="37">
        <f>G602</f>
        <v>0</v>
      </c>
      <c r="H601" s="37">
        <f>H602</f>
        <v>0</v>
      </c>
    </row>
    <row r="602" spans="1:8" s="40" customFormat="1" ht="27.75" hidden="1" customHeight="1" x14ac:dyDescent="0.25">
      <c r="A602" s="38" t="s">
        <v>122</v>
      </c>
      <c r="B602" s="35" t="s">
        <v>158</v>
      </c>
      <c r="C602" s="35" t="s">
        <v>243</v>
      </c>
      <c r="D602" s="35" t="s">
        <v>420</v>
      </c>
      <c r="E602" s="35" t="s">
        <v>123</v>
      </c>
      <c r="F602" s="37">
        <v>0</v>
      </c>
      <c r="G602" s="37">
        <v>0</v>
      </c>
      <c r="H602" s="37">
        <v>0</v>
      </c>
    </row>
    <row r="603" spans="1:8" s="40" customFormat="1" ht="27.75" customHeight="1" x14ac:dyDescent="0.25">
      <c r="A603" s="38" t="s">
        <v>120</v>
      </c>
      <c r="B603" s="35" t="s">
        <v>158</v>
      </c>
      <c r="C603" s="35" t="s">
        <v>243</v>
      </c>
      <c r="D603" s="35" t="s">
        <v>420</v>
      </c>
      <c r="E603" s="35" t="s">
        <v>121</v>
      </c>
      <c r="F603" s="37">
        <f>F604</f>
        <v>6.8</v>
      </c>
      <c r="G603" s="37">
        <v>0</v>
      </c>
      <c r="H603" s="37">
        <v>0</v>
      </c>
    </row>
    <row r="604" spans="1:8" s="40" customFormat="1" ht="27.75" customHeight="1" x14ac:dyDescent="0.25">
      <c r="A604" s="38" t="s">
        <v>122</v>
      </c>
      <c r="B604" s="35" t="s">
        <v>158</v>
      </c>
      <c r="C604" s="35" t="s">
        <v>243</v>
      </c>
      <c r="D604" s="35" t="s">
        <v>420</v>
      </c>
      <c r="E604" s="35" t="s">
        <v>123</v>
      </c>
      <c r="F604" s="37">
        <f>5+1.8</f>
        <v>6.8</v>
      </c>
      <c r="G604" s="37">
        <v>0</v>
      </c>
      <c r="H604" s="37">
        <v>0</v>
      </c>
    </row>
    <row r="605" spans="1:8" s="40" customFormat="1" ht="45" customHeight="1" x14ac:dyDescent="0.25">
      <c r="A605" s="38" t="s">
        <v>591</v>
      </c>
      <c r="B605" s="35" t="s">
        <v>158</v>
      </c>
      <c r="C605" s="35" t="s">
        <v>243</v>
      </c>
      <c r="D605" s="35" t="s">
        <v>590</v>
      </c>
      <c r="E605" s="35" t="s">
        <v>101</v>
      </c>
      <c r="F605" s="37">
        <f t="shared" ref="F605:H606" si="138">F606</f>
        <v>1.7999999999999972</v>
      </c>
      <c r="G605" s="37">
        <f t="shared" si="138"/>
        <v>0</v>
      </c>
      <c r="H605" s="37">
        <f t="shared" si="138"/>
        <v>0</v>
      </c>
    </row>
    <row r="606" spans="1:8" s="40" customFormat="1" ht="65.25" customHeight="1" x14ac:dyDescent="0.25">
      <c r="A606" s="38" t="s">
        <v>110</v>
      </c>
      <c r="B606" s="35" t="s">
        <v>158</v>
      </c>
      <c r="C606" s="35" t="s">
        <v>243</v>
      </c>
      <c r="D606" s="35" t="s">
        <v>590</v>
      </c>
      <c r="E606" s="35" t="s">
        <v>111</v>
      </c>
      <c r="F606" s="37">
        <f t="shared" si="138"/>
        <v>1.7999999999999972</v>
      </c>
      <c r="G606" s="37">
        <f t="shared" si="138"/>
        <v>0</v>
      </c>
      <c r="H606" s="37">
        <f t="shared" si="138"/>
        <v>0</v>
      </c>
    </row>
    <row r="607" spans="1:8" s="40" customFormat="1" ht="27.75" customHeight="1" x14ac:dyDescent="0.25">
      <c r="A607" s="38" t="s">
        <v>239</v>
      </c>
      <c r="B607" s="35" t="s">
        <v>158</v>
      </c>
      <c r="C607" s="35" t="s">
        <v>243</v>
      </c>
      <c r="D607" s="35" t="s">
        <v>590</v>
      </c>
      <c r="E607" s="35" t="s">
        <v>240</v>
      </c>
      <c r="F607" s="37">
        <f>6.8+2.1+9.5-16.6</f>
        <v>1.7999999999999972</v>
      </c>
      <c r="G607" s="37">
        <v>0</v>
      </c>
      <c r="H607" s="37">
        <v>0</v>
      </c>
    </row>
    <row r="608" spans="1:8" s="40" customFormat="1" ht="27.75" customHeight="1" x14ac:dyDescent="0.25">
      <c r="A608" s="38" t="s">
        <v>593</v>
      </c>
      <c r="B608" s="35" t="s">
        <v>158</v>
      </c>
      <c r="C608" s="35" t="s">
        <v>243</v>
      </c>
      <c r="D608" s="35" t="s">
        <v>592</v>
      </c>
      <c r="E608" s="35" t="s">
        <v>101</v>
      </c>
      <c r="F608" s="37">
        <f>F609</f>
        <v>34.099999999999966</v>
      </c>
      <c r="G608" s="37">
        <f t="shared" ref="G608:H608" si="139">G609</f>
        <v>0</v>
      </c>
      <c r="H608" s="37">
        <f t="shared" si="139"/>
        <v>0</v>
      </c>
    </row>
    <row r="609" spans="1:8" s="40" customFormat="1" ht="71.25" customHeight="1" x14ac:dyDescent="0.25">
      <c r="A609" s="38" t="s">
        <v>110</v>
      </c>
      <c r="B609" s="35" t="s">
        <v>158</v>
      </c>
      <c r="C609" s="35" t="s">
        <v>243</v>
      </c>
      <c r="D609" s="35" t="s">
        <v>592</v>
      </c>
      <c r="E609" s="35" t="s">
        <v>111</v>
      </c>
      <c r="F609" s="37">
        <f>F610</f>
        <v>34.099999999999966</v>
      </c>
      <c r="G609" s="37">
        <f t="shared" ref="G609:H609" si="140">G610</f>
        <v>0</v>
      </c>
      <c r="H609" s="37">
        <f t="shared" si="140"/>
        <v>0</v>
      </c>
    </row>
    <row r="610" spans="1:8" s="40" customFormat="1" ht="21.75" customHeight="1" x14ac:dyDescent="0.25">
      <c r="A610" s="38" t="s">
        <v>239</v>
      </c>
      <c r="B610" s="111" t="s">
        <v>158</v>
      </c>
      <c r="C610" s="111" t="s">
        <v>243</v>
      </c>
      <c r="D610" s="111" t="s">
        <v>592</v>
      </c>
      <c r="E610" s="111" t="s">
        <v>240</v>
      </c>
      <c r="F610" s="112">
        <f>168+180.7-314.6</f>
        <v>34.099999999999966</v>
      </c>
      <c r="G610" s="37">
        <v>0</v>
      </c>
      <c r="H610" s="37">
        <v>0</v>
      </c>
    </row>
    <row r="611" spans="1:8" s="40" customFormat="1" ht="43.5" customHeight="1" x14ac:dyDescent="0.25">
      <c r="A611" s="38" t="s">
        <v>669</v>
      </c>
      <c r="B611" s="111" t="s">
        <v>158</v>
      </c>
      <c r="C611" s="111" t="s">
        <v>243</v>
      </c>
      <c r="D611" s="111" t="s">
        <v>672</v>
      </c>
      <c r="E611" s="111" t="s">
        <v>101</v>
      </c>
      <c r="F611" s="112">
        <f>F612</f>
        <v>42</v>
      </c>
      <c r="G611" s="37">
        <v>0</v>
      </c>
      <c r="H611" s="37">
        <v>0</v>
      </c>
    </row>
    <row r="612" spans="1:8" s="40" customFormat="1" ht="27.75" customHeight="1" x14ac:dyDescent="0.25">
      <c r="A612" s="38" t="s">
        <v>120</v>
      </c>
      <c r="B612" s="111" t="s">
        <v>158</v>
      </c>
      <c r="C612" s="111" t="s">
        <v>243</v>
      </c>
      <c r="D612" s="111" t="s">
        <v>672</v>
      </c>
      <c r="E612" s="111" t="s">
        <v>121</v>
      </c>
      <c r="F612" s="112">
        <f>F613</f>
        <v>42</v>
      </c>
      <c r="G612" s="37">
        <v>0</v>
      </c>
      <c r="H612" s="37">
        <v>0</v>
      </c>
    </row>
    <row r="613" spans="1:8" s="40" customFormat="1" ht="27.75" customHeight="1" x14ac:dyDescent="0.25">
      <c r="A613" s="38" t="s">
        <v>122</v>
      </c>
      <c r="B613" s="111" t="s">
        <v>158</v>
      </c>
      <c r="C613" s="111" t="s">
        <v>243</v>
      </c>
      <c r="D613" s="111" t="s">
        <v>672</v>
      </c>
      <c r="E613" s="111" t="s">
        <v>123</v>
      </c>
      <c r="F613" s="112">
        <v>42</v>
      </c>
      <c r="G613" s="37">
        <v>0</v>
      </c>
      <c r="H613" s="37">
        <v>0</v>
      </c>
    </row>
    <row r="614" spans="1:8" s="40" customFormat="1" ht="48" customHeight="1" x14ac:dyDescent="0.25">
      <c r="A614" s="38" t="s">
        <v>421</v>
      </c>
      <c r="B614" s="35" t="s">
        <v>158</v>
      </c>
      <c r="C614" s="35" t="s">
        <v>243</v>
      </c>
      <c r="D614" s="35" t="s">
        <v>422</v>
      </c>
      <c r="E614" s="35" t="s">
        <v>101</v>
      </c>
      <c r="F614" s="37">
        <f t="shared" ref="F614:H616" si="141">F615</f>
        <v>66.7</v>
      </c>
      <c r="G614" s="37">
        <f t="shared" si="141"/>
        <v>50.2</v>
      </c>
      <c r="H614" s="37">
        <f t="shared" si="141"/>
        <v>50.2</v>
      </c>
    </row>
    <row r="615" spans="1:8" s="40" customFormat="1" ht="27.75" customHeight="1" x14ac:dyDescent="0.25">
      <c r="A615" s="38" t="s">
        <v>237</v>
      </c>
      <c r="B615" s="35" t="s">
        <v>158</v>
      </c>
      <c r="C615" s="35" t="s">
        <v>243</v>
      </c>
      <c r="D615" s="35" t="s">
        <v>423</v>
      </c>
      <c r="E615" s="35" t="s">
        <v>101</v>
      </c>
      <c r="F615" s="37">
        <f t="shared" si="141"/>
        <v>66.7</v>
      </c>
      <c r="G615" s="37">
        <f t="shared" si="141"/>
        <v>50.2</v>
      </c>
      <c r="H615" s="37">
        <f t="shared" si="141"/>
        <v>50.2</v>
      </c>
    </row>
    <row r="616" spans="1:8" s="40" customFormat="1" ht="27.75" customHeight="1" x14ac:dyDescent="0.25">
      <c r="A616" s="38" t="s">
        <v>120</v>
      </c>
      <c r="B616" s="35" t="s">
        <v>158</v>
      </c>
      <c r="C616" s="35" t="s">
        <v>243</v>
      </c>
      <c r="D616" s="35" t="s">
        <v>423</v>
      </c>
      <c r="E616" s="35" t="s">
        <v>121</v>
      </c>
      <c r="F616" s="37">
        <f t="shared" si="141"/>
        <v>66.7</v>
      </c>
      <c r="G616" s="37">
        <f t="shared" si="141"/>
        <v>50.2</v>
      </c>
      <c r="H616" s="37">
        <f t="shared" si="141"/>
        <v>50.2</v>
      </c>
    </row>
    <row r="617" spans="1:8" s="40" customFormat="1" ht="27.75" customHeight="1" x14ac:dyDescent="0.25">
      <c r="A617" s="38" t="s">
        <v>122</v>
      </c>
      <c r="B617" s="35" t="s">
        <v>158</v>
      </c>
      <c r="C617" s="35" t="s">
        <v>243</v>
      </c>
      <c r="D617" s="35" t="s">
        <v>423</v>
      </c>
      <c r="E617" s="35" t="s">
        <v>123</v>
      </c>
      <c r="F617" s="37">
        <f>50.2+5+11.5</f>
        <v>66.7</v>
      </c>
      <c r="G617" s="37">
        <v>50.2</v>
      </c>
      <c r="H617" s="37">
        <v>50.2</v>
      </c>
    </row>
    <row r="618" spans="1:8" s="40" customFormat="1" ht="27.75" customHeight="1" x14ac:dyDescent="0.25">
      <c r="A618" s="38" t="s">
        <v>424</v>
      </c>
      <c r="B618" s="35" t="s">
        <v>158</v>
      </c>
      <c r="C618" s="35" t="s">
        <v>243</v>
      </c>
      <c r="D618" s="35" t="s">
        <v>425</v>
      </c>
      <c r="E618" s="35" t="s">
        <v>101</v>
      </c>
      <c r="F618" s="37">
        <f>F619+F622</f>
        <v>655.6</v>
      </c>
      <c r="G618" s="37">
        <f>G619+G622</f>
        <v>278.3</v>
      </c>
      <c r="H618" s="37">
        <f>H619+H622</f>
        <v>278.3</v>
      </c>
    </row>
    <row r="619" spans="1:8" s="40" customFormat="1" ht="27.75" customHeight="1" x14ac:dyDescent="0.25">
      <c r="A619" s="38" t="s">
        <v>237</v>
      </c>
      <c r="B619" s="35" t="s">
        <v>158</v>
      </c>
      <c r="C619" s="35" t="s">
        <v>243</v>
      </c>
      <c r="D619" s="35" t="s">
        <v>426</v>
      </c>
      <c r="E619" s="35" t="s">
        <v>101</v>
      </c>
      <c r="F619" s="37">
        <f t="shared" ref="F619:H620" si="142">F620</f>
        <v>609</v>
      </c>
      <c r="G619" s="37">
        <f t="shared" si="142"/>
        <v>231.70000000000002</v>
      </c>
      <c r="H619" s="37">
        <f t="shared" si="142"/>
        <v>231.70000000000002</v>
      </c>
    </row>
    <row r="620" spans="1:8" s="40" customFormat="1" ht="27.75" customHeight="1" x14ac:dyDescent="0.25">
      <c r="A620" s="38" t="s">
        <v>120</v>
      </c>
      <c r="B620" s="35" t="s">
        <v>158</v>
      </c>
      <c r="C620" s="35" t="s">
        <v>243</v>
      </c>
      <c r="D620" s="35" t="s">
        <v>426</v>
      </c>
      <c r="E620" s="35" t="s">
        <v>121</v>
      </c>
      <c r="F620" s="37">
        <f t="shared" si="142"/>
        <v>609</v>
      </c>
      <c r="G620" s="37">
        <f t="shared" si="142"/>
        <v>231.70000000000002</v>
      </c>
      <c r="H620" s="37">
        <f t="shared" si="142"/>
        <v>231.70000000000002</v>
      </c>
    </row>
    <row r="621" spans="1:8" s="40" customFormat="1" ht="27.75" customHeight="1" x14ac:dyDescent="0.25">
      <c r="A621" s="38" t="s">
        <v>122</v>
      </c>
      <c r="B621" s="35" t="s">
        <v>158</v>
      </c>
      <c r="C621" s="35" t="s">
        <v>243</v>
      </c>
      <c r="D621" s="35" t="s">
        <v>426</v>
      </c>
      <c r="E621" s="35" t="s">
        <v>123</v>
      </c>
      <c r="F621" s="37">
        <f>384.1+59.2+20-42.1+35.6+62.8+34.7+59.4-4.7</f>
        <v>609</v>
      </c>
      <c r="G621" s="37">
        <f>384.1-152.4</f>
        <v>231.70000000000002</v>
      </c>
      <c r="H621" s="37">
        <f>384.1-152.4</f>
        <v>231.70000000000002</v>
      </c>
    </row>
    <row r="622" spans="1:8" s="40" customFormat="1" ht="61.5" customHeight="1" x14ac:dyDescent="0.25">
      <c r="A622" s="38" t="s">
        <v>235</v>
      </c>
      <c r="B622" s="35" t="s">
        <v>158</v>
      </c>
      <c r="C622" s="35" t="s">
        <v>243</v>
      </c>
      <c r="D622" s="35" t="s">
        <v>427</v>
      </c>
      <c r="E622" s="35" t="s">
        <v>101</v>
      </c>
      <c r="F622" s="37">
        <f t="shared" ref="F622:H623" si="143">F623</f>
        <v>46.6</v>
      </c>
      <c r="G622" s="37">
        <f t="shared" si="143"/>
        <v>46.6</v>
      </c>
      <c r="H622" s="37">
        <f t="shared" si="143"/>
        <v>46.6</v>
      </c>
    </row>
    <row r="623" spans="1:8" s="40" customFormat="1" ht="18" customHeight="1" x14ac:dyDescent="0.25">
      <c r="A623" s="38" t="s">
        <v>124</v>
      </c>
      <c r="B623" s="35" t="s">
        <v>158</v>
      </c>
      <c r="C623" s="35" t="s">
        <v>243</v>
      </c>
      <c r="D623" s="35" t="s">
        <v>427</v>
      </c>
      <c r="E623" s="35" t="s">
        <v>125</v>
      </c>
      <c r="F623" s="37">
        <f t="shared" si="143"/>
        <v>46.6</v>
      </c>
      <c r="G623" s="37">
        <f t="shared" si="143"/>
        <v>46.6</v>
      </c>
      <c r="H623" s="37">
        <f t="shared" si="143"/>
        <v>46.6</v>
      </c>
    </row>
    <row r="624" spans="1:8" s="40" customFormat="1" ht="18.75" customHeight="1" x14ac:dyDescent="0.25">
      <c r="A624" s="38" t="s">
        <v>126</v>
      </c>
      <c r="B624" s="35" t="s">
        <v>158</v>
      </c>
      <c r="C624" s="35" t="s">
        <v>243</v>
      </c>
      <c r="D624" s="35" t="s">
        <v>427</v>
      </c>
      <c r="E624" s="35" t="s">
        <v>127</v>
      </c>
      <c r="F624" s="37">
        <v>46.6</v>
      </c>
      <c r="G624" s="37">
        <v>46.6</v>
      </c>
      <c r="H624" s="37">
        <v>46.6</v>
      </c>
    </row>
    <row r="625" spans="1:8" s="40" customFormat="1" ht="31.5" customHeight="1" x14ac:dyDescent="0.25">
      <c r="A625" s="38" t="s">
        <v>443</v>
      </c>
      <c r="B625" s="35" t="s">
        <v>158</v>
      </c>
      <c r="C625" s="35" t="s">
        <v>145</v>
      </c>
      <c r="D625" s="35" t="s">
        <v>100</v>
      </c>
      <c r="E625" s="35" t="s">
        <v>101</v>
      </c>
      <c r="F625" s="37">
        <f t="shared" ref="F625:H629" si="144">F626</f>
        <v>97.5</v>
      </c>
      <c r="G625" s="37">
        <f t="shared" si="144"/>
        <v>187</v>
      </c>
      <c r="H625" s="37">
        <f t="shared" si="144"/>
        <v>187</v>
      </c>
    </row>
    <row r="626" spans="1:8" s="40" customFormat="1" ht="44.25" customHeight="1" x14ac:dyDescent="0.25">
      <c r="A626" s="38" t="s">
        <v>181</v>
      </c>
      <c r="B626" s="35" t="s">
        <v>158</v>
      </c>
      <c r="C626" s="35" t="s">
        <v>145</v>
      </c>
      <c r="D626" s="35" t="s">
        <v>182</v>
      </c>
      <c r="E626" s="35" t="s">
        <v>101</v>
      </c>
      <c r="F626" s="37">
        <f t="shared" si="144"/>
        <v>97.5</v>
      </c>
      <c r="G626" s="37">
        <f t="shared" si="144"/>
        <v>187</v>
      </c>
      <c r="H626" s="37">
        <f t="shared" si="144"/>
        <v>187</v>
      </c>
    </row>
    <row r="627" spans="1:8" s="40" customFormat="1" ht="106.5" customHeight="1" x14ac:dyDescent="0.25">
      <c r="A627" s="38" t="s">
        <v>444</v>
      </c>
      <c r="B627" s="35" t="s">
        <v>158</v>
      </c>
      <c r="C627" s="35" t="s">
        <v>145</v>
      </c>
      <c r="D627" s="35" t="s">
        <v>187</v>
      </c>
      <c r="E627" s="35" t="s">
        <v>101</v>
      </c>
      <c r="F627" s="37">
        <f t="shared" si="144"/>
        <v>97.5</v>
      </c>
      <c r="G627" s="37">
        <f t="shared" si="144"/>
        <v>187</v>
      </c>
      <c r="H627" s="37">
        <f t="shared" si="144"/>
        <v>187</v>
      </c>
    </row>
    <row r="628" spans="1:8" s="40" customFormat="1" ht="14.25" customHeight="1" x14ac:dyDescent="0.25">
      <c r="A628" s="38" t="s">
        <v>179</v>
      </c>
      <c r="B628" s="35" t="s">
        <v>158</v>
      </c>
      <c r="C628" s="35" t="s">
        <v>145</v>
      </c>
      <c r="D628" s="35" t="s">
        <v>188</v>
      </c>
      <c r="E628" s="35" t="s">
        <v>101</v>
      </c>
      <c r="F628" s="37">
        <f t="shared" si="144"/>
        <v>97.5</v>
      </c>
      <c r="G628" s="37">
        <f t="shared" si="144"/>
        <v>187</v>
      </c>
      <c r="H628" s="37">
        <f t="shared" si="144"/>
        <v>187</v>
      </c>
    </row>
    <row r="629" spans="1:8" s="40" customFormat="1" ht="28.5" customHeight="1" x14ac:dyDescent="0.25">
      <c r="A629" s="38" t="s">
        <v>120</v>
      </c>
      <c r="B629" s="35" t="s">
        <v>158</v>
      </c>
      <c r="C629" s="35" t="s">
        <v>145</v>
      </c>
      <c r="D629" s="35" t="s">
        <v>188</v>
      </c>
      <c r="E629" s="35" t="s">
        <v>121</v>
      </c>
      <c r="F629" s="37">
        <f t="shared" si="144"/>
        <v>97.5</v>
      </c>
      <c r="G629" s="37">
        <f t="shared" si="144"/>
        <v>187</v>
      </c>
      <c r="H629" s="37">
        <f t="shared" si="144"/>
        <v>187</v>
      </c>
    </row>
    <row r="630" spans="1:8" s="40" customFormat="1" ht="29.25" customHeight="1" x14ac:dyDescent="0.25">
      <c r="A630" s="38" t="s">
        <v>122</v>
      </c>
      <c r="B630" s="35" t="s">
        <v>158</v>
      </c>
      <c r="C630" s="35" t="s">
        <v>145</v>
      </c>
      <c r="D630" s="35" t="s">
        <v>188</v>
      </c>
      <c r="E630" s="35" t="s">
        <v>123</v>
      </c>
      <c r="F630" s="37">
        <f>187+2.5+10-55+1.1+6.3-54.4</f>
        <v>97.5</v>
      </c>
      <c r="G630" s="37">
        <v>187</v>
      </c>
      <c r="H630" s="37">
        <v>187</v>
      </c>
    </row>
    <row r="631" spans="1:8" s="40" customFormat="1" ht="18.75" customHeight="1" x14ac:dyDescent="0.25">
      <c r="A631" s="38" t="s">
        <v>445</v>
      </c>
      <c r="B631" s="35" t="s">
        <v>158</v>
      </c>
      <c r="C631" s="35" t="s">
        <v>158</v>
      </c>
      <c r="D631" s="35" t="s">
        <v>100</v>
      </c>
      <c r="E631" s="35" t="s">
        <v>101</v>
      </c>
      <c r="F631" s="37">
        <f>F632</f>
        <v>316.5</v>
      </c>
      <c r="G631" s="37">
        <f>G632</f>
        <v>316.5</v>
      </c>
      <c r="H631" s="37">
        <f>H632</f>
        <v>316.5</v>
      </c>
    </row>
    <row r="632" spans="1:8" s="40" customFormat="1" ht="44.25" customHeight="1" x14ac:dyDescent="0.25">
      <c r="A632" s="38" t="s">
        <v>446</v>
      </c>
      <c r="B632" s="35" t="s">
        <v>158</v>
      </c>
      <c r="C632" s="35" t="s">
        <v>158</v>
      </c>
      <c r="D632" s="35" t="s">
        <v>447</v>
      </c>
      <c r="E632" s="35" t="s">
        <v>101</v>
      </c>
      <c r="F632" s="37">
        <f>F633+F639</f>
        <v>316.5</v>
      </c>
      <c r="G632" s="37">
        <f>G633+G639</f>
        <v>316.5</v>
      </c>
      <c r="H632" s="37">
        <f>H633+H639</f>
        <v>316.5</v>
      </c>
    </row>
    <row r="633" spans="1:8" s="40" customFormat="1" ht="28.5" customHeight="1" x14ac:dyDescent="0.25">
      <c r="A633" s="38" t="s">
        <v>448</v>
      </c>
      <c r="B633" s="35" t="s">
        <v>158</v>
      </c>
      <c r="C633" s="35" t="s">
        <v>158</v>
      </c>
      <c r="D633" s="35" t="s">
        <v>449</v>
      </c>
      <c r="E633" s="35" t="s">
        <v>101</v>
      </c>
      <c r="F633" s="37">
        <f t="shared" ref="F633:H635" si="145">F634</f>
        <v>259.60000000000002</v>
      </c>
      <c r="G633" s="37">
        <f t="shared" si="145"/>
        <v>272.60000000000002</v>
      </c>
      <c r="H633" s="37">
        <f t="shared" si="145"/>
        <v>272.60000000000002</v>
      </c>
    </row>
    <row r="634" spans="1:8" s="40" customFormat="1" ht="15" customHeight="1" x14ac:dyDescent="0.25">
      <c r="A634" s="38" t="s">
        <v>179</v>
      </c>
      <c r="B634" s="35" t="s">
        <v>158</v>
      </c>
      <c r="C634" s="35" t="s">
        <v>158</v>
      </c>
      <c r="D634" s="35" t="s">
        <v>450</v>
      </c>
      <c r="E634" s="35" t="s">
        <v>101</v>
      </c>
      <c r="F634" s="37">
        <f t="shared" si="145"/>
        <v>259.60000000000002</v>
      </c>
      <c r="G634" s="37">
        <f t="shared" si="145"/>
        <v>272.60000000000002</v>
      </c>
      <c r="H634" s="37">
        <f t="shared" si="145"/>
        <v>272.60000000000002</v>
      </c>
    </row>
    <row r="635" spans="1:8" s="40" customFormat="1" ht="32.25" customHeight="1" x14ac:dyDescent="0.25">
      <c r="A635" s="38" t="s">
        <v>394</v>
      </c>
      <c r="B635" s="35" t="s">
        <v>158</v>
      </c>
      <c r="C635" s="35" t="s">
        <v>158</v>
      </c>
      <c r="D635" s="35" t="s">
        <v>450</v>
      </c>
      <c r="E635" s="35" t="s">
        <v>395</v>
      </c>
      <c r="F635" s="37">
        <f t="shared" si="145"/>
        <v>259.60000000000002</v>
      </c>
      <c r="G635" s="37">
        <f t="shared" si="145"/>
        <v>272.60000000000002</v>
      </c>
      <c r="H635" s="37">
        <f t="shared" si="145"/>
        <v>272.60000000000002</v>
      </c>
    </row>
    <row r="636" spans="1:8" s="40" customFormat="1" ht="15" x14ac:dyDescent="0.25">
      <c r="A636" s="38" t="s">
        <v>396</v>
      </c>
      <c r="B636" s="35" t="s">
        <v>158</v>
      </c>
      <c r="C636" s="35" t="s">
        <v>158</v>
      </c>
      <c r="D636" s="35" t="s">
        <v>450</v>
      </c>
      <c r="E636" s="35" t="s">
        <v>397</v>
      </c>
      <c r="F636" s="37">
        <f>272.6-13</f>
        <v>259.60000000000002</v>
      </c>
      <c r="G636" s="37">
        <v>272.60000000000002</v>
      </c>
      <c r="H636" s="37">
        <v>272.60000000000002</v>
      </c>
    </row>
    <row r="637" spans="1:8" s="40" customFormat="1" ht="39" hidden="1" customHeight="1" x14ac:dyDescent="0.25">
      <c r="A637" s="38" t="s">
        <v>451</v>
      </c>
      <c r="B637" s="35" t="s">
        <v>158</v>
      </c>
      <c r="C637" s="35" t="s">
        <v>248</v>
      </c>
      <c r="D637" s="35" t="s">
        <v>452</v>
      </c>
      <c r="E637" s="35" t="s">
        <v>101</v>
      </c>
      <c r="F637" s="37">
        <f t="shared" ref="F637:H638" si="146">G637/1000</f>
        <v>0</v>
      </c>
      <c r="G637" s="37">
        <f t="shared" si="146"/>
        <v>0</v>
      </c>
      <c r="H637" s="37">
        <f t="shared" si="146"/>
        <v>0</v>
      </c>
    </row>
    <row r="638" spans="1:8" s="40" customFormat="1" ht="15" hidden="1" customHeight="1" x14ac:dyDescent="0.25">
      <c r="A638" s="38" t="s">
        <v>453</v>
      </c>
      <c r="B638" s="35" t="s">
        <v>158</v>
      </c>
      <c r="C638" s="35" t="s">
        <v>248</v>
      </c>
      <c r="D638" s="35" t="s">
        <v>452</v>
      </c>
      <c r="E638" s="35" t="s">
        <v>454</v>
      </c>
      <c r="F638" s="37">
        <f t="shared" si="146"/>
        <v>0</v>
      </c>
      <c r="G638" s="37">
        <f t="shared" si="146"/>
        <v>0</v>
      </c>
      <c r="H638" s="37">
        <f t="shared" si="146"/>
        <v>0</v>
      </c>
    </row>
    <row r="639" spans="1:8" s="40" customFormat="1" ht="27.75" customHeight="1" x14ac:dyDescent="0.25">
      <c r="A639" s="38" t="s">
        <v>455</v>
      </c>
      <c r="B639" s="35" t="s">
        <v>158</v>
      </c>
      <c r="C639" s="35" t="s">
        <v>158</v>
      </c>
      <c r="D639" s="35" t="s">
        <v>456</v>
      </c>
      <c r="E639" s="35" t="s">
        <v>101</v>
      </c>
      <c r="F639" s="37">
        <f t="shared" ref="F639:H641" si="147">F640</f>
        <v>56.9</v>
      </c>
      <c r="G639" s="37">
        <f t="shared" si="147"/>
        <v>43.9</v>
      </c>
      <c r="H639" s="37">
        <f t="shared" si="147"/>
        <v>43.9</v>
      </c>
    </row>
    <row r="640" spans="1:8" s="40" customFormat="1" ht="17.25" customHeight="1" x14ac:dyDescent="0.25">
      <c r="A640" s="38" t="s">
        <v>179</v>
      </c>
      <c r="B640" s="35" t="s">
        <v>158</v>
      </c>
      <c r="C640" s="35" t="s">
        <v>158</v>
      </c>
      <c r="D640" s="35" t="s">
        <v>457</v>
      </c>
      <c r="E640" s="35" t="s">
        <v>101</v>
      </c>
      <c r="F640" s="37">
        <f t="shared" si="147"/>
        <v>56.9</v>
      </c>
      <c r="G640" s="37">
        <f t="shared" si="147"/>
        <v>43.9</v>
      </c>
      <c r="H640" s="37">
        <f t="shared" si="147"/>
        <v>43.9</v>
      </c>
    </row>
    <row r="641" spans="1:8" s="40" customFormat="1" ht="29.25" customHeight="1" x14ac:dyDescent="0.25">
      <c r="A641" s="38" t="s">
        <v>394</v>
      </c>
      <c r="B641" s="35" t="s">
        <v>158</v>
      </c>
      <c r="C641" s="35" t="s">
        <v>158</v>
      </c>
      <c r="D641" s="35" t="s">
        <v>457</v>
      </c>
      <c r="E641" s="35" t="s">
        <v>395</v>
      </c>
      <c r="F641" s="37">
        <f t="shared" si="147"/>
        <v>56.9</v>
      </c>
      <c r="G641" s="37">
        <f t="shared" si="147"/>
        <v>43.9</v>
      </c>
      <c r="H641" s="37">
        <f t="shared" si="147"/>
        <v>43.9</v>
      </c>
    </row>
    <row r="642" spans="1:8" s="40" customFormat="1" ht="19.5" customHeight="1" x14ac:dyDescent="0.25">
      <c r="A642" s="38" t="s">
        <v>396</v>
      </c>
      <c r="B642" s="35" t="s">
        <v>158</v>
      </c>
      <c r="C642" s="35" t="s">
        <v>158</v>
      </c>
      <c r="D642" s="35" t="s">
        <v>457</v>
      </c>
      <c r="E642" s="35" t="s">
        <v>397</v>
      </c>
      <c r="F642" s="37">
        <f>43.9+13</f>
        <v>56.9</v>
      </c>
      <c r="G642" s="37">
        <v>43.9</v>
      </c>
      <c r="H642" s="37">
        <v>43.9</v>
      </c>
    </row>
    <row r="643" spans="1:8" s="40" customFormat="1" ht="15" customHeight="1" x14ac:dyDescent="0.2">
      <c r="A643" s="54" t="s">
        <v>458</v>
      </c>
      <c r="B643" s="33" t="s">
        <v>459</v>
      </c>
      <c r="C643" s="33" t="s">
        <v>99</v>
      </c>
      <c r="D643" s="33" t="s">
        <v>100</v>
      </c>
      <c r="E643" s="33" t="s">
        <v>101</v>
      </c>
      <c r="F643" s="34">
        <f>F644</f>
        <v>6551.4000000000005</v>
      </c>
      <c r="G643" s="34">
        <f>G644</f>
        <v>5366.6999999999989</v>
      </c>
      <c r="H643" s="34">
        <f>H644</f>
        <v>5366.6999999999989</v>
      </c>
    </row>
    <row r="644" spans="1:8" s="40" customFormat="1" ht="18.75" customHeight="1" x14ac:dyDescent="0.25">
      <c r="A644" s="38" t="s">
        <v>460</v>
      </c>
      <c r="B644" s="35" t="s">
        <v>459</v>
      </c>
      <c r="C644" s="35" t="s">
        <v>98</v>
      </c>
      <c r="D644" s="35" t="s">
        <v>100</v>
      </c>
      <c r="E644" s="35" t="s">
        <v>101</v>
      </c>
      <c r="F644" s="37">
        <f>F645+F650+F655+F687</f>
        <v>6551.4000000000005</v>
      </c>
      <c r="G644" s="37">
        <f>G645+G650+G655+G687</f>
        <v>5366.6999999999989</v>
      </c>
      <c r="H644" s="37">
        <f>H645+H650+H655+H687</f>
        <v>5366.6999999999989</v>
      </c>
    </row>
    <row r="645" spans="1:8" s="40" customFormat="1" ht="41.25" customHeight="1" x14ac:dyDescent="0.25">
      <c r="A645" s="38" t="s">
        <v>175</v>
      </c>
      <c r="B645" s="35" t="s">
        <v>459</v>
      </c>
      <c r="C645" s="35" t="s">
        <v>98</v>
      </c>
      <c r="D645" s="35" t="s">
        <v>176</v>
      </c>
      <c r="E645" s="35" t="s">
        <v>101</v>
      </c>
      <c r="F645" s="37">
        <f>F646</f>
        <v>5.9</v>
      </c>
      <c r="G645" s="37">
        <f>G646</f>
        <v>5.9</v>
      </c>
      <c r="H645" s="37">
        <f>H646</f>
        <v>5.9</v>
      </c>
    </row>
    <row r="646" spans="1:8" s="40" customFormat="1" ht="42.75" customHeight="1" x14ac:dyDescent="0.25">
      <c r="A646" s="38" t="s">
        <v>461</v>
      </c>
      <c r="B646" s="35" t="s">
        <v>459</v>
      </c>
      <c r="C646" s="35" t="s">
        <v>98</v>
      </c>
      <c r="D646" s="35" t="s">
        <v>462</v>
      </c>
      <c r="E646" s="35" t="s">
        <v>101</v>
      </c>
      <c r="F646" s="37">
        <f t="shared" ref="F646:H653" si="148">F647</f>
        <v>5.9</v>
      </c>
      <c r="G646" s="37">
        <f t="shared" si="148"/>
        <v>5.9</v>
      </c>
      <c r="H646" s="37">
        <f t="shared" si="148"/>
        <v>5.9</v>
      </c>
    </row>
    <row r="647" spans="1:8" s="40" customFormat="1" ht="14.25" customHeight="1" x14ac:dyDescent="0.25">
      <c r="A647" s="38" t="s">
        <v>179</v>
      </c>
      <c r="B647" s="35" t="s">
        <v>459</v>
      </c>
      <c r="C647" s="35" t="s">
        <v>98</v>
      </c>
      <c r="D647" s="35" t="s">
        <v>463</v>
      </c>
      <c r="E647" s="35" t="s">
        <v>101</v>
      </c>
      <c r="F647" s="37">
        <f t="shared" si="148"/>
        <v>5.9</v>
      </c>
      <c r="G647" s="37">
        <f t="shared" si="148"/>
        <v>5.9</v>
      </c>
      <c r="H647" s="37">
        <f t="shared" si="148"/>
        <v>5.9</v>
      </c>
    </row>
    <row r="648" spans="1:8" s="40" customFormat="1" ht="27.75" customHeight="1" x14ac:dyDescent="0.25">
      <c r="A648" s="38" t="s">
        <v>120</v>
      </c>
      <c r="B648" s="35" t="s">
        <v>459</v>
      </c>
      <c r="C648" s="35" t="s">
        <v>98</v>
      </c>
      <c r="D648" s="35" t="s">
        <v>463</v>
      </c>
      <c r="E648" s="35" t="s">
        <v>121</v>
      </c>
      <c r="F648" s="37">
        <f t="shared" si="148"/>
        <v>5.9</v>
      </c>
      <c r="G648" s="37">
        <f t="shared" si="148"/>
        <v>5.9</v>
      </c>
      <c r="H648" s="37">
        <f t="shared" si="148"/>
        <v>5.9</v>
      </c>
    </row>
    <row r="649" spans="1:8" s="40" customFormat="1" ht="28.5" customHeight="1" x14ac:dyDescent="0.25">
      <c r="A649" s="38" t="s">
        <v>122</v>
      </c>
      <c r="B649" s="35" t="s">
        <v>459</v>
      </c>
      <c r="C649" s="35" t="s">
        <v>98</v>
      </c>
      <c r="D649" s="35" t="s">
        <v>463</v>
      </c>
      <c r="E649" s="35" t="s">
        <v>123</v>
      </c>
      <c r="F649" s="37">
        <f>5.9+5.9-5.9</f>
        <v>5.9</v>
      </c>
      <c r="G649" s="37">
        <f>5.9+5.9-5.9</f>
        <v>5.9</v>
      </c>
      <c r="H649" s="37">
        <f>5.9+5.9-5.9</f>
        <v>5.9</v>
      </c>
    </row>
    <row r="650" spans="1:8" s="40" customFormat="1" ht="37.5" hidden="1" customHeight="1" x14ac:dyDescent="0.25">
      <c r="A650" s="38" t="s">
        <v>464</v>
      </c>
      <c r="B650" s="35" t="s">
        <v>459</v>
      </c>
      <c r="C650" s="35" t="s">
        <v>98</v>
      </c>
      <c r="D650" s="35" t="s">
        <v>465</v>
      </c>
      <c r="E650" s="35" t="s">
        <v>101</v>
      </c>
      <c r="F650" s="37">
        <f t="shared" si="148"/>
        <v>0</v>
      </c>
      <c r="G650" s="37">
        <f t="shared" si="148"/>
        <v>0</v>
      </c>
      <c r="H650" s="37">
        <f t="shared" si="148"/>
        <v>0</v>
      </c>
    </row>
    <row r="651" spans="1:8" s="40" customFormat="1" ht="24" hidden="1" customHeight="1" x14ac:dyDescent="0.25">
      <c r="A651" s="38" t="s">
        <v>466</v>
      </c>
      <c r="B651" s="35" t="s">
        <v>459</v>
      </c>
      <c r="C651" s="35" t="s">
        <v>98</v>
      </c>
      <c r="D651" s="35" t="s">
        <v>467</v>
      </c>
      <c r="E651" s="35" t="s">
        <v>101</v>
      </c>
      <c r="F651" s="37">
        <f t="shared" si="148"/>
        <v>0</v>
      </c>
      <c r="G651" s="37">
        <f t="shared" si="148"/>
        <v>0</v>
      </c>
      <c r="H651" s="37">
        <f t="shared" si="148"/>
        <v>0</v>
      </c>
    </row>
    <row r="652" spans="1:8" s="40" customFormat="1" ht="15" hidden="1" customHeight="1" x14ac:dyDescent="0.25">
      <c r="A652" s="38" t="s">
        <v>179</v>
      </c>
      <c r="B652" s="35" t="s">
        <v>459</v>
      </c>
      <c r="C652" s="35" t="s">
        <v>98</v>
      </c>
      <c r="D652" s="35" t="s">
        <v>468</v>
      </c>
      <c r="E652" s="35" t="s">
        <v>101</v>
      </c>
      <c r="F652" s="37">
        <f t="shared" si="148"/>
        <v>0</v>
      </c>
      <c r="G652" s="37">
        <f t="shared" si="148"/>
        <v>0</v>
      </c>
      <c r="H652" s="37">
        <f t="shared" si="148"/>
        <v>0</v>
      </c>
    </row>
    <row r="653" spans="1:8" s="40" customFormat="1" ht="30" hidden="1" customHeight="1" x14ac:dyDescent="0.25">
      <c r="A653" s="38" t="s">
        <v>120</v>
      </c>
      <c r="B653" s="35" t="s">
        <v>459</v>
      </c>
      <c r="C653" s="35" t="s">
        <v>98</v>
      </c>
      <c r="D653" s="35" t="s">
        <v>468</v>
      </c>
      <c r="E653" s="35" t="s">
        <v>121</v>
      </c>
      <c r="F653" s="37">
        <f t="shared" si="148"/>
        <v>0</v>
      </c>
      <c r="G653" s="37">
        <f t="shared" si="148"/>
        <v>0</v>
      </c>
      <c r="H653" s="37">
        <f t="shared" si="148"/>
        <v>0</v>
      </c>
    </row>
    <row r="654" spans="1:8" s="40" customFormat="1" ht="27.75" hidden="1" customHeight="1" x14ac:dyDescent="0.25">
      <c r="A654" s="38" t="s">
        <v>122</v>
      </c>
      <c r="B654" s="35" t="s">
        <v>459</v>
      </c>
      <c r="C654" s="35" t="s">
        <v>98</v>
      </c>
      <c r="D654" s="35" t="s">
        <v>468</v>
      </c>
      <c r="E654" s="35" t="s">
        <v>123</v>
      </c>
      <c r="F654" s="37">
        <f>5.9-5.9</f>
        <v>0</v>
      </c>
      <c r="G654" s="37">
        <f>5.9-5.9</f>
        <v>0</v>
      </c>
      <c r="H654" s="37">
        <f>5.9-5.9</f>
        <v>0</v>
      </c>
    </row>
    <row r="655" spans="1:8" s="40" customFormat="1" ht="40.5" customHeight="1" x14ac:dyDescent="0.25">
      <c r="A655" s="38" t="s">
        <v>469</v>
      </c>
      <c r="B655" s="35" t="s">
        <v>459</v>
      </c>
      <c r="C655" s="35" t="s">
        <v>98</v>
      </c>
      <c r="D655" s="35" t="s">
        <v>470</v>
      </c>
      <c r="E655" s="35" t="s">
        <v>101</v>
      </c>
      <c r="F655" s="37">
        <f>F656+F680</f>
        <v>6347.2000000000007</v>
      </c>
      <c r="G655" s="37">
        <f>G656+G680</f>
        <v>5283.5999999999995</v>
      </c>
      <c r="H655" s="37">
        <f>H656+H680</f>
        <v>5283.5999999999995</v>
      </c>
    </row>
    <row r="656" spans="1:8" s="40" customFormat="1" ht="27.75" customHeight="1" x14ac:dyDescent="0.25">
      <c r="A656" s="38" t="s">
        <v>471</v>
      </c>
      <c r="B656" s="35" t="s">
        <v>459</v>
      </c>
      <c r="C656" s="35" t="s">
        <v>98</v>
      </c>
      <c r="D656" s="35" t="s">
        <v>472</v>
      </c>
      <c r="E656" s="35" t="s">
        <v>101</v>
      </c>
      <c r="F656" s="37">
        <f>F657+F674+F665+F662+F677+F668</f>
        <v>5662.1</v>
      </c>
      <c r="G656" s="37">
        <f>G657+G674+G665+G662</f>
        <v>4885.2</v>
      </c>
      <c r="H656" s="37">
        <f>H657+H674+H665+H662</f>
        <v>4885.2</v>
      </c>
    </row>
    <row r="657" spans="1:8" s="40" customFormat="1" ht="27.75" customHeight="1" x14ac:dyDescent="0.25">
      <c r="A657" s="38" t="s">
        <v>237</v>
      </c>
      <c r="B657" s="35" t="s">
        <v>459</v>
      </c>
      <c r="C657" s="35" t="s">
        <v>98</v>
      </c>
      <c r="D657" s="35" t="s">
        <v>473</v>
      </c>
      <c r="E657" s="35" t="s">
        <v>101</v>
      </c>
      <c r="F657" s="37">
        <f>F658+F660</f>
        <v>4248</v>
      </c>
      <c r="G657" s="37">
        <f>G658+G660</f>
        <v>4529</v>
      </c>
      <c r="H657" s="37">
        <f>H658+H660</f>
        <v>4529</v>
      </c>
    </row>
    <row r="658" spans="1:8" s="40" customFormat="1" ht="68.25" customHeight="1" x14ac:dyDescent="0.25">
      <c r="A658" s="38" t="s">
        <v>110</v>
      </c>
      <c r="B658" s="35" t="s">
        <v>459</v>
      </c>
      <c r="C658" s="35" t="s">
        <v>98</v>
      </c>
      <c r="D658" s="35" t="s">
        <v>473</v>
      </c>
      <c r="E658" s="35" t="s">
        <v>111</v>
      </c>
      <c r="F658" s="37">
        <f>F659</f>
        <v>3811.0000000000005</v>
      </c>
      <c r="G658" s="37">
        <f>G659</f>
        <v>4340.3</v>
      </c>
      <c r="H658" s="37">
        <f>H659</f>
        <v>4340.3</v>
      </c>
    </row>
    <row r="659" spans="1:8" s="40" customFormat="1" ht="19.5" customHeight="1" x14ac:dyDescent="0.25">
      <c r="A659" s="38" t="s">
        <v>239</v>
      </c>
      <c r="B659" s="35" t="s">
        <v>459</v>
      </c>
      <c r="C659" s="35" t="s">
        <v>98</v>
      </c>
      <c r="D659" s="35" t="s">
        <v>473</v>
      </c>
      <c r="E659" s="35" t="s">
        <v>240</v>
      </c>
      <c r="F659" s="37">
        <f>4033.3-78.6-23.7-120</f>
        <v>3811.0000000000005</v>
      </c>
      <c r="G659" s="37">
        <f>4033.3+307</f>
        <v>4340.3</v>
      </c>
      <c r="H659" s="37">
        <f>4033.3+307</f>
        <v>4340.3</v>
      </c>
    </row>
    <row r="660" spans="1:8" s="40" customFormat="1" ht="30" customHeight="1" x14ac:dyDescent="0.25">
      <c r="A660" s="38" t="s">
        <v>120</v>
      </c>
      <c r="B660" s="35" t="s">
        <v>459</v>
      </c>
      <c r="C660" s="35" t="s">
        <v>98</v>
      </c>
      <c r="D660" s="35" t="s">
        <v>473</v>
      </c>
      <c r="E660" s="35" t="s">
        <v>121</v>
      </c>
      <c r="F660" s="37">
        <f>F661</f>
        <v>437</v>
      </c>
      <c r="G660" s="37">
        <f>G661</f>
        <v>188.7</v>
      </c>
      <c r="H660" s="37">
        <f>H661</f>
        <v>188.7</v>
      </c>
    </row>
    <row r="661" spans="1:8" s="40" customFormat="1" ht="30.75" customHeight="1" x14ac:dyDescent="0.25">
      <c r="A661" s="38" t="s">
        <v>122</v>
      </c>
      <c r="B661" s="35" t="s">
        <v>459</v>
      </c>
      <c r="C661" s="35" t="s">
        <v>98</v>
      </c>
      <c r="D661" s="35" t="s">
        <v>473</v>
      </c>
      <c r="E661" s="35" t="s">
        <v>123</v>
      </c>
      <c r="F661" s="37">
        <f>555-161.7+14+4.4+0.3+25</f>
        <v>437</v>
      </c>
      <c r="G661" s="37">
        <f>555-366.3</f>
        <v>188.7</v>
      </c>
      <c r="H661" s="37">
        <f>555-366.3</f>
        <v>188.7</v>
      </c>
    </row>
    <row r="662" spans="1:8" s="40" customFormat="1" ht="58.5" customHeight="1" x14ac:dyDescent="0.25">
      <c r="A662" s="38" t="s">
        <v>589</v>
      </c>
      <c r="B662" s="35" t="s">
        <v>459</v>
      </c>
      <c r="C662" s="35" t="s">
        <v>98</v>
      </c>
      <c r="D662" s="35" t="s">
        <v>588</v>
      </c>
      <c r="E662" s="35" t="s">
        <v>101</v>
      </c>
      <c r="F662" s="37">
        <f>F663</f>
        <v>102.3</v>
      </c>
      <c r="G662" s="37">
        <f t="shared" ref="G662:H662" si="149">G663</f>
        <v>0</v>
      </c>
      <c r="H662" s="37">
        <f t="shared" si="149"/>
        <v>0</v>
      </c>
    </row>
    <row r="663" spans="1:8" s="40" customFormat="1" ht="72" customHeight="1" x14ac:dyDescent="0.25">
      <c r="A663" s="38" t="s">
        <v>110</v>
      </c>
      <c r="B663" s="35" t="s">
        <v>459</v>
      </c>
      <c r="C663" s="35" t="s">
        <v>98</v>
      </c>
      <c r="D663" s="35" t="s">
        <v>588</v>
      </c>
      <c r="E663" s="35" t="s">
        <v>111</v>
      </c>
      <c r="F663" s="37">
        <f>F664</f>
        <v>102.3</v>
      </c>
      <c r="G663" s="37">
        <f t="shared" ref="G663:H663" si="150">G664</f>
        <v>0</v>
      </c>
      <c r="H663" s="37">
        <f t="shared" si="150"/>
        <v>0</v>
      </c>
    </row>
    <row r="664" spans="1:8" s="40" customFormat="1" ht="27" customHeight="1" x14ac:dyDescent="0.25">
      <c r="A664" s="38" t="s">
        <v>239</v>
      </c>
      <c r="B664" s="35" t="s">
        <v>459</v>
      </c>
      <c r="C664" s="35" t="s">
        <v>98</v>
      </c>
      <c r="D664" s="35" t="s">
        <v>588</v>
      </c>
      <c r="E664" s="35" t="s">
        <v>240</v>
      </c>
      <c r="F664" s="37">
        <f>78.6+23.7</f>
        <v>102.3</v>
      </c>
      <c r="G664" s="37">
        <v>0</v>
      </c>
      <c r="H664" s="37">
        <v>0</v>
      </c>
    </row>
    <row r="665" spans="1:8" s="40" customFormat="1" ht="27.75" customHeight="1" x14ac:dyDescent="0.25">
      <c r="A665" s="38" t="s">
        <v>474</v>
      </c>
      <c r="B665" s="35" t="s">
        <v>459</v>
      </c>
      <c r="C665" s="35" t="s">
        <v>98</v>
      </c>
      <c r="D665" s="35" t="s">
        <v>475</v>
      </c>
      <c r="E665" s="35" t="s">
        <v>101</v>
      </c>
      <c r="F665" s="37">
        <f t="shared" ref="F665:H666" si="151">F666</f>
        <v>307</v>
      </c>
      <c r="G665" s="37">
        <f t="shared" si="151"/>
        <v>0</v>
      </c>
      <c r="H665" s="37">
        <f t="shared" si="151"/>
        <v>0</v>
      </c>
    </row>
    <row r="666" spans="1:8" s="40" customFormat="1" ht="25.5" customHeight="1" x14ac:dyDescent="0.25">
      <c r="A666" s="38" t="s">
        <v>110</v>
      </c>
      <c r="B666" s="35" t="s">
        <v>459</v>
      </c>
      <c r="C666" s="35" t="s">
        <v>98</v>
      </c>
      <c r="D666" s="35" t="s">
        <v>475</v>
      </c>
      <c r="E666" s="35" t="s">
        <v>111</v>
      </c>
      <c r="F666" s="37">
        <f t="shared" si="151"/>
        <v>307</v>
      </c>
      <c r="G666" s="37">
        <f t="shared" si="151"/>
        <v>0</v>
      </c>
      <c r="H666" s="37">
        <f t="shared" si="151"/>
        <v>0</v>
      </c>
    </row>
    <row r="667" spans="1:8" s="40" customFormat="1" ht="15.75" customHeight="1" x14ac:dyDescent="0.25">
      <c r="A667" s="38" t="s">
        <v>239</v>
      </c>
      <c r="B667" s="35" t="s">
        <v>459</v>
      </c>
      <c r="C667" s="35" t="s">
        <v>98</v>
      </c>
      <c r="D667" s="35" t="s">
        <v>475</v>
      </c>
      <c r="E667" s="35" t="s">
        <v>240</v>
      </c>
      <c r="F667" s="37">
        <v>307</v>
      </c>
      <c r="G667" s="37">
        <v>0</v>
      </c>
      <c r="H667" s="37">
        <v>0</v>
      </c>
    </row>
    <row r="668" spans="1:8" s="40" customFormat="1" ht="42.75" customHeight="1" x14ac:dyDescent="0.25">
      <c r="A668" s="38" t="s">
        <v>669</v>
      </c>
      <c r="B668" s="35" t="s">
        <v>459</v>
      </c>
      <c r="C668" s="35" t="s">
        <v>98</v>
      </c>
      <c r="D668" s="35" t="s">
        <v>671</v>
      </c>
      <c r="E668" s="35" t="s">
        <v>101</v>
      </c>
      <c r="F668" s="37">
        <f>F669+F671</f>
        <v>716.2</v>
      </c>
      <c r="G668" s="37">
        <v>0</v>
      </c>
      <c r="H668" s="37">
        <v>0</v>
      </c>
    </row>
    <row r="669" spans="1:8" s="40" customFormat="1" ht="30" customHeight="1" x14ac:dyDescent="0.25">
      <c r="A669" s="38" t="s">
        <v>120</v>
      </c>
      <c r="B669" s="35" t="s">
        <v>459</v>
      </c>
      <c r="C669" s="35" t="s">
        <v>98</v>
      </c>
      <c r="D669" s="35" t="s">
        <v>671</v>
      </c>
      <c r="E669" s="35" t="s">
        <v>121</v>
      </c>
      <c r="F669" s="37">
        <f>F670</f>
        <v>486.7</v>
      </c>
      <c r="G669" s="37">
        <v>0</v>
      </c>
      <c r="H669" s="37">
        <v>0</v>
      </c>
    </row>
    <row r="670" spans="1:8" s="40" customFormat="1" ht="29.25" customHeight="1" x14ac:dyDescent="0.25">
      <c r="A670" s="38" t="s">
        <v>122</v>
      </c>
      <c r="B670" s="35" t="s">
        <v>459</v>
      </c>
      <c r="C670" s="35" t="s">
        <v>98</v>
      </c>
      <c r="D670" s="35" t="s">
        <v>671</v>
      </c>
      <c r="E670" s="35" t="s">
        <v>123</v>
      </c>
      <c r="F670" s="37">
        <f>436+50.7</f>
        <v>486.7</v>
      </c>
      <c r="G670" s="37">
        <v>0</v>
      </c>
      <c r="H670" s="37">
        <v>0</v>
      </c>
    </row>
    <row r="671" spans="1:8" s="40" customFormat="1" ht="18.75" customHeight="1" x14ac:dyDescent="0.25">
      <c r="A671" s="38" t="s">
        <v>124</v>
      </c>
      <c r="B671" s="35" t="s">
        <v>459</v>
      </c>
      <c r="C671" s="35" t="s">
        <v>98</v>
      </c>
      <c r="D671" s="35" t="s">
        <v>671</v>
      </c>
      <c r="E671" s="35" t="s">
        <v>125</v>
      </c>
      <c r="F671" s="37">
        <f>F672</f>
        <v>229.5</v>
      </c>
      <c r="G671" s="37">
        <v>0</v>
      </c>
      <c r="H671" s="37">
        <v>0</v>
      </c>
    </row>
    <row r="672" spans="1:8" s="40" customFormat="1" ht="21.75" customHeight="1" x14ac:dyDescent="0.25">
      <c r="A672" s="38" t="s">
        <v>126</v>
      </c>
      <c r="B672" s="35" t="s">
        <v>459</v>
      </c>
      <c r="C672" s="35" t="s">
        <v>98</v>
      </c>
      <c r="D672" s="35" t="s">
        <v>671</v>
      </c>
      <c r="E672" s="35" t="s">
        <v>127</v>
      </c>
      <c r="F672" s="37">
        <v>229.5</v>
      </c>
      <c r="G672" s="37">
        <v>0</v>
      </c>
      <c r="H672" s="37">
        <v>0</v>
      </c>
    </row>
    <row r="673" spans="1:8" s="40" customFormat="1" ht="29.25" hidden="1" customHeight="1" x14ac:dyDescent="0.25">
      <c r="A673" s="38"/>
      <c r="B673" s="35"/>
      <c r="C673" s="35"/>
      <c r="D673" s="35"/>
      <c r="E673" s="35"/>
      <c r="F673" s="37"/>
      <c r="G673" s="37"/>
      <c r="H673" s="37"/>
    </row>
    <row r="674" spans="1:8" s="40" customFormat="1" ht="54" customHeight="1" x14ac:dyDescent="0.25">
      <c r="A674" s="38" t="s">
        <v>235</v>
      </c>
      <c r="B674" s="35" t="s">
        <v>459</v>
      </c>
      <c r="C674" s="35" t="s">
        <v>98</v>
      </c>
      <c r="D674" s="35" t="s">
        <v>476</v>
      </c>
      <c r="E674" s="35" t="s">
        <v>101</v>
      </c>
      <c r="F674" s="37">
        <f t="shared" ref="F674:H675" si="152">F675</f>
        <v>238.6</v>
      </c>
      <c r="G674" s="37">
        <f t="shared" si="152"/>
        <v>356.2</v>
      </c>
      <c r="H674" s="37">
        <f t="shared" si="152"/>
        <v>356.2</v>
      </c>
    </row>
    <row r="675" spans="1:8" s="40" customFormat="1" ht="15" customHeight="1" x14ac:dyDescent="0.25">
      <c r="A675" s="38" t="s">
        <v>124</v>
      </c>
      <c r="B675" s="35" t="s">
        <v>459</v>
      </c>
      <c r="C675" s="35" t="s">
        <v>98</v>
      </c>
      <c r="D675" s="35" t="s">
        <v>476</v>
      </c>
      <c r="E675" s="35" t="s">
        <v>125</v>
      </c>
      <c r="F675" s="37">
        <f t="shared" si="152"/>
        <v>238.6</v>
      </c>
      <c r="G675" s="37">
        <f t="shared" si="152"/>
        <v>356.2</v>
      </c>
      <c r="H675" s="37">
        <f t="shared" si="152"/>
        <v>356.2</v>
      </c>
    </row>
    <row r="676" spans="1:8" s="40" customFormat="1" ht="15" customHeight="1" x14ac:dyDescent="0.25">
      <c r="A676" s="38" t="s">
        <v>126</v>
      </c>
      <c r="B676" s="35" t="s">
        <v>459</v>
      </c>
      <c r="C676" s="35" t="s">
        <v>98</v>
      </c>
      <c r="D676" s="35" t="s">
        <v>476</v>
      </c>
      <c r="E676" s="35" t="s">
        <v>127</v>
      </c>
      <c r="F676" s="37">
        <f>356.2-117.2-0.3-0.1</f>
        <v>238.6</v>
      </c>
      <c r="G676" s="37">
        <v>356.2</v>
      </c>
      <c r="H676" s="37">
        <v>356.2</v>
      </c>
    </row>
    <row r="677" spans="1:8" s="40" customFormat="1" ht="30.75" customHeight="1" x14ac:dyDescent="0.25">
      <c r="A677" s="38" t="s">
        <v>662</v>
      </c>
      <c r="B677" s="35" t="s">
        <v>459</v>
      </c>
      <c r="C677" s="35" t="s">
        <v>98</v>
      </c>
      <c r="D677" s="35" t="s">
        <v>661</v>
      </c>
      <c r="E677" s="35" t="s">
        <v>101</v>
      </c>
      <c r="F677" s="43">
        <f>F678</f>
        <v>50</v>
      </c>
      <c r="G677" s="37">
        <v>0</v>
      </c>
      <c r="H677" s="37">
        <v>0</v>
      </c>
    </row>
    <row r="678" spans="1:8" s="40" customFormat="1" ht="33" customHeight="1" x14ac:dyDescent="0.25">
      <c r="A678" s="38" t="s">
        <v>120</v>
      </c>
      <c r="B678" s="35" t="s">
        <v>459</v>
      </c>
      <c r="C678" s="35" t="s">
        <v>98</v>
      </c>
      <c r="D678" s="35" t="s">
        <v>661</v>
      </c>
      <c r="E678" s="35" t="s">
        <v>121</v>
      </c>
      <c r="F678" s="37">
        <f>F679</f>
        <v>50</v>
      </c>
      <c r="G678" s="37">
        <v>0</v>
      </c>
      <c r="H678" s="37">
        <v>0</v>
      </c>
    </row>
    <row r="679" spans="1:8" s="40" customFormat="1" ht="30.75" customHeight="1" x14ac:dyDescent="0.25">
      <c r="A679" s="38" t="s">
        <v>122</v>
      </c>
      <c r="B679" s="35" t="s">
        <v>459</v>
      </c>
      <c r="C679" s="35" t="s">
        <v>98</v>
      </c>
      <c r="D679" s="35" t="s">
        <v>661</v>
      </c>
      <c r="E679" s="35" t="s">
        <v>123</v>
      </c>
      <c r="F679" s="37">
        <v>50</v>
      </c>
      <c r="G679" s="37">
        <v>0</v>
      </c>
      <c r="H679" s="37">
        <v>0</v>
      </c>
    </row>
    <row r="680" spans="1:8" s="40" customFormat="1" ht="41.25" customHeight="1" x14ac:dyDescent="0.25">
      <c r="A680" s="38" t="s">
        <v>477</v>
      </c>
      <c r="B680" s="35" t="s">
        <v>459</v>
      </c>
      <c r="C680" s="35" t="s">
        <v>98</v>
      </c>
      <c r="D680" s="35" t="s">
        <v>478</v>
      </c>
      <c r="E680" s="35" t="s">
        <v>101</v>
      </c>
      <c r="F680" s="37">
        <f t="shared" ref="F680:H682" si="153">F681</f>
        <v>685.1</v>
      </c>
      <c r="G680" s="37">
        <f t="shared" si="153"/>
        <v>398.4</v>
      </c>
      <c r="H680" s="37">
        <f t="shared" si="153"/>
        <v>398.4</v>
      </c>
    </row>
    <row r="681" spans="1:8" s="40" customFormat="1" ht="27.75" customHeight="1" x14ac:dyDescent="0.25">
      <c r="A681" s="38" t="s">
        <v>237</v>
      </c>
      <c r="B681" s="35" t="s">
        <v>459</v>
      </c>
      <c r="C681" s="35" t="s">
        <v>98</v>
      </c>
      <c r="D681" s="35" t="s">
        <v>479</v>
      </c>
      <c r="E681" s="35" t="s">
        <v>101</v>
      </c>
      <c r="F681" s="37">
        <f t="shared" si="153"/>
        <v>685.1</v>
      </c>
      <c r="G681" s="37">
        <f t="shared" si="153"/>
        <v>398.4</v>
      </c>
      <c r="H681" s="37">
        <f t="shared" si="153"/>
        <v>398.4</v>
      </c>
    </row>
    <row r="682" spans="1:8" s="40" customFormat="1" ht="28.5" customHeight="1" x14ac:dyDescent="0.25">
      <c r="A682" s="38" t="s">
        <v>120</v>
      </c>
      <c r="B682" s="35" t="s">
        <v>459</v>
      </c>
      <c r="C682" s="35" t="s">
        <v>98</v>
      </c>
      <c r="D682" s="35" t="s">
        <v>479</v>
      </c>
      <c r="E682" s="35" t="s">
        <v>121</v>
      </c>
      <c r="F682" s="37">
        <f t="shared" si="153"/>
        <v>685.1</v>
      </c>
      <c r="G682" s="37">
        <f t="shared" si="153"/>
        <v>398.4</v>
      </c>
      <c r="H682" s="37">
        <f t="shared" si="153"/>
        <v>398.4</v>
      </c>
    </row>
    <row r="683" spans="1:8" s="40" customFormat="1" ht="30.75" customHeight="1" x14ac:dyDescent="0.25">
      <c r="A683" s="38" t="s">
        <v>122</v>
      </c>
      <c r="B683" s="35" t="s">
        <v>459</v>
      </c>
      <c r="C683" s="35" t="s">
        <v>98</v>
      </c>
      <c r="D683" s="35" t="s">
        <v>479</v>
      </c>
      <c r="E683" s="35" t="s">
        <v>123</v>
      </c>
      <c r="F683" s="37">
        <f>398.4+100-14+201.8-1.1</f>
        <v>685.1</v>
      </c>
      <c r="G683" s="37">
        <v>398.4</v>
      </c>
      <c r="H683" s="37">
        <v>398.4</v>
      </c>
    </row>
    <row r="684" spans="1:8" s="40" customFormat="1" ht="30.75" hidden="1" customHeight="1" x14ac:dyDescent="0.25">
      <c r="A684" s="38"/>
      <c r="B684" s="35"/>
      <c r="C684" s="35"/>
      <c r="D684" s="35"/>
      <c r="E684" s="35"/>
      <c r="F684" s="37"/>
      <c r="G684" s="37"/>
      <c r="H684" s="37"/>
    </row>
    <row r="685" spans="1:8" s="40" customFormat="1" ht="30.75" hidden="1" customHeight="1" x14ac:dyDescent="0.25">
      <c r="A685" s="38"/>
      <c r="B685" s="35"/>
      <c r="C685" s="35"/>
      <c r="D685" s="35"/>
      <c r="E685" s="35"/>
      <c r="F685" s="37"/>
      <c r="G685" s="37"/>
      <c r="H685" s="37"/>
    </row>
    <row r="686" spans="1:8" s="40" customFormat="1" ht="30.75" hidden="1" customHeight="1" x14ac:dyDescent="0.25">
      <c r="A686" s="38"/>
      <c r="B686" s="35"/>
      <c r="C686" s="35"/>
      <c r="D686" s="35"/>
      <c r="E686" s="35"/>
      <c r="F686" s="37"/>
      <c r="G686" s="37"/>
      <c r="H686" s="37"/>
    </row>
    <row r="687" spans="1:8" s="40" customFormat="1" ht="59.25" customHeight="1" x14ac:dyDescent="0.25">
      <c r="A687" s="38" t="s">
        <v>203</v>
      </c>
      <c r="B687" s="35" t="s">
        <v>459</v>
      </c>
      <c r="C687" s="35" t="s">
        <v>98</v>
      </c>
      <c r="D687" s="35" t="s">
        <v>204</v>
      </c>
      <c r="E687" s="35" t="s">
        <v>101</v>
      </c>
      <c r="F687" s="37">
        <f t="shared" ref="F687:H691" si="154">F688</f>
        <v>198.29999999999998</v>
      </c>
      <c r="G687" s="37">
        <f t="shared" si="154"/>
        <v>77.2</v>
      </c>
      <c r="H687" s="37">
        <f t="shared" si="154"/>
        <v>77.2</v>
      </c>
    </row>
    <row r="688" spans="1:8" s="40" customFormat="1" ht="40.5" customHeight="1" x14ac:dyDescent="0.25">
      <c r="A688" s="38" t="s">
        <v>205</v>
      </c>
      <c r="B688" s="35" t="s">
        <v>459</v>
      </c>
      <c r="C688" s="35" t="s">
        <v>98</v>
      </c>
      <c r="D688" s="35" t="s">
        <v>206</v>
      </c>
      <c r="E688" s="35" t="s">
        <v>101</v>
      </c>
      <c r="F688" s="37">
        <f t="shared" si="154"/>
        <v>198.29999999999998</v>
      </c>
      <c r="G688" s="37">
        <f t="shared" si="154"/>
        <v>77.2</v>
      </c>
      <c r="H688" s="37">
        <f t="shared" si="154"/>
        <v>77.2</v>
      </c>
    </row>
    <row r="689" spans="1:8" s="40" customFormat="1" ht="42" customHeight="1" x14ac:dyDescent="0.25">
      <c r="A689" s="38" t="s">
        <v>207</v>
      </c>
      <c r="B689" s="35" t="s">
        <v>459</v>
      </c>
      <c r="C689" s="35" t="s">
        <v>98</v>
      </c>
      <c r="D689" s="35" t="s">
        <v>208</v>
      </c>
      <c r="E689" s="35" t="s">
        <v>101</v>
      </c>
      <c r="F689" s="37">
        <f t="shared" si="154"/>
        <v>198.29999999999998</v>
      </c>
      <c r="G689" s="37">
        <f t="shared" si="154"/>
        <v>77.2</v>
      </c>
      <c r="H689" s="37">
        <f t="shared" si="154"/>
        <v>77.2</v>
      </c>
    </row>
    <row r="690" spans="1:8" s="40" customFormat="1" ht="15.75" customHeight="1" x14ac:dyDescent="0.25">
      <c r="A690" s="38" t="s">
        <v>179</v>
      </c>
      <c r="B690" s="35" t="s">
        <v>459</v>
      </c>
      <c r="C690" s="35" t="s">
        <v>98</v>
      </c>
      <c r="D690" s="35" t="s">
        <v>209</v>
      </c>
      <c r="E690" s="35" t="s">
        <v>101</v>
      </c>
      <c r="F690" s="37">
        <f t="shared" si="154"/>
        <v>198.29999999999998</v>
      </c>
      <c r="G690" s="37">
        <f t="shared" si="154"/>
        <v>77.2</v>
      </c>
      <c r="H690" s="37">
        <f t="shared" si="154"/>
        <v>77.2</v>
      </c>
    </row>
    <row r="691" spans="1:8" s="40" customFormat="1" ht="27" customHeight="1" x14ac:dyDescent="0.25">
      <c r="A691" s="38" t="s">
        <v>120</v>
      </c>
      <c r="B691" s="35" t="s">
        <v>459</v>
      </c>
      <c r="C691" s="35" t="s">
        <v>98</v>
      </c>
      <c r="D691" s="35" t="s">
        <v>209</v>
      </c>
      <c r="E691" s="35" t="s">
        <v>121</v>
      </c>
      <c r="F691" s="37">
        <f t="shared" si="154"/>
        <v>198.29999999999998</v>
      </c>
      <c r="G691" s="37">
        <f t="shared" si="154"/>
        <v>77.2</v>
      </c>
      <c r="H691" s="37">
        <f t="shared" si="154"/>
        <v>77.2</v>
      </c>
    </row>
    <row r="692" spans="1:8" s="40" customFormat="1" ht="27.75" customHeight="1" x14ac:dyDescent="0.25">
      <c r="A692" s="38" t="s">
        <v>122</v>
      </c>
      <c r="B692" s="35" t="s">
        <v>459</v>
      </c>
      <c r="C692" s="35" t="s">
        <v>98</v>
      </c>
      <c r="D692" s="35" t="s">
        <v>209</v>
      </c>
      <c r="E692" s="35" t="s">
        <v>123</v>
      </c>
      <c r="F692" s="37">
        <f>77.2+120+1.1</f>
        <v>198.29999999999998</v>
      </c>
      <c r="G692" s="37">
        <v>77.2</v>
      </c>
      <c r="H692" s="37">
        <v>77.2</v>
      </c>
    </row>
    <row r="693" spans="1:8" s="40" customFormat="1" ht="14.25" x14ac:dyDescent="0.2">
      <c r="A693" s="54" t="s">
        <v>480</v>
      </c>
      <c r="B693" s="33" t="s">
        <v>481</v>
      </c>
      <c r="C693" s="33" t="s">
        <v>99</v>
      </c>
      <c r="D693" s="33" t="s">
        <v>100</v>
      </c>
      <c r="E693" s="33" t="s">
        <v>101</v>
      </c>
      <c r="F693" s="34">
        <f>F694+F699+F707</f>
        <v>742.19999999999993</v>
      </c>
      <c r="G693" s="34">
        <f>G694+G699+G707</f>
        <v>1013.9</v>
      </c>
      <c r="H693" s="34">
        <f>H694+H699+H707</f>
        <v>1025.4000000000001</v>
      </c>
    </row>
    <row r="694" spans="1:8" s="40" customFormat="1" ht="15" x14ac:dyDescent="0.25">
      <c r="A694" s="38" t="s">
        <v>482</v>
      </c>
      <c r="B694" s="35" t="s">
        <v>481</v>
      </c>
      <c r="C694" s="35" t="s">
        <v>98</v>
      </c>
      <c r="D694" s="35" t="s">
        <v>100</v>
      </c>
      <c r="E694" s="35" t="s">
        <v>101</v>
      </c>
      <c r="F694" s="37">
        <f t="shared" ref="F694:H697" si="155">F695</f>
        <v>172.5</v>
      </c>
      <c r="G694" s="37">
        <f t="shared" si="155"/>
        <v>402</v>
      </c>
      <c r="H694" s="37">
        <f t="shared" si="155"/>
        <v>402</v>
      </c>
    </row>
    <row r="695" spans="1:8" s="44" customFormat="1" ht="26.25" x14ac:dyDescent="0.25">
      <c r="A695" s="38" t="s">
        <v>339</v>
      </c>
      <c r="B695" s="35" t="s">
        <v>481</v>
      </c>
      <c r="C695" s="35" t="s">
        <v>98</v>
      </c>
      <c r="D695" s="35" t="s">
        <v>340</v>
      </c>
      <c r="E695" s="35" t="s">
        <v>101</v>
      </c>
      <c r="F695" s="37">
        <f t="shared" si="155"/>
        <v>172.5</v>
      </c>
      <c r="G695" s="37">
        <f t="shared" si="155"/>
        <v>402</v>
      </c>
      <c r="H695" s="37">
        <f t="shared" si="155"/>
        <v>402</v>
      </c>
    </row>
    <row r="696" spans="1:8" s="44" customFormat="1" ht="15" x14ac:dyDescent="0.25">
      <c r="A696" s="38" t="s">
        <v>483</v>
      </c>
      <c r="B696" s="35" t="s">
        <v>481</v>
      </c>
      <c r="C696" s="35" t="s">
        <v>98</v>
      </c>
      <c r="D696" s="35" t="s">
        <v>484</v>
      </c>
      <c r="E696" s="35" t="s">
        <v>101</v>
      </c>
      <c r="F696" s="37">
        <f t="shared" si="155"/>
        <v>172.5</v>
      </c>
      <c r="G696" s="37">
        <f t="shared" si="155"/>
        <v>402</v>
      </c>
      <c r="H696" s="37">
        <f t="shared" si="155"/>
        <v>402</v>
      </c>
    </row>
    <row r="697" spans="1:8" s="41" customFormat="1" ht="21" customHeight="1" x14ac:dyDescent="0.25">
      <c r="A697" s="38" t="s">
        <v>485</v>
      </c>
      <c r="B697" s="35" t="s">
        <v>481</v>
      </c>
      <c r="C697" s="35" t="s">
        <v>98</v>
      </c>
      <c r="D697" s="35" t="s">
        <v>484</v>
      </c>
      <c r="E697" s="35" t="s">
        <v>486</v>
      </c>
      <c r="F697" s="37">
        <f t="shared" si="155"/>
        <v>172.5</v>
      </c>
      <c r="G697" s="37">
        <f t="shared" si="155"/>
        <v>402</v>
      </c>
      <c r="H697" s="37">
        <f t="shared" si="155"/>
        <v>402</v>
      </c>
    </row>
    <row r="698" spans="1:8" s="41" customFormat="1" ht="26.25" x14ac:dyDescent="0.25">
      <c r="A698" s="38" t="s">
        <v>487</v>
      </c>
      <c r="B698" s="35" t="s">
        <v>481</v>
      </c>
      <c r="C698" s="35" t="s">
        <v>98</v>
      </c>
      <c r="D698" s="35" t="s">
        <v>484</v>
      </c>
      <c r="E698" s="35" t="s">
        <v>488</v>
      </c>
      <c r="F698" s="37">
        <f>402-229.5</f>
        <v>172.5</v>
      </c>
      <c r="G698" s="37">
        <v>402</v>
      </c>
      <c r="H698" s="37">
        <v>402</v>
      </c>
    </row>
    <row r="699" spans="1:8" s="41" customFormat="1" ht="15" x14ac:dyDescent="0.25">
      <c r="A699" s="38" t="s">
        <v>489</v>
      </c>
      <c r="B699" s="35" t="s">
        <v>481</v>
      </c>
      <c r="C699" s="35" t="s">
        <v>243</v>
      </c>
      <c r="D699" s="35" t="s">
        <v>100</v>
      </c>
      <c r="E699" s="35" t="s">
        <v>101</v>
      </c>
      <c r="F699" s="37">
        <f t="shared" ref="F699:H700" si="156">F700</f>
        <v>317.09999999999997</v>
      </c>
      <c r="G699" s="37">
        <f t="shared" si="156"/>
        <v>328.5</v>
      </c>
      <c r="H699" s="37">
        <f t="shared" si="156"/>
        <v>340</v>
      </c>
    </row>
    <row r="700" spans="1:8" s="40" customFormat="1" ht="26.25" x14ac:dyDescent="0.25">
      <c r="A700" s="38" t="s">
        <v>339</v>
      </c>
      <c r="B700" s="35" t="s">
        <v>481</v>
      </c>
      <c r="C700" s="35" t="s">
        <v>243</v>
      </c>
      <c r="D700" s="35" t="s">
        <v>340</v>
      </c>
      <c r="E700" s="35" t="s">
        <v>101</v>
      </c>
      <c r="F700" s="37">
        <f t="shared" si="156"/>
        <v>317.09999999999997</v>
      </c>
      <c r="G700" s="37">
        <f t="shared" si="156"/>
        <v>328.5</v>
      </c>
      <c r="H700" s="37">
        <f t="shared" si="156"/>
        <v>340</v>
      </c>
    </row>
    <row r="701" spans="1:8" s="44" customFormat="1" ht="37.5" customHeight="1" x14ac:dyDescent="0.25">
      <c r="A701" s="38" t="s">
        <v>490</v>
      </c>
      <c r="B701" s="35" t="s">
        <v>481</v>
      </c>
      <c r="C701" s="35" t="s">
        <v>243</v>
      </c>
      <c r="D701" s="35" t="s">
        <v>491</v>
      </c>
      <c r="E701" s="35" t="s">
        <v>101</v>
      </c>
      <c r="F701" s="37">
        <f>F703+F705</f>
        <v>317.09999999999997</v>
      </c>
      <c r="G701" s="37">
        <f>G703+G705</f>
        <v>328.5</v>
      </c>
      <c r="H701" s="37">
        <v>340</v>
      </c>
    </row>
    <row r="702" spans="1:8" s="44" customFormat="1" ht="27" customHeight="1" x14ac:dyDescent="0.25">
      <c r="A702" s="38" t="s">
        <v>120</v>
      </c>
      <c r="B702" s="35" t="s">
        <v>481</v>
      </c>
      <c r="C702" s="35" t="s">
        <v>243</v>
      </c>
      <c r="D702" s="35" t="s">
        <v>491</v>
      </c>
      <c r="E702" s="35" t="s">
        <v>121</v>
      </c>
      <c r="F702" s="37">
        <f>F703</f>
        <v>5.7</v>
      </c>
      <c r="G702" s="37">
        <f>G703</f>
        <v>5.9</v>
      </c>
      <c r="H702" s="37">
        <f>H703</f>
        <v>6.1</v>
      </c>
    </row>
    <row r="703" spans="1:8" s="44" customFormat="1" ht="27.75" customHeight="1" x14ac:dyDescent="0.25">
      <c r="A703" s="38" t="s">
        <v>122</v>
      </c>
      <c r="B703" s="35" t="s">
        <v>481</v>
      </c>
      <c r="C703" s="35" t="s">
        <v>243</v>
      </c>
      <c r="D703" s="35" t="s">
        <v>491</v>
      </c>
      <c r="E703" s="35" t="s">
        <v>123</v>
      </c>
      <c r="F703" s="37">
        <v>5.7</v>
      </c>
      <c r="G703" s="37">
        <v>5.9</v>
      </c>
      <c r="H703" s="37">
        <v>6.1</v>
      </c>
    </row>
    <row r="704" spans="1:8" s="41" customFormat="1" ht="14.25" customHeight="1" x14ac:dyDescent="0.25">
      <c r="A704" s="38" t="s">
        <v>485</v>
      </c>
      <c r="B704" s="35" t="s">
        <v>481</v>
      </c>
      <c r="C704" s="35" t="s">
        <v>243</v>
      </c>
      <c r="D704" s="35" t="s">
        <v>491</v>
      </c>
      <c r="E704" s="35" t="s">
        <v>486</v>
      </c>
      <c r="F704" s="37">
        <f>F705</f>
        <v>311.39999999999998</v>
      </c>
      <c r="G704" s="37">
        <f>G705</f>
        <v>322.60000000000002</v>
      </c>
      <c r="H704" s="37">
        <f>H705</f>
        <v>333.9</v>
      </c>
    </row>
    <row r="705" spans="1:8" s="41" customFormat="1" ht="28.5" customHeight="1" x14ac:dyDescent="0.25">
      <c r="A705" s="38" t="s">
        <v>487</v>
      </c>
      <c r="B705" s="35" t="s">
        <v>481</v>
      </c>
      <c r="C705" s="35" t="s">
        <v>243</v>
      </c>
      <c r="D705" s="35" t="s">
        <v>491</v>
      </c>
      <c r="E705" s="35" t="s">
        <v>488</v>
      </c>
      <c r="F705" s="37">
        <v>311.39999999999998</v>
      </c>
      <c r="G705" s="37">
        <v>322.60000000000002</v>
      </c>
      <c r="H705" s="37">
        <v>333.9</v>
      </c>
    </row>
    <row r="706" spans="1:8" s="41" customFormat="1" ht="14.25" hidden="1" customHeight="1" x14ac:dyDescent="0.25">
      <c r="A706" s="38"/>
      <c r="B706" s="35"/>
      <c r="C706" s="35"/>
      <c r="D706" s="35"/>
      <c r="E706" s="35"/>
      <c r="F706" s="37">
        <f>G706/1000</f>
        <v>0</v>
      </c>
      <c r="G706" s="37">
        <f>H706/1000</f>
        <v>0</v>
      </c>
      <c r="H706" s="37">
        <f>I706/1000</f>
        <v>0</v>
      </c>
    </row>
    <row r="707" spans="1:8" s="40" customFormat="1" ht="18.75" customHeight="1" x14ac:dyDescent="0.25">
      <c r="A707" s="38" t="s">
        <v>492</v>
      </c>
      <c r="B707" s="35" t="s">
        <v>481</v>
      </c>
      <c r="C707" s="35" t="s">
        <v>115</v>
      </c>
      <c r="D707" s="35" t="s">
        <v>100</v>
      </c>
      <c r="E707" s="35" t="s">
        <v>101</v>
      </c>
      <c r="F707" s="37">
        <f>F708</f>
        <v>252.59999999999997</v>
      </c>
      <c r="G707" s="37">
        <f>G708</f>
        <v>283.39999999999998</v>
      </c>
      <c r="H707" s="37">
        <f>H708</f>
        <v>283.39999999999998</v>
      </c>
    </row>
    <row r="708" spans="1:8" s="40" customFormat="1" ht="26.25" x14ac:dyDescent="0.25">
      <c r="A708" s="38" t="s">
        <v>339</v>
      </c>
      <c r="B708" s="35" t="s">
        <v>481</v>
      </c>
      <c r="C708" s="35" t="s">
        <v>115</v>
      </c>
      <c r="D708" s="35" t="s">
        <v>340</v>
      </c>
      <c r="E708" s="35" t="s">
        <v>101</v>
      </c>
      <c r="F708" s="37">
        <f>F712+F709</f>
        <v>252.59999999999997</v>
      </c>
      <c r="G708" s="37">
        <f>G712+G709</f>
        <v>283.39999999999998</v>
      </c>
      <c r="H708" s="37">
        <f>H712+H709</f>
        <v>283.39999999999998</v>
      </c>
    </row>
    <row r="709" spans="1:8" s="40" customFormat="1" ht="90" hidden="1" x14ac:dyDescent="0.25">
      <c r="A709" s="38" t="s">
        <v>140</v>
      </c>
      <c r="B709" s="35" t="s">
        <v>481</v>
      </c>
      <c r="C709" s="35" t="s">
        <v>115</v>
      </c>
      <c r="D709" s="35" t="s">
        <v>141</v>
      </c>
      <c r="E709" s="35" t="s">
        <v>101</v>
      </c>
      <c r="F709" s="37">
        <f t="shared" ref="F709:H710" si="157">F710</f>
        <v>0</v>
      </c>
      <c r="G709" s="37">
        <f t="shared" si="157"/>
        <v>0</v>
      </c>
      <c r="H709" s="37">
        <f t="shared" si="157"/>
        <v>0</v>
      </c>
    </row>
    <row r="710" spans="1:8" s="40" customFormat="1" ht="26.25" hidden="1" x14ac:dyDescent="0.25">
      <c r="A710" s="38" t="s">
        <v>120</v>
      </c>
      <c r="B710" s="35" t="s">
        <v>481</v>
      </c>
      <c r="C710" s="35" t="s">
        <v>115</v>
      </c>
      <c r="D710" s="35" t="s">
        <v>141</v>
      </c>
      <c r="E710" s="35" t="s">
        <v>121</v>
      </c>
      <c r="F710" s="37">
        <f t="shared" si="157"/>
        <v>0</v>
      </c>
      <c r="G710" s="37">
        <f t="shared" si="157"/>
        <v>0</v>
      </c>
      <c r="H710" s="37">
        <f t="shared" si="157"/>
        <v>0</v>
      </c>
    </row>
    <row r="711" spans="1:8" s="40" customFormat="1" ht="39" hidden="1" x14ac:dyDescent="0.25">
      <c r="A711" s="38" t="s">
        <v>122</v>
      </c>
      <c r="B711" s="35" t="s">
        <v>481</v>
      </c>
      <c r="C711" s="35" t="s">
        <v>115</v>
      </c>
      <c r="D711" s="35" t="s">
        <v>141</v>
      </c>
      <c r="E711" s="35" t="s">
        <v>123</v>
      </c>
      <c r="F711" s="37">
        <f>4.9-4.9</f>
        <v>0</v>
      </c>
      <c r="G711" s="37">
        <f>4.9-4.9</f>
        <v>0</v>
      </c>
      <c r="H711" s="37">
        <f>4.9-4.9</f>
        <v>0</v>
      </c>
    </row>
    <row r="712" spans="1:8" s="40" customFormat="1" ht="54" customHeight="1" x14ac:dyDescent="0.25">
      <c r="A712" s="38" t="s">
        <v>493</v>
      </c>
      <c r="B712" s="35" t="s">
        <v>481</v>
      </c>
      <c r="C712" s="35" t="s">
        <v>115</v>
      </c>
      <c r="D712" s="35" t="s">
        <v>494</v>
      </c>
      <c r="E712" s="35" t="s">
        <v>101</v>
      </c>
      <c r="F712" s="37">
        <f t="shared" ref="F712:H713" si="158">F713</f>
        <v>252.59999999999997</v>
      </c>
      <c r="G712" s="37">
        <f t="shared" si="158"/>
        <v>283.39999999999998</v>
      </c>
      <c r="H712" s="37">
        <f t="shared" si="158"/>
        <v>283.39999999999998</v>
      </c>
    </row>
    <row r="713" spans="1:8" s="40" customFormat="1" ht="15" x14ac:dyDescent="0.25">
      <c r="A713" s="38" t="s">
        <v>495</v>
      </c>
      <c r="B713" s="35" t="s">
        <v>481</v>
      </c>
      <c r="C713" s="35" t="s">
        <v>115</v>
      </c>
      <c r="D713" s="35" t="s">
        <v>494</v>
      </c>
      <c r="E713" s="35" t="s">
        <v>486</v>
      </c>
      <c r="F713" s="37">
        <f t="shared" si="158"/>
        <v>252.59999999999997</v>
      </c>
      <c r="G713" s="37">
        <f t="shared" si="158"/>
        <v>283.39999999999998</v>
      </c>
      <c r="H713" s="37">
        <f t="shared" si="158"/>
        <v>283.39999999999998</v>
      </c>
    </row>
    <row r="714" spans="1:8" s="40" customFormat="1" ht="26.25" x14ac:dyDescent="0.25">
      <c r="A714" s="38" t="s">
        <v>487</v>
      </c>
      <c r="B714" s="35" t="s">
        <v>481</v>
      </c>
      <c r="C714" s="35" t="s">
        <v>115</v>
      </c>
      <c r="D714" s="35" t="s">
        <v>494</v>
      </c>
      <c r="E714" s="35" t="s">
        <v>488</v>
      </c>
      <c r="F714" s="37">
        <f>273.4-20.8</f>
        <v>252.59999999999997</v>
      </c>
      <c r="G714" s="37">
        <v>283.39999999999998</v>
      </c>
      <c r="H714" s="37">
        <v>283.39999999999998</v>
      </c>
    </row>
    <row r="715" spans="1:8" s="40" customFormat="1" ht="15" hidden="1" x14ac:dyDescent="0.25">
      <c r="A715" s="38" t="s">
        <v>496</v>
      </c>
      <c r="B715" s="35" t="s">
        <v>481</v>
      </c>
      <c r="C715" s="35" t="s">
        <v>154</v>
      </c>
      <c r="D715" s="35" t="s">
        <v>100</v>
      </c>
      <c r="E715" s="35" t="s">
        <v>101</v>
      </c>
      <c r="F715" s="37">
        <f t="shared" ref="F715:H718" si="159">F716</f>
        <v>0</v>
      </c>
      <c r="G715" s="37">
        <f t="shared" si="159"/>
        <v>0</v>
      </c>
      <c r="H715" s="37">
        <f t="shared" si="159"/>
        <v>0</v>
      </c>
    </row>
    <row r="716" spans="1:8" s="40" customFormat="1" ht="26.25" hidden="1" x14ac:dyDescent="0.25">
      <c r="A716" s="38" t="s">
        <v>339</v>
      </c>
      <c r="B716" s="35" t="s">
        <v>481</v>
      </c>
      <c r="C716" s="35" t="s">
        <v>154</v>
      </c>
      <c r="D716" s="35" t="s">
        <v>340</v>
      </c>
      <c r="E716" s="35" t="s">
        <v>101</v>
      </c>
      <c r="F716" s="37">
        <f t="shared" si="159"/>
        <v>0</v>
      </c>
      <c r="G716" s="37">
        <f t="shared" si="159"/>
        <v>0</v>
      </c>
      <c r="H716" s="37">
        <f t="shared" si="159"/>
        <v>0</v>
      </c>
    </row>
    <row r="717" spans="1:8" s="40" customFormat="1" ht="26.25" hidden="1" x14ac:dyDescent="0.25">
      <c r="A717" s="38" t="s">
        <v>497</v>
      </c>
      <c r="B717" s="35" t="s">
        <v>481</v>
      </c>
      <c r="C717" s="35" t="s">
        <v>154</v>
      </c>
      <c r="D717" s="35" t="s">
        <v>498</v>
      </c>
      <c r="E717" s="35" t="s">
        <v>101</v>
      </c>
      <c r="F717" s="37">
        <f t="shared" si="159"/>
        <v>0</v>
      </c>
      <c r="G717" s="37">
        <f t="shared" si="159"/>
        <v>0</v>
      </c>
      <c r="H717" s="37">
        <f t="shared" si="159"/>
        <v>0</v>
      </c>
    </row>
    <row r="718" spans="1:8" s="40" customFormat="1" ht="15" hidden="1" x14ac:dyDescent="0.25">
      <c r="A718" s="38" t="s">
        <v>495</v>
      </c>
      <c r="B718" s="35" t="s">
        <v>481</v>
      </c>
      <c r="C718" s="35" t="s">
        <v>154</v>
      </c>
      <c r="D718" s="35" t="s">
        <v>498</v>
      </c>
      <c r="E718" s="35" t="s">
        <v>486</v>
      </c>
      <c r="F718" s="37">
        <f t="shared" si="159"/>
        <v>0</v>
      </c>
      <c r="G718" s="37">
        <f t="shared" si="159"/>
        <v>0</v>
      </c>
      <c r="H718" s="37">
        <f t="shared" si="159"/>
        <v>0</v>
      </c>
    </row>
    <row r="719" spans="1:8" s="40" customFormat="1" ht="15.75" hidden="1" customHeight="1" x14ac:dyDescent="0.25">
      <c r="A719" s="38" t="s">
        <v>487</v>
      </c>
      <c r="B719" s="35" t="s">
        <v>481</v>
      </c>
      <c r="C719" s="35" t="s">
        <v>154</v>
      </c>
      <c r="D719" s="35" t="s">
        <v>498</v>
      </c>
      <c r="E719" s="35" t="s">
        <v>488</v>
      </c>
      <c r="F719" s="37">
        <v>0</v>
      </c>
      <c r="G719" s="37">
        <v>0</v>
      </c>
      <c r="H719" s="37">
        <v>0</v>
      </c>
    </row>
    <row r="720" spans="1:8" s="40" customFormat="1" ht="15.75" customHeight="1" x14ac:dyDescent="0.2">
      <c r="A720" s="54" t="s">
        <v>499</v>
      </c>
      <c r="B720" s="33" t="s">
        <v>164</v>
      </c>
      <c r="C720" s="33" t="s">
        <v>99</v>
      </c>
      <c r="D720" s="33" t="s">
        <v>100</v>
      </c>
      <c r="E720" s="33" t="s">
        <v>101</v>
      </c>
      <c r="F720" s="34">
        <f t="shared" ref="F720:H721" si="160">F721</f>
        <v>1552.2</v>
      </c>
      <c r="G720" s="34">
        <f t="shared" si="160"/>
        <v>369</v>
      </c>
      <c r="H720" s="34">
        <f t="shared" si="160"/>
        <v>369</v>
      </c>
    </row>
    <row r="721" spans="1:8" s="40" customFormat="1" ht="15.75" customHeight="1" x14ac:dyDescent="0.25">
      <c r="A721" s="38" t="s">
        <v>500</v>
      </c>
      <c r="B721" s="35" t="s">
        <v>164</v>
      </c>
      <c r="C721" s="35" t="s">
        <v>103</v>
      </c>
      <c r="D721" s="35" t="s">
        <v>100</v>
      </c>
      <c r="E721" s="35" t="s">
        <v>101</v>
      </c>
      <c r="F721" s="37">
        <f t="shared" si="160"/>
        <v>1552.2</v>
      </c>
      <c r="G721" s="37">
        <f t="shared" si="160"/>
        <v>369</v>
      </c>
      <c r="H721" s="37">
        <f t="shared" si="160"/>
        <v>369</v>
      </c>
    </row>
    <row r="722" spans="1:8" s="40" customFormat="1" ht="38.25" customHeight="1" x14ac:dyDescent="0.25">
      <c r="A722" s="38" t="s">
        <v>440</v>
      </c>
      <c r="B722" s="35" t="s">
        <v>164</v>
      </c>
      <c r="C722" s="35" t="s">
        <v>103</v>
      </c>
      <c r="D722" s="35" t="s">
        <v>412</v>
      </c>
      <c r="E722" s="35" t="s">
        <v>101</v>
      </c>
      <c r="F722" s="37">
        <f>F723+F727+F737+F744</f>
        <v>1552.2</v>
      </c>
      <c r="G722" s="37">
        <f>G723+G727+G737</f>
        <v>369</v>
      </c>
      <c r="H722" s="37">
        <f>H723+H727+H737</f>
        <v>369</v>
      </c>
    </row>
    <row r="723" spans="1:8" s="40" customFormat="1" ht="39" customHeight="1" x14ac:dyDescent="0.25">
      <c r="A723" s="38" t="s">
        <v>501</v>
      </c>
      <c r="B723" s="35" t="s">
        <v>164</v>
      </c>
      <c r="C723" s="35" t="s">
        <v>103</v>
      </c>
      <c r="D723" s="35" t="s">
        <v>502</v>
      </c>
      <c r="E723" s="35" t="s">
        <v>101</v>
      </c>
      <c r="F723" s="37">
        <f t="shared" ref="F723:H725" si="161">F724</f>
        <v>21</v>
      </c>
      <c r="G723" s="37">
        <f t="shared" si="161"/>
        <v>21</v>
      </c>
      <c r="H723" s="37">
        <f t="shared" si="161"/>
        <v>21</v>
      </c>
    </row>
    <row r="724" spans="1:8" s="40" customFormat="1" ht="15.75" customHeight="1" x14ac:dyDescent="0.25">
      <c r="A724" s="38" t="s">
        <v>179</v>
      </c>
      <c r="B724" s="35" t="s">
        <v>164</v>
      </c>
      <c r="C724" s="35" t="s">
        <v>103</v>
      </c>
      <c r="D724" s="35" t="s">
        <v>503</v>
      </c>
      <c r="E724" s="35" t="s">
        <v>101</v>
      </c>
      <c r="F724" s="37">
        <f t="shared" si="161"/>
        <v>21</v>
      </c>
      <c r="G724" s="37">
        <f t="shared" si="161"/>
        <v>21</v>
      </c>
      <c r="H724" s="37">
        <f t="shared" si="161"/>
        <v>21</v>
      </c>
    </row>
    <row r="725" spans="1:8" s="40" customFormat="1" ht="27.75" customHeight="1" x14ac:dyDescent="0.25">
      <c r="A725" s="38" t="s">
        <v>120</v>
      </c>
      <c r="B725" s="35" t="s">
        <v>164</v>
      </c>
      <c r="C725" s="35" t="s">
        <v>103</v>
      </c>
      <c r="D725" s="35" t="s">
        <v>503</v>
      </c>
      <c r="E725" s="35" t="s">
        <v>121</v>
      </c>
      <c r="F725" s="37">
        <f t="shared" si="161"/>
        <v>21</v>
      </c>
      <c r="G725" s="37">
        <f t="shared" si="161"/>
        <v>21</v>
      </c>
      <c r="H725" s="37">
        <f t="shared" si="161"/>
        <v>21</v>
      </c>
    </row>
    <row r="726" spans="1:8" s="40" customFormat="1" ht="27.75" customHeight="1" x14ac:dyDescent="0.25">
      <c r="A726" s="38" t="s">
        <v>122</v>
      </c>
      <c r="B726" s="35" t="s">
        <v>164</v>
      </c>
      <c r="C726" s="35" t="s">
        <v>103</v>
      </c>
      <c r="D726" s="35" t="s">
        <v>503</v>
      </c>
      <c r="E726" s="35" t="s">
        <v>123</v>
      </c>
      <c r="F726" s="37">
        <v>21</v>
      </c>
      <c r="G726" s="37">
        <v>21</v>
      </c>
      <c r="H726" s="37">
        <v>21</v>
      </c>
    </row>
    <row r="727" spans="1:8" s="40" customFormat="1" ht="81.75" customHeight="1" x14ac:dyDescent="0.25">
      <c r="A727" s="38" t="s">
        <v>441</v>
      </c>
      <c r="B727" s="35" t="s">
        <v>164</v>
      </c>
      <c r="C727" s="35" t="s">
        <v>103</v>
      </c>
      <c r="D727" s="35" t="s">
        <v>414</v>
      </c>
      <c r="E727" s="35" t="s">
        <v>101</v>
      </c>
      <c r="F727" s="37">
        <f>F728</f>
        <v>271</v>
      </c>
      <c r="G727" s="37">
        <f>G728</f>
        <v>328</v>
      </c>
      <c r="H727" s="37">
        <f>H728</f>
        <v>328</v>
      </c>
    </row>
    <row r="728" spans="1:8" s="40" customFormat="1" ht="15.75" customHeight="1" x14ac:dyDescent="0.25">
      <c r="A728" s="38" t="s">
        <v>179</v>
      </c>
      <c r="B728" s="35" t="s">
        <v>164</v>
      </c>
      <c r="C728" s="35" t="s">
        <v>103</v>
      </c>
      <c r="D728" s="35" t="s">
        <v>415</v>
      </c>
      <c r="E728" s="35" t="s">
        <v>101</v>
      </c>
      <c r="F728" s="37">
        <f>F729+F731</f>
        <v>271</v>
      </c>
      <c r="G728" s="37">
        <f>G729+G731</f>
        <v>328</v>
      </c>
      <c r="H728" s="37">
        <f>H729+H731</f>
        <v>328</v>
      </c>
    </row>
    <row r="729" spans="1:8" s="40" customFormat="1" ht="71.25" customHeight="1" x14ac:dyDescent="0.25">
      <c r="A729" s="38" t="s">
        <v>110</v>
      </c>
      <c r="B729" s="35" t="s">
        <v>164</v>
      </c>
      <c r="C729" s="35" t="s">
        <v>103</v>
      </c>
      <c r="D729" s="35" t="s">
        <v>415</v>
      </c>
      <c r="E729" s="35" t="s">
        <v>111</v>
      </c>
      <c r="F729" s="37">
        <f>F730</f>
        <v>149.20000000000002</v>
      </c>
      <c r="G729" s="37">
        <f>G730</f>
        <v>187.8</v>
      </c>
      <c r="H729" s="37">
        <f>H730</f>
        <v>187.8</v>
      </c>
    </row>
    <row r="730" spans="1:8" s="40" customFormat="1" ht="15.75" customHeight="1" x14ac:dyDescent="0.25">
      <c r="A730" s="38" t="s">
        <v>239</v>
      </c>
      <c r="B730" s="35" t="s">
        <v>164</v>
      </c>
      <c r="C730" s="35" t="s">
        <v>103</v>
      </c>
      <c r="D730" s="35" t="s">
        <v>415</v>
      </c>
      <c r="E730" s="35" t="s">
        <v>240</v>
      </c>
      <c r="F730" s="37">
        <f>187.8-20-18.6</f>
        <v>149.20000000000002</v>
      </c>
      <c r="G730" s="37">
        <v>187.8</v>
      </c>
      <c r="H730" s="37">
        <v>187.8</v>
      </c>
    </row>
    <row r="731" spans="1:8" s="40" customFormat="1" ht="28.5" customHeight="1" x14ac:dyDescent="0.25">
      <c r="A731" s="38" t="s">
        <v>120</v>
      </c>
      <c r="B731" s="35" t="s">
        <v>164</v>
      </c>
      <c r="C731" s="35" t="s">
        <v>103</v>
      </c>
      <c r="D731" s="35" t="s">
        <v>415</v>
      </c>
      <c r="E731" s="35" t="s">
        <v>121</v>
      </c>
      <c r="F731" s="37">
        <f>F732</f>
        <v>121.79999999999998</v>
      </c>
      <c r="G731" s="37">
        <f>G732</f>
        <v>140.19999999999999</v>
      </c>
      <c r="H731" s="37">
        <f>H732</f>
        <v>140.19999999999999</v>
      </c>
    </row>
    <row r="732" spans="1:8" s="40" customFormat="1" ht="26.25" customHeight="1" x14ac:dyDescent="0.25">
      <c r="A732" s="38" t="s">
        <v>122</v>
      </c>
      <c r="B732" s="35" t="s">
        <v>164</v>
      </c>
      <c r="C732" s="35" t="s">
        <v>103</v>
      </c>
      <c r="D732" s="35" t="s">
        <v>415</v>
      </c>
      <c r="E732" s="35" t="s">
        <v>123</v>
      </c>
      <c r="F732" s="37">
        <f>140.2-41.2+22.8+30-30</f>
        <v>121.79999999999998</v>
      </c>
      <c r="G732" s="37">
        <v>140.19999999999999</v>
      </c>
      <c r="H732" s="37">
        <v>140.19999999999999</v>
      </c>
    </row>
    <row r="733" spans="1:8" s="40" customFormat="1" ht="24" hidden="1" customHeight="1" x14ac:dyDescent="0.25">
      <c r="A733" s="38" t="s">
        <v>504</v>
      </c>
      <c r="B733" s="35" t="s">
        <v>164</v>
      </c>
      <c r="C733" s="35" t="s">
        <v>103</v>
      </c>
      <c r="D733" s="35" t="s">
        <v>505</v>
      </c>
      <c r="E733" s="35" t="s">
        <v>101</v>
      </c>
      <c r="F733" s="37">
        <f t="shared" ref="F733:H735" si="162">F734</f>
        <v>0</v>
      </c>
      <c r="G733" s="37">
        <f t="shared" si="162"/>
        <v>0</v>
      </c>
      <c r="H733" s="37">
        <f t="shared" si="162"/>
        <v>0</v>
      </c>
    </row>
    <row r="734" spans="1:8" s="40" customFormat="1" ht="13.5" hidden="1" customHeight="1" x14ac:dyDescent="0.25">
      <c r="A734" s="38" t="s">
        <v>179</v>
      </c>
      <c r="B734" s="35" t="s">
        <v>164</v>
      </c>
      <c r="C734" s="35" t="s">
        <v>103</v>
      </c>
      <c r="D734" s="35" t="s">
        <v>506</v>
      </c>
      <c r="E734" s="35" t="s">
        <v>101</v>
      </c>
      <c r="F734" s="37">
        <f t="shared" si="162"/>
        <v>0</v>
      </c>
      <c r="G734" s="37">
        <f t="shared" si="162"/>
        <v>0</v>
      </c>
      <c r="H734" s="37">
        <f t="shared" si="162"/>
        <v>0</v>
      </c>
    </row>
    <row r="735" spans="1:8" s="40" customFormat="1" ht="27" hidden="1" customHeight="1" x14ac:dyDescent="0.25">
      <c r="A735" s="38" t="s">
        <v>120</v>
      </c>
      <c r="B735" s="35" t="s">
        <v>164</v>
      </c>
      <c r="C735" s="35" t="s">
        <v>103</v>
      </c>
      <c r="D735" s="35" t="s">
        <v>506</v>
      </c>
      <c r="E735" s="35" t="s">
        <v>121</v>
      </c>
      <c r="F735" s="37">
        <f t="shared" si="162"/>
        <v>0</v>
      </c>
      <c r="G735" s="37">
        <f t="shared" si="162"/>
        <v>0</v>
      </c>
      <c r="H735" s="37">
        <f t="shared" si="162"/>
        <v>0</v>
      </c>
    </row>
    <row r="736" spans="1:8" s="40" customFormat="1" ht="27.75" hidden="1" customHeight="1" x14ac:dyDescent="0.25">
      <c r="A736" s="38" t="s">
        <v>122</v>
      </c>
      <c r="B736" s="35" t="s">
        <v>164</v>
      </c>
      <c r="C736" s="35" t="s">
        <v>103</v>
      </c>
      <c r="D736" s="35" t="s">
        <v>506</v>
      </c>
      <c r="E736" s="35" t="s">
        <v>123</v>
      </c>
      <c r="F736" s="37"/>
      <c r="G736" s="37"/>
      <c r="H736" s="37"/>
    </row>
    <row r="737" spans="1:8" s="40" customFormat="1" ht="28.5" customHeight="1" x14ac:dyDescent="0.25">
      <c r="A737" s="38" t="s">
        <v>507</v>
      </c>
      <c r="B737" s="35" t="s">
        <v>164</v>
      </c>
      <c r="C737" s="35" t="s">
        <v>103</v>
      </c>
      <c r="D737" s="35" t="s">
        <v>508</v>
      </c>
      <c r="E737" s="35" t="s">
        <v>101</v>
      </c>
      <c r="F737" s="37">
        <f>F738+F741</f>
        <v>249.5</v>
      </c>
      <c r="G737" s="37">
        <f t="shared" ref="F737:H739" si="163">G738</f>
        <v>20</v>
      </c>
      <c r="H737" s="37">
        <f t="shared" si="163"/>
        <v>20</v>
      </c>
    </row>
    <row r="738" spans="1:8" s="40" customFormat="1" ht="17.25" customHeight="1" x14ac:dyDescent="0.25">
      <c r="A738" s="38" t="s">
        <v>179</v>
      </c>
      <c r="B738" s="35" t="s">
        <v>164</v>
      </c>
      <c r="C738" s="35" t="s">
        <v>103</v>
      </c>
      <c r="D738" s="35" t="s">
        <v>509</v>
      </c>
      <c r="E738" s="35" t="s">
        <v>101</v>
      </c>
      <c r="F738" s="37">
        <f t="shared" si="163"/>
        <v>123.5</v>
      </c>
      <c r="G738" s="37">
        <f t="shared" si="163"/>
        <v>20</v>
      </c>
      <c r="H738" s="37">
        <f t="shared" si="163"/>
        <v>20</v>
      </c>
    </row>
    <row r="739" spans="1:8" s="40" customFormat="1" ht="26.25" customHeight="1" x14ac:dyDescent="0.25">
      <c r="A739" s="38" t="s">
        <v>120</v>
      </c>
      <c r="B739" s="35" t="s">
        <v>164</v>
      </c>
      <c r="C739" s="35" t="s">
        <v>103</v>
      </c>
      <c r="D739" s="35" t="s">
        <v>509</v>
      </c>
      <c r="E739" s="35" t="s">
        <v>121</v>
      </c>
      <c r="F739" s="37">
        <f t="shared" si="163"/>
        <v>123.5</v>
      </c>
      <c r="G739" s="37">
        <f t="shared" si="163"/>
        <v>20</v>
      </c>
      <c r="H739" s="37">
        <f t="shared" si="163"/>
        <v>20</v>
      </c>
    </row>
    <row r="740" spans="1:8" s="40" customFormat="1" ht="26.25" customHeight="1" x14ac:dyDescent="0.25">
      <c r="A740" s="38" t="s">
        <v>122</v>
      </c>
      <c r="B740" s="35" t="s">
        <v>164</v>
      </c>
      <c r="C740" s="35" t="s">
        <v>103</v>
      </c>
      <c r="D740" s="35" t="s">
        <v>509</v>
      </c>
      <c r="E740" s="35" t="s">
        <v>123</v>
      </c>
      <c r="F740" s="37">
        <f>20+73.5+30</f>
        <v>123.5</v>
      </c>
      <c r="G740" s="37">
        <v>20</v>
      </c>
      <c r="H740" s="37">
        <v>20</v>
      </c>
    </row>
    <row r="741" spans="1:8" s="40" customFormat="1" ht="43.5" customHeight="1" x14ac:dyDescent="0.25">
      <c r="A741" s="38" t="s">
        <v>669</v>
      </c>
      <c r="B741" s="35" t="s">
        <v>164</v>
      </c>
      <c r="C741" s="35" t="s">
        <v>103</v>
      </c>
      <c r="D741" s="35" t="s">
        <v>673</v>
      </c>
      <c r="E741" s="35" t="s">
        <v>101</v>
      </c>
      <c r="F741" s="37">
        <f>F742</f>
        <v>126</v>
      </c>
      <c r="G741" s="37">
        <v>0</v>
      </c>
      <c r="H741" s="37">
        <v>0</v>
      </c>
    </row>
    <row r="742" spans="1:8" s="40" customFormat="1" ht="26.25" customHeight="1" x14ac:dyDescent="0.25">
      <c r="A742" s="38" t="s">
        <v>120</v>
      </c>
      <c r="B742" s="35" t="s">
        <v>164</v>
      </c>
      <c r="C742" s="35" t="s">
        <v>103</v>
      </c>
      <c r="D742" s="35" t="s">
        <v>673</v>
      </c>
      <c r="E742" s="35" t="s">
        <v>121</v>
      </c>
      <c r="F742" s="37">
        <f>F743</f>
        <v>126</v>
      </c>
      <c r="G742" s="37">
        <v>0</v>
      </c>
      <c r="H742" s="37">
        <v>0</v>
      </c>
    </row>
    <row r="743" spans="1:8" s="40" customFormat="1" ht="26.25" customHeight="1" x14ac:dyDescent="0.25">
      <c r="A743" s="38" t="s">
        <v>122</v>
      </c>
      <c r="B743" s="35" t="s">
        <v>164</v>
      </c>
      <c r="C743" s="35" t="s">
        <v>103</v>
      </c>
      <c r="D743" s="35" t="s">
        <v>673</v>
      </c>
      <c r="E743" s="35" t="s">
        <v>123</v>
      </c>
      <c r="F743" s="37">
        <v>126</v>
      </c>
      <c r="G743" s="37">
        <v>0</v>
      </c>
      <c r="H743" s="37">
        <v>0</v>
      </c>
    </row>
    <row r="744" spans="1:8" s="40" customFormat="1" ht="27.75" customHeight="1" x14ac:dyDescent="0.25">
      <c r="A744" s="38" t="s">
        <v>677</v>
      </c>
      <c r="B744" s="35" t="s">
        <v>164</v>
      </c>
      <c r="C744" s="35" t="s">
        <v>103</v>
      </c>
      <c r="D744" s="35" t="s">
        <v>674</v>
      </c>
      <c r="E744" s="35" t="s">
        <v>101</v>
      </c>
      <c r="F744" s="37">
        <f>F748+F751+F745</f>
        <v>1010.7</v>
      </c>
      <c r="G744" s="37">
        <v>0</v>
      </c>
      <c r="H744" s="37">
        <v>0</v>
      </c>
    </row>
    <row r="745" spans="1:8" s="40" customFormat="1" ht="42" customHeight="1" x14ac:dyDescent="0.25">
      <c r="A745" s="38" t="s">
        <v>688</v>
      </c>
      <c r="B745" s="35" t="s">
        <v>164</v>
      </c>
      <c r="C745" s="35" t="s">
        <v>103</v>
      </c>
      <c r="D745" s="35" t="s">
        <v>687</v>
      </c>
      <c r="E745" s="35" t="s">
        <v>101</v>
      </c>
      <c r="F745" s="37">
        <f>F746</f>
        <v>859.7</v>
      </c>
      <c r="G745" s="37">
        <v>0</v>
      </c>
      <c r="H745" s="37">
        <v>0</v>
      </c>
    </row>
    <row r="746" spans="1:8" s="40" customFormat="1" ht="27.75" customHeight="1" x14ac:dyDescent="0.25">
      <c r="A746" s="38" t="s">
        <v>120</v>
      </c>
      <c r="B746" s="35" t="s">
        <v>164</v>
      </c>
      <c r="C746" s="35" t="s">
        <v>103</v>
      </c>
      <c r="D746" s="35" t="s">
        <v>687</v>
      </c>
      <c r="E746" s="35" t="s">
        <v>121</v>
      </c>
      <c r="F746" s="37">
        <f>F747</f>
        <v>859.7</v>
      </c>
      <c r="G746" s="37">
        <v>0</v>
      </c>
      <c r="H746" s="37">
        <v>0</v>
      </c>
    </row>
    <row r="747" spans="1:8" s="40" customFormat="1" ht="27.75" customHeight="1" x14ac:dyDescent="0.25">
      <c r="A747" s="38" t="s">
        <v>122</v>
      </c>
      <c r="B747" s="35" t="s">
        <v>164</v>
      </c>
      <c r="C747" s="35" t="s">
        <v>103</v>
      </c>
      <c r="D747" s="35" t="s">
        <v>687</v>
      </c>
      <c r="E747" s="35" t="s">
        <v>123</v>
      </c>
      <c r="F747" s="37">
        <v>859.7</v>
      </c>
      <c r="G747" s="37">
        <v>0</v>
      </c>
      <c r="H747" s="37">
        <v>0</v>
      </c>
    </row>
    <row r="748" spans="1:8" s="40" customFormat="1" ht="42" customHeight="1" x14ac:dyDescent="0.25">
      <c r="A748" s="38" t="s">
        <v>678</v>
      </c>
      <c r="B748" s="35" t="s">
        <v>164</v>
      </c>
      <c r="C748" s="35" t="s">
        <v>103</v>
      </c>
      <c r="D748" s="35" t="s">
        <v>675</v>
      </c>
      <c r="E748" s="35" t="s">
        <v>101</v>
      </c>
      <c r="F748" s="37">
        <f>F749</f>
        <v>100.6</v>
      </c>
      <c r="G748" s="37">
        <v>0</v>
      </c>
      <c r="H748" s="37">
        <v>0</v>
      </c>
    </row>
    <row r="749" spans="1:8" s="40" customFormat="1" ht="26.25" customHeight="1" x14ac:dyDescent="0.25">
      <c r="A749" s="38" t="s">
        <v>120</v>
      </c>
      <c r="B749" s="35" t="s">
        <v>164</v>
      </c>
      <c r="C749" s="35" t="s">
        <v>103</v>
      </c>
      <c r="D749" s="35" t="s">
        <v>675</v>
      </c>
      <c r="E749" s="35" t="s">
        <v>121</v>
      </c>
      <c r="F749" s="37">
        <f>F750</f>
        <v>100.6</v>
      </c>
      <c r="G749" s="37">
        <v>0</v>
      </c>
      <c r="H749" s="37">
        <v>0</v>
      </c>
    </row>
    <row r="750" spans="1:8" s="40" customFormat="1" ht="26.25" customHeight="1" x14ac:dyDescent="0.25">
      <c r="A750" s="38" t="s">
        <v>122</v>
      </c>
      <c r="B750" s="35" t="s">
        <v>164</v>
      </c>
      <c r="C750" s="35" t="s">
        <v>103</v>
      </c>
      <c r="D750" s="35" t="s">
        <v>675</v>
      </c>
      <c r="E750" s="35" t="s">
        <v>123</v>
      </c>
      <c r="F750" s="37">
        <f>101.1-0.5</f>
        <v>100.6</v>
      </c>
      <c r="G750" s="37">
        <v>0</v>
      </c>
      <c r="H750" s="37">
        <v>0</v>
      </c>
    </row>
    <row r="751" spans="1:8" s="40" customFormat="1" ht="68.25" customHeight="1" x14ac:dyDescent="0.25">
      <c r="A751" s="38" t="s">
        <v>679</v>
      </c>
      <c r="B751" s="35" t="s">
        <v>164</v>
      </c>
      <c r="C751" s="35" t="s">
        <v>103</v>
      </c>
      <c r="D751" s="35" t="s">
        <v>676</v>
      </c>
      <c r="E751" s="35" t="s">
        <v>101</v>
      </c>
      <c r="F751" s="37">
        <f>F752</f>
        <v>50.400000000000006</v>
      </c>
      <c r="G751" s="37">
        <v>0</v>
      </c>
      <c r="H751" s="37">
        <v>0</v>
      </c>
    </row>
    <row r="752" spans="1:8" s="40" customFormat="1" ht="26.25" customHeight="1" x14ac:dyDescent="0.25">
      <c r="A752" s="38" t="s">
        <v>120</v>
      </c>
      <c r="B752" s="35" t="s">
        <v>164</v>
      </c>
      <c r="C752" s="35" t="s">
        <v>103</v>
      </c>
      <c r="D752" s="35" t="s">
        <v>676</v>
      </c>
      <c r="E752" s="35" t="s">
        <v>121</v>
      </c>
      <c r="F752" s="37">
        <f>F753</f>
        <v>50.400000000000006</v>
      </c>
      <c r="G752" s="37">
        <v>0</v>
      </c>
      <c r="H752" s="37">
        <v>0</v>
      </c>
    </row>
    <row r="753" spans="1:8" s="40" customFormat="1" ht="26.25" customHeight="1" x14ac:dyDescent="0.25">
      <c r="A753" s="38" t="s">
        <v>122</v>
      </c>
      <c r="B753" s="35" t="s">
        <v>164</v>
      </c>
      <c r="C753" s="35" t="s">
        <v>103</v>
      </c>
      <c r="D753" s="35" t="s">
        <v>676</v>
      </c>
      <c r="E753" s="35" t="s">
        <v>123</v>
      </c>
      <c r="F753" s="37">
        <f>50.6-0.3+0.1</f>
        <v>50.400000000000006</v>
      </c>
      <c r="G753" s="37">
        <v>0</v>
      </c>
      <c r="H753" s="37">
        <v>0</v>
      </c>
    </row>
    <row r="754" spans="1:8" s="40" customFormat="1" ht="15.75" customHeight="1" x14ac:dyDescent="0.2">
      <c r="A754" s="54" t="s">
        <v>510</v>
      </c>
      <c r="B754" s="33" t="s">
        <v>302</v>
      </c>
      <c r="C754" s="33" t="s">
        <v>99</v>
      </c>
      <c r="D754" s="33" t="s">
        <v>100</v>
      </c>
      <c r="E754" s="33" t="s">
        <v>101</v>
      </c>
      <c r="F754" s="34">
        <f>F755</f>
        <v>1841.9999999999998</v>
      </c>
      <c r="G754" s="34">
        <f>G755</f>
        <v>1380.8999999999999</v>
      </c>
      <c r="H754" s="34">
        <f>H755</f>
        <v>1380.8999999999999</v>
      </c>
    </row>
    <row r="755" spans="1:8" s="40" customFormat="1" ht="17.25" customHeight="1" x14ac:dyDescent="0.25">
      <c r="A755" s="38" t="s">
        <v>511</v>
      </c>
      <c r="B755" s="35" t="s">
        <v>302</v>
      </c>
      <c r="C755" s="35" t="s">
        <v>103</v>
      </c>
      <c r="D755" s="35" t="s">
        <v>100</v>
      </c>
      <c r="E755" s="35" t="s">
        <v>101</v>
      </c>
      <c r="F755" s="37">
        <f>F756+F761</f>
        <v>1841.9999999999998</v>
      </c>
      <c r="G755" s="37">
        <f>G756+G761</f>
        <v>1380.8999999999999</v>
      </c>
      <c r="H755" s="37">
        <f>H756+H761</f>
        <v>1380.8999999999999</v>
      </c>
    </row>
    <row r="756" spans="1:8" s="40" customFormat="1" ht="27" hidden="1" customHeight="1" x14ac:dyDescent="0.25">
      <c r="A756" s="38" t="s">
        <v>389</v>
      </c>
      <c r="B756" s="35" t="s">
        <v>302</v>
      </c>
      <c r="C756" s="35" t="s">
        <v>103</v>
      </c>
      <c r="D756" s="35" t="s">
        <v>390</v>
      </c>
      <c r="E756" s="35" t="s">
        <v>101</v>
      </c>
      <c r="F756" s="37">
        <f t="shared" ref="F756:H759" si="164">F757</f>
        <v>0</v>
      </c>
      <c r="G756" s="37">
        <f t="shared" si="164"/>
        <v>0</v>
      </c>
      <c r="H756" s="37">
        <f t="shared" si="164"/>
        <v>0</v>
      </c>
    </row>
    <row r="757" spans="1:8" s="40" customFormat="1" ht="39" hidden="1" customHeight="1" x14ac:dyDescent="0.25">
      <c r="A757" s="38" t="s">
        <v>512</v>
      </c>
      <c r="B757" s="35" t="s">
        <v>302</v>
      </c>
      <c r="C757" s="35" t="s">
        <v>103</v>
      </c>
      <c r="D757" s="35" t="s">
        <v>513</v>
      </c>
      <c r="E757" s="35" t="s">
        <v>101</v>
      </c>
      <c r="F757" s="37">
        <f t="shared" si="164"/>
        <v>0</v>
      </c>
      <c r="G757" s="37">
        <f t="shared" si="164"/>
        <v>0</v>
      </c>
      <c r="H757" s="37">
        <f t="shared" si="164"/>
        <v>0</v>
      </c>
    </row>
    <row r="758" spans="1:8" s="40" customFormat="1" ht="17.25" hidden="1" customHeight="1" x14ac:dyDescent="0.25">
      <c r="A758" s="38" t="s">
        <v>179</v>
      </c>
      <c r="B758" s="35" t="s">
        <v>302</v>
      </c>
      <c r="C758" s="35" t="s">
        <v>103</v>
      </c>
      <c r="D758" s="35" t="s">
        <v>514</v>
      </c>
      <c r="E758" s="35" t="s">
        <v>101</v>
      </c>
      <c r="F758" s="37">
        <f t="shared" si="164"/>
        <v>0</v>
      </c>
      <c r="G758" s="37">
        <f t="shared" si="164"/>
        <v>0</v>
      </c>
      <c r="H758" s="37">
        <f t="shared" si="164"/>
        <v>0</v>
      </c>
    </row>
    <row r="759" spans="1:8" s="40" customFormat="1" ht="30" hidden="1" customHeight="1" x14ac:dyDescent="0.25">
      <c r="A759" s="38" t="s">
        <v>394</v>
      </c>
      <c r="B759" s="35" t="s">
        <v>302</v>
      </c>
      <c r="C759" s="35" t="s">
        <v>103</v>
      </c>
      <c r="D759" s="35" t="s">
        <v>514</v>
      </c>
      <c r="E759" s="35" t="s">
        <v>395</v>
      </c>
      <c r="F759" s="37">
        <f t="shared" si="164"/>
        <v>0</v>
      </c>
      <c r="G759" s="37">
        <f t="shared" si="164"/>
        <v>0</v>
      </c>
      <c r="H759" s="37">
        <f t="shared" si="164"/>
        <v>0</v>
      </c>
    </row>
    <row r="760" spans="1:8" s="40" customFormat="1" ht="17.25" hidden="1" customHeight="1" x14ac:dyDescent="0.25">
      <c r="A760" s="38" t="s">
        <v>396</v>
      </c>
      <c r="B760" s="35" t="s">
        <v>302</v>
      </c>
      <c r="C760" s="35" t="s">
        <v>103</v>
      </c>
      <c r="D760" s="35" t="s">
        <v>514</v>
      </c>
      <c r="E760" s="35" t="s">
        <v>397</v>
      </c>
      <c r="F760" s="37">
        <f>6-6</f>
        <v>0</v>
      </c>
      <c r="G760" s="37">
        <f>6-6</f>
        <v>0</v>
      </c>
      <c r="H760" s="37">
        <f>6-6</f>
        <v>0</v>
      </c>
    </row>
    <row r="761" spans="1:8" s="40" customFormat="1" ht="84" customHeight="1" x14ac:dyDescent="0.25">
      <c r="A761" s="38" t="s">
        <v>515</v>
      </c>
      <c r="B761" s="35" t="s">
        <v>302</v>
      </c>
      <c r="C761" s="35" t="s">
        <v>103</v>
      </c>
      <c r="D761" s="35" t="s">
        <v>516</v>
      </c>
      <c r="E761" s="35" t="s">
        <v>101</v>
      </c>
      <c r="F761" s="37">
        <f t="shared" ref="F761:H764" si="165">F762</f>
        <v>1841.9999999999998</v>
      </c>
      <c r="G761" s="37">
        <f t="shared" si="165"/>
        <v>1380.8999999999999</v>
      </c>
      <c r="H761" s="37">
        <f t="shared" si="165"/>
        <v>1380.8999999999999</v>
      </c>
    </row>
    <row r="762" spans="1:8" s="40" customFormat="1" ht="54" customHeight="1" x14ac:dyDescent="0.25">
      <c r="A762" s="38" t="s">
        <v>517</v>
      </c>
      <c r="B762" s="35" t="s">
        <v>302</v>
      </c>
      <c r="C762" s="35" t="s">
        <v>103</v>
      </c>
      <c r="D762" s="35" t="s">
        <v>518</v>
      </c>
      <c r="E762" s="35" t="s">
        <v>101</v>
      </c>
      <c r="F762" s="37">
        <f>F763+F787+F784+F793+F790</f>
        <v>1841.9999999999998</v>
      </c>
      <c r="G762" s="37">
        <f t="shared" ref="G762:H762" si="166">G763+G787</f>
        <v>1380.8999999999999</v>
      </c>
      <c r="H762" s="37">
        <f t="shared" si="166"/>
        <v>1380.8999999999999</v>
      </c>
    </row>
    <row r="763" spans="1:8" s="40" customFormat="1" ht="41.25" customHeight="1" x14ac:dyDescent="0.25">
      <c r="A763" s="38" t="s">
        <v>402</v>
      </c>
      <c r="B763" s="35" t="s">
        <v>302</v>
      </c>
      <c r="C763" s="35" t="s">
        <v>103</v>
      </c>
      <c r="D763" s="35" t="s">
        <v>519</v>
      </c>
      <c r="E763" s="35" t="s">
        <v>101</v>
      </c>
      <c r="F763" s="37">
        <f t="shared" si="165"/>
        <v>1623.1999999999998</v>
      </c>
      <c r="G763" s="37">
        <f t="shared" si="165"/>
        <v>1380.8999999999999</v>
      </c>
      <c r="H763" s="37">
        <f t="shared" si="165"/>
        <v>1380.8999999999999</v>
      </c>
    </row>
    <row r="764" spans="1:8" s="40" customFormat="1" ht="34.5" customHeight="1" x14ac:dyDescent="0.25">
      <c r="A764" s="38" t="s">
        <v>394</v>
      </c>
      <c r="B764" s="35" t="s">
        <v>302</v>
      </c>
      <c r="C764" s="35" t="s">
        <v>103</v>
      </c>
      <c r="D764" s="35" t="s">
        <v>519</v>
      </c>
      <c r="E764" s="35" t="s">
        <v>395</v>
      </c>
      <c r="F764" s="37">
        <f t="shared" si="165"/>
        <v>1623.1999999999998</v>
      </c>
      <c r="G764" s="37">
        <f t="shared" si="165"/>
        <v>1380.8999999999999</v>
      </c>
      <c r="H764" s="37">
        <f t="shared" si="165"/>
        <v>1380.8999999999999</v>
      </c>
    </row>
    <row r="765" spans="1:8" s="40" customFormat="1" ht="15.75" customHeight="1" x14ac:dyDescent="0.25">
      <c r="A765" s="38" t="s">
        <v>396</v>
      </c>
      <c r="B765" s="35" t="s">
        <v>302</v>
      </c>
      <c r="C765" s="35" t="s">
        <v>103</v>
      </c>
      <c r="D765" s="35" t="s">
        <v>519</v>
      </c>
      <c r="E765" s="35" t="s">
        <v>397</v>
      </c>
      <c r="F765" s="37">
        <f>1336.1+6+100+80-1.5-22.2+64+10.8+50</f>
        <v>1623.1999999999998</v>
      </c>
      <c r="G765" s="37">
        <f>1336.1+6+100-61.2</f>
        <v>1380.8999999999999</v>
      </c>
      <c r="H765" s="37">
        <f>1336.1+6+100-61.2</f>
        <v>1380.8999999999999</v>
      </c>
    </row>
    <row r="766" spans="1:8" s="40" customFormat="1" ht="30.75" hidden="1" customHeight="1" x14ac:dyDescent="0.25">
      <c r="A766" s="60" t="s">
        <v>520</v>
      </c>
      <c r="B766" s="35" t="s">
        <v>302</v>
      </c>
      <c r="C766" s="35" t="s">
        <v>103</v>
      </c>
      <c r="D766" s="35" t="s">
        <v>521</v>
      </c>
      <c r="E766" s="35" t="s">
        <v>101</v>
      </c>
      <c r="F766" s="37">
        <f t="shared" ref="F766:H767" si="167">F767</f>
        <v>0</v>
      </c>
      <c r="G766" s="37">
        <f t="shared" si="167"/>
        <v>0</v>
      </c>
      <c r="H766" s="37">
        <f t="shared" si="167"/>
        <v>0</v>
      </c>
    </row>
    <row r="767" spans="1:8" s="40" customFormat="1" ht="26.25" hidden="1" x14ac:dyDescent="0.25">
      <c r="A767" s="38" t="s">
        <v>522</v>
      </c>
      <c r="B767" s="35" t="s">
        <v>302</v>
      </c>
      <c r="C767" s="35" t="s">
        <v>103</v>
      </c>
      <c r="D767" s="35" t="s">
        <v>521</v>
      </c>
      <c r="E767" s="35" t="s">
        <v>121</v>
      </c>
      <c r="F767" s="37">
        <f t="shared" si="167"/>
        <v>0</v>
      </c>
      <c r="G767" s="37">
        <f t="shared" si="167"/>
        <v>0</v>
      </c>
      <c r="H767" s="37">
        <f t="shared" si="167"/>
        <v>0</v>
      </c>
    </row>
    <row r="768" spans="1:8" s="40" customFormat="1" ht="39" hidden="1" x14ac:dyDescent="0.25">
      <c r="A768" s="38" t="s">
        <v>255</v>
      </c>
      <c r="B768" s="35" t="s">
        <v>302</v>
      </c>
      <c r="C768" s="35" t="s">
        <v>103</v>
      </c>
      <c r="D768" s="35" t="s">
        <v>521</v>
      </c>
      <c r="E768" s="35" t="s">
        <v>123</v>
      </c>
      <c r="F768" s="37">
        <v>0</v>
      </c>
      <c r="G768" s="37">
        <v>0</v>
      </c>
      <c r="H768" s="37">
        <v>0</v>
      </c>
    </row>
    <row r="769" spans="1:8" s="40" customFormat="1" ht="39" hidden="1" x14ac:dyDescent="0.25">
      <c r="A769" s="38" t="s">
        <v>523</v>
      </c>
      <c r="B769" s="35" t="s">
        <v>158</v>
      </c>
      <c r="C769" s="35" t="s">
        <v>103</v>
      </c>
      <c r="D769" s="35" t="s">
        <v>524</v>
      </c>
      <c r="E769" s="35" t="s">
        <v>101</v>
      </c>
      <c r="F769" s="37">
        <f t="shared" ref="F769:H770" si="168">F770</f>
        <v>0</v>
      </c>
      <c r="G769" s="37">
        <f t="shared" si="168"/>
        <v>0</v>
      </c>
      <c r="H769" s="37">
        <f t="shared" si="168"/>
        <v>0</v>
      </c>
    </row>
    <row r="770" spans="1:8" s="40" customFormat="1" ht="26.25" hidden="1" x14ac:dyDescent="0.25">
      <c r="A770" s="38" t="s">
        <v>522</v>
      </c>
      <c r="B770" s="35" t="s">
        <v>158</v>
      </c>
      <c r="C770" s="35" t="s">
        <v>103</v>
      </c>
      <c r="D770" s="35" t="s">
        <v>524</v>
      </c>
      <c r="E770" s="35" t="s">
        <v>121</v>
      </c>
      <c r="F770" s="37">
        <f t="shared" si="168"/>
        <v>0</v>
      </c>
      <c r="G770" s="37">
        <f t="shared" si="168"/>
        <v>0</v>
      </c>
      <c r="H770" s="37">
        <f t="shared" si="168"/>
        <v>0</v>
      </c>
    </row>
    <row r="771" spans="1:8" s="40" customFormat="1" ht="39" hidden="1" x14ac:dyDescent="0.25">
      <c r="A771" s="38" t="s">
        <v>255</v>
      </c>
      <c r="B771" s="35" t="s">
        <v>158</v>
      </c>
      <c r="C771" s="35" t="s">
        <v>103</v>
      </c>
      <c r="D771" s="35" t="s">
        <v>524</v>
      </c>
      <c r="E771" s="35" t="s">
        <v>123</v>
      </c>
      <c r="F771" s="37">
        <v>0</v>
      </c>
      <c r="G771" s="37">
        <v>0</v>
      </c>
      <c r="H771" s="37">
        <v>0</v>
      </c>
    </row>
    <row r="772" spans="1:8" ht="39" hidden="1" x14ac:dyDescent="0.25">
      <c r="A772" s="38" t="s">
        <v>525</v>
      </c>
      <c r="B772" s="35" t="s">
        <v>158</v>
      </c>
      <c r="C772" s="35" t="s">
        <v>103</v>
      </c>
      <c r="D772" s="35" t="s">
        <v>526</v>
      </c>
      <c r="E772" s="35" t="s">
        <v>101</v>
      </c>
      <c r="F772" s="37">
        <f t="shared" ref="F772:H774" si="169">F773</f>
        <v>0</v>
      </c>
      <c r="G772" s="37">
        <f t="shared" si="169"/>
        <v>0</v>
      </c>
      <c r="H772" s="37">
        <f t="shared" si="169"/>
        <v>0</v>
      </c>
    </row>
    <row r="773" spans="1:8" ht="26.25" hidden="1" x14ac:dyDescent="0.25">
      <c r="A773" s="38" t="s">
        <v>527</v>
      </c>
      <c r="B773" s="35" t="s">
        <v>158</v>
      </c>
      <c r="C773" s="35" t="s">
        <v>103</v>
      </c>
      <c r="D773" s="35" t="s">
        <v>526</v>
      </c>
      <c r="E773" s="35" t="s">
        <v>101</v>
      </c>
      <c r="F773" s="37">
        <f t="shared" si="169"/>
        <v>0</v>
      </c>
      <c r="G773" s="37">
        <f t="shared" si="169"/>
        <v>0</v>
      </c>
      <c r="H773" s="37">
        <f t="shared" si="169"/>
        <v>0</v>
      </c>
    </row>
    <row r="774" spans="1:8" ht="64.5" hidden="1" x14ac:dyDescent="0.25">
      <c r="A774" s="38" t="s">
        <v>110</v>
      </c>
      <c r="B774" s="35" t="s">
        <v>158</v>
      </c>
      <c r="C774" s="35" t="s">
        <v>103</v>
      </c>
      <c r="D774" s="35" t="s">
        <v>526</v>
      </c>
      <c r="E774" s="35" t="s">
        <v>111</v>
      </c>
      <c r="F774" s="37">
        <f t="shared" si="169"/>
        <v>0</v>
      </c>
      <c r="G774" s="37">
        <f t="shared" si="169"/>
        <v>0</v>
      </c>
      <c r="H774" s="37">
        <f t="shared" si="169"/>
        <v>0</v>
      </c>
    </row>
    <row r="775" spans="1:8" ht="26.25" hidden="1" x14ac:dyDescent="0.25">
      <c r="A775" s="38" t="s">
        <v>528</v>
      </c>
      <c r="B775" s="35" t="s">
        <v>158</v>
      </c>
      <c r="C775" s="35" t="s">
        <v>103</v>
      </c>
      <c r="D775" s="35" t="s">
        <v>526</v>
      </c>
      <c r="E775" s="35" t="s">
        <v>240</v>
      </c>
      <c r="F775" s="37">
        <f>30-30</f>
        <v>0</v>
      </c>
      <c r="G775" s="37">
        <f>30-30</f>
        <v>0</v>
      </c>
      <c r="H775" s="37">
        <f>30-30</f>
        <v>0</v>
      </c>
    </row>
    <row r="776" spans="1:8" ht="64.5" hidden="1" x14ac:dyDescent="0.25">
      <c r="A776" s="38" t="s">
        <v>529</v>
      </c>
      <c r="B776" s="35" t="s">
        <v>158</v>
      </c>
      <c r="C776" s="35" t="s">
        <v>103</v>
      </c>
      <c r="D776" s="35" t="s">
        <v>438</v>
      </c>
      <c r="E776" s="35" t="s">
        <v>101</v>
      </c>
      <c r="F776" s="37">
        <f t="shared" ref="F776:H777" si="170">F777</f>
        <v>0</v>
      </c>
      <c r="G776" s="37">
        <f t="shared" si="170"/>
        <v>0</v>
      </c>
      <c r="H776" s="37">
        <f t="shared" si="170"/>
        <v>0</v>
      </c>
    </row>
    <row r="777" spans="1:8" ht="26.25" hidden="1" x14ac:dyDescent="0.25">
      <c r="A777" s="38" t="s">
        <v>522</v>
      </c>
      <c r="B777" s="35" t="s">
        <v>158</v>
      </c>
      <c r="C777" s="35" t="s">
        <v>103</v>
      </c>
      <c r="D777" s="35" t="s">
        <v>438</v>
      </c>
      <c r="E777" s="35" t="s">
        <v>121</v>
      </c>
      <c r="F777" s="37">
        <f t="shared" si="170"/>
        <v>0</v>
      </c>
      <c r="G777" s="37">
        <f t="shared" si="170"/>
        <v>0</v>
      </c>
      <c r="H777" s="37">
        <f t="shared" si="170"/>
        <v>0</v>
      </c>
    </row>
    <row r="778" spans="1:8" ht="39" hidden="1" x14ac:dyDescent="0.25">
      <c r="A778" s="38" t="s">
        <v>255</v>
      </c>
      <c r="B778" s="35" t="s">
        <v>158</v>
      </c>
      <c r="C778" s="35" t="s">
        <v>103</v>
      </c>
      <c r="D778" s="35" t="s">
        <v>438</v>
      </c>
      <c r="E778" s="35" t="s">
        <v>123</v>
      </c>
      <c r="F778" s="37">
        <v>0</v>
      </c>
      <c r="G778" s="37">
        <v>0</v>
      </c>
      <c r="H778" s="37">
        <v>0</v>
      </c>
    </row>
    <row r="779" spans="1:8" ht="25.5" hidden="1" x14ac:dyDescent="0.2">
      <c r="A779" s="54" t="s">
        <v>530</v>
      </c>
      <c r="B779" s="33" t="s">
        <v>174</v>
      </c>
      <c r="C779" s="33" t="s">
        <v>99</v>
      </c>
      <c r="D779" s="33" t="s">
        <v>100</v>
      </c>
      <c r="E779" s="33" t="s">
        <v>101</v>
      </c>
      <c r="F779" s="34">
        <f t="shared" ref="F779:H782" si="171">F780</f>
        <v>0</v>
      </c>
      <c r="G779" s="34">
        <f t="shared" si="171"/>
        <v>0</v>
      </c>
      <c r="H779" s="34">
        <f t="shared" si="171"/>
        <v>0</v>
      </c>
    </row>
    <row r="780" spans="1:8" ht="18" hidden="1" customHeight="1" x14ac:dyDescent="0.25">
      <c r="A780" s="38" t="s">
        <v>531</v>
      </c>
      <c r="B780" s="35" t="s">
        <v>174</v>
      </c>
      <c r="C780" s="35" t="s">
        <v>98</v>
      </c>
      <c r="D780" s="35" t="s">
        <v>100</v>
      </c>
      <c r="E780" s="35" t="s">
        <v>101</v>
      </c>
      <c r="F780" s="37">
        <f t="shared" si="171"/>
        <v>0</v>
      </c>
      <c r="G780" s="37">
        <f t="shared" si="171"/>
        <v>0</v>
      </c>
      <c r="H780" s="37">
        <f t="shared" si="171"/>
        <v>0</v>
      </c>
    </row>
    <row r="781" spans="1:8" ht="14.25" hidden="1" customHeight="1" x14ac:dyDescent="0.25">
      <c r="A781" s="38" t="s">
        <v>532</v>
      </c>
      <c r="B781" s="35" t="s">
        <v>174</v>
      </c>
      <c r="C781" s="35" t="s">
        <v>98</v>
      </c>
      <c r="D781" s="35" t="s">
        <v>533</v>
      </c>
      <c r="E781" s="35" t="s">
        <v>101</v>
      </c>
      <c r="F781" s="37">
        <f t="shared" si="171"/>
        <v>0</v>
      </c>
      <c r="G781" s="37">
        <f t="shared" si="171"/>
        <v>0</v>
      </c>
      <c r="H781" s="37">
        <f t="shared" si="171"/>
        <v>0</v>
      </c>
    </row>
    <row r="782" spans="1:8" ht="26.25" hidden="1" x14ac:dyDescent="0.25">
      <c r="A782" s="38" t="s">
        <v>534</v>
      </c>
      <c r="B782" s="35" t="s">
        <v>174</v>
      </c>
      <c r="C782" s="35" t="s">
        <v>98</v>
      </c>
      <c r="D782" s="35" t="s">
        <v>535</v>
      </c>
      <c r="E782" s="35" t="s">
        <v>101</v>
      </c>
      <c r="F782" s="37">
        <f t="shared" si="171"/>
        <v>0</v>
      </c>
      <c r="G782" s="37">
        <f t="shared" si="171"/>
        <v>0</v>
      </c>
      <c r="H782" s="37">
        <f t="shared" si="171"/>
        <v>0</v>
      </c>
    </row>
    <row r="783" spans="1:8" ht="15" hidden="1" x14ac:dyDescent="0.25">
      <c r="A783" s="38" t="s">
        <v>536</v>
      </c>
      <c r="B783" s="35" t="s">
        <v>174</v>
      </c>
      <c r="C783" s="35" t="s">
        <v>98</v>
      </c>
      <c r="D783" s="35" t="s">
        <v>535</v>
      </c>
      <c r="E783" s="35" t="s">
        <v>537</v>
      </c>
      <c r="F783" s="37"/>
      <c r="G783" s="37"/>
      <c r="H783" s="37"/>
    </row>
    <row r="784" spans="1:8" ht="39" x14ac:dyDescent="0.25">
      <c r="A784" s="38" t="s">
        <v>591</v>
      </c>
      <c r="B784" s="35" t="s">
        <v>302</v>
      </c>
      <c r="C784" s="35" t="s">
        <v>103</v>
      </c>
      <c r="D784" s="35" t="s">
        <v>604</v>
      </c>
      <c r="E784" s="35" t="s">
        <v>101</v>
      </c>
      <c r="F784" s="37">
        <f>F785</f>
        <v>1.2</v>
      </c>
      <c r="G784" s="37">
        <f t="shared" ref="G784:H784" si="172">G785</f>
        <v>0</v>
      </c>
      <c r="H784" s="37">
        <f t="shared" si="172"/>
        <v>0</v>
      </c>
    </row>
    <row r="785" spans="1:8" ht="39" x14ac:dyDescent="0.25">
      <c r="A785" s="38" t="s">
        <v>394</v>
      </c>
      <c r="B785" s="35" t="s">
        <v>302</v>
      </c>
      <c r="C785" s="35" t="s">
        <v>103</v>
      </c>
      <c r="D785" s="35" t="s">
        <v>604</v>
      </c>
      <c r="E785" s="35" t="s">
        <v>395</v>
      </c>
      <c r="F785" s="37">
        <f>F786</f>
        <v>1.2</v>
      </c>
      <c r="G785" s="37">
        <f t="shared" ref="G785:H785" si="173">G786</f>
        <v>0</v>
      </c>
      <c r="H785" s="37">
        <f t="shared" si="173"/>
        <v>0</v>
      </c>
    </row>
    <row r="786" spans="1:8" ht="15" x14ac:dyDescent="0.25">
      <c r="A786" s="38" t="s">
        <v>396</v>
      </c>
      <c r="B786" s="35" t="s">
        <v>302</v>
      </c>
      <c r="C786" s="35" t="s">
        <v>103</v>
      </c>
      <c r="D786" s="35" t="s">
        <v>604</v>
      </c>
      <c r="E786" s="35" t="s">
        <v>397</v>
      </c>
      <c r="F786" s="37">
        <f>1.3-0.1</f>
        <v>1.2</v>
      </c>
      <c r="G786" s="37">
        <v>0</v>
      </c>
      <c r="H786" s="37">
        <v>0</v>
      </c>
    </row>
    <row r="787" spans="1:8" ht="26.25" x14ac:dyDescent="0.25">
      <c r="A787" s="38" t="s">
        <v>593</v>
      </c>
      <c r="B787" s="35" t="s">
        <v>302</v>
      </c>
      <c r="C787" s="35" t="s">
        <v>103</v>
      </c>
      <c r="D787" s="35" t="s">
        <v>598</v>
      </c>
      <c r="E787" s="35" t="s">
        <v>101</v>
      </c>
      <c r="F787" s="37">
        <f>F788</f>
        <v>22.599999999999987</v>
      </c>
      <c r="G787" s="37">
        <f t="shared" ref="G787:H787" si="174">G788</f>
        <v>0</v>
      </c>
      <c r="H787" s="37">
        <f t="shared" si="174"/>
        <v>0</v>
      </c>
    </row>
    <row r="788" spans="1:8" ht="39" x14ac:dyDescent="0.25">
      <c r="A788" s="38" t="s">
        <v>394</v>
      </c>
      <c r="B788" s="35" t="s">
        <v>302</v>
      </c>
      <c r="C788" s="35" t="s">
        <v>103</v>
      </c>
      <c r="D788" s="35" t="s">
        <v>598</v>
      </c>
      <c r="E788" s="35" t="s">
        <v>395</v>
      </c>
      <c r="F788" s="37">
        <f>F789</f>
        <v>22.599999999999987</v>
      </c>
      <c r="G788" s="37">
        <f t="shared" ref="G788:H788" si="175">G789</f>
        <v>0</v>
      </c>
      <c r="H788" s="37">
        <f t="shared" si="175"/>
        <v>0</v>
      </c>
    </row>
    <row r="789" spans="1:8" ht="15" x14ac:dyDescent="0.25">
      <c r="A789" s="38" t="s">
        <v>396</v>
      </c>
      <c r="B789" s="35" t="s">
        <v>302</v>
      </c>
      <c r="C789" s="35" t="s">
        <v>103</v>
      </c>
      <c r="D789" s="35" t="s">
        <v>598</v>
      </c>
      <c r="E789" s="35" t="s">
        <v>397</v>
      </c>
      <c r="F789" s="37">
        <f>28.7+200-205-1.1</f>
        <v>22.599999999999987</v>
      </c>
      <c r="G789" s="37">
        <v>0</v>
      </c>
      <c r="H789" s="37">
        <v>0</v>
      </c>
    </row>
    <row r="790" spans="1:8" ht="45" customHeight="1" x14ac:dyDescent="0.25">
      <c r="A790" s="38" t="s">
        <v>669</v>
      </c>
      <c r="B790" s="35" t="s">
        <v>302</v>
      </c>
      <c r="C790" s="35" t="s">
        <v>103</v>
      </c>
      <c r="D790" s="35" t="s">
        <v>686</v>
      </c>
      <c r="E790" s="35" t="s">
        <v>101</v>
      </c>
      <c r="F790" s="37">
        <f>F791</f>
        <v>15.5</v>
      </c>
      <c r="G790" s="37">
        <v>0</v>
      </c>
      <c r="H790" s="37">
        <v>0</v>
      </c>
    </row>
    <row r="791" spans="1:8" ht="33" customHeight="1" x14ac:dyDescent="0.25">
      <c r="A791" s="38" t="s">
        <v>394</v>
      </c>
      <c r="B791" s="35" t="s">
        <v>302</v>
      </c>
      <c r="C791" s="35" t="s">
        <v>103</v>
      </c>
      <c r="D791" s="35" t="s">
        <v>686</v>
      </c>
      <c r="E791" s="35" t="s">
        <v>395</v>
      </c>
      <c r="F791" s="37">
        <f>F792</f>
        <v>15.5</v>
      </c>
      <c r="G791" s="37">
        <v>0</v>
      </c>
      <c r="H791" s="37">
        <v>0</v>
      </c>
    </row>
    <row r="792" spans="1:8" ht="15" x14ac:dyDescent="0.25">
      <c r="A792" s="38" t="s">
        <v>396</v>
      </c>
      <c r="B792" s="35" t="s">
        <v>302</v>
      </c>
      <c r="C792" s="35" t="s">
        <v>103</v>
      </c>
      <c r="D792" s="35" t="s">
        <v>686</v>
      </c>
      <c r="E792" s="35" t="s">
        <v>397</v>
      </c>
      <c r="F792" s="37">
        <f>23-7.5</f>
        <v>15.5</v>
      </c>
      <c r="G792" s="37">
        <v>0</v>
      </c>
      <c r="H792" s="37">
        <v>0</v>
      </c>
    </row>
    <row r="793" spans="1:8" ht="30" customHeight="1" x14ac:dyDescent="0.25">
      <c r="A793" s="38" t="s">
        <v>664</v>
      </c>
      <c r="B793" s="35" t="s">
        <v>302</v>
      </c>
      <c r="C793" s="35" t="s">
        <v>103</v>
      </c>
      <c r="D793" s="35" t="s">
        <v>663</v>
      </c>
      <c r="E793" s="35" t="s">
        <v>101</v>
      </c>
      <c r="F793" s="37">
        <f>F794</f>
        <v>179.5</v>
      </c>
      <c r="G793" s="37">
        <v>0</v>
      </c>
      <c r="H793" s="37">
        <v>0</v>
      </c>
    </row>
    <row r="794" spans="1:8" ht="32.25" customHeight="1" x14ac:dyDescent="0.25">
      <c r="A794" s="38" t="s">
        <v>394</v>
      </c>
      <c r="B794" s="35" t="s">
        <v>302</v>
      </c>
      <c r="C794" s="35" t="s">
        <v>103</v>
      </c>
      <c r="D794" s="35" t="s">
        <v>663</v>
      </c>
      <c r="E794" s="35" t="s">
        <v>395</v>
      </c>
      <c r="F794" s="37">
        <f>F795</f>
        <v>179.5</v>
      </c>
      <c r="G794" s="37">
        <v>0</v>
      </c>
      <c r="H794" s="37">
        <v>0</v>
      </c>
    </row>
    <row r="795" spans="1:8" ht="15" x14ac:dyDescent="0.25">
      <c r="A795" s="38" t="s">
        <v>396</v>
      </c>
      <c r="B795" s="35" t="s">
        <v>302</v>
      </c>
      <c r="C795" s="35" t="s">
        <v>103</v>
      </c>
      <c r="D795" s="35" t="s">
        <v>663</v>
      </c>
      <c r="E795" s="35" t="s">
        <v>397</v>
      </c>
      <c r="F795" s="37">
        <v>179.5</v>
      </c>
      <c r="G795" s="37">
        <v>0</v>
      </c>
      <c r="H795" s="37">
        <v>0</v>
      </c>
    </row>
    <row r="796" spans="1:8" s="46" customFormat="1" ht="15.75" x14ac:dyDescent="0.25">
      <c r="A796" s="54" t="s">
        <v>538</v>
      </c>
      <c r="B796" s="45"/>
      <c r="C796" s="45"/>
      <c r="D796" s="45"/>
      <c r="E796" s="45"/>
      <c r="F796" s="34">
        <f>F13+F211+F218+F273+F355+F508+F643+F693+F720+F754</f>
        <v>117225.19999999998</v>
      </c>
      <c r="G796" s="34">
        <f>G13+G211+G218+G273+G355+G508+G643+G693+G720+G754</f>
        <v>88887.499999999985</v>
      </c>
      <c r="H796" s="34">
        <f>H13+H211+H218+H273+H355+H508+H643+H693+H720+H754</f>
        <v>91397.39999999998</v>
      </c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50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  <row r="832" spans="1:8" x14ac:dyDescent="0.2">
      <c r="A832" s="47"/>
      <c r="B832" s="48"/>
      <c r="C832" s="48"/>
      <c r="D832" s="48"/>
      <c r="E832" s="48"/>
      <c r="F832" s="48"/>
      <c r="G832" s="49"/>
      <c r="H832" s="49"/>
    </row>
    <row r="833" spans="1:8" x14ac:dyDescent="0.2">
      <c r="A833" s="47"/>
      <c r="B833" s="48"/>
      <c r="C833" s="48"/>
      <c r="D833" s="48"/>
      <c r="E833" s="48"/>
      <c r="F833" s="48"/>
      <c r="G833" s="49"/>
      <c r="H833" s="49"/>
    </row>
    <row r="834" spans="1:8" x14ac:dyDescent="0.2">
      <c r="A834" s="47"/>
      <c r="B834" s="48"/>
      <c r="C834" s="48"/>
      <c r="D834" s="48"/>
      <c r="E834" s="48"/>
      <c r="F834" s="48"/>
      <c r="G834" s="49"/>
      <c r="H834" s="49"/>
    </row>
    <row r="835" spans="1:8" x14ac:dyDescent="0.2">
      <c r="A835" s="47"/>
      <c r="B835" s="48"/>
      <c r="C835" s="48"/>
      <c r="D835" s="48"/>
      <c r="E835" s="48"/>
      <c r="F835" s="48"/>
      <c r="G835" s="49"/>
      <c r="H835" s="49"/>
    </row>
    <row r="836" spans="1:8" x14ac:dyDescent="0.2">
      <c r="A836" s="47"/>
      <c r="B836" s="48"/>
      <c r="C836" s="48"/>
      <c r="D836" s="48"/>
      <c r="E836" s="48"/>
      <c r="F836" s="48"/>
      <c r="G836" s="49"/>
      <c r="H836" s="49"/>
    </row>
    <row r="837" spans="1:8" x14ac:dyDescent="0.2">
      <c r="A837" s="47"/>
      <c r="B837" s="48"/>
      <c r="C837" s="48"/>
      <c r="D837" s="48"/>
      <c r="E837" s="48"/>
      <c r="F837" s="48"/>
      <c r="G837" s="49"/>
      <c r="H837" s="49"/>
    </row>
    <row r="838" spans="1:8" x14ac:dyDescent="0.2">
      <c r="A838" s="47"/>
      <c r="B838" s="48"/>
      <c r="C838" s="48"/>
      <c r="D838" s="48"/>
      <c r="E838" s="48"/>
      <c r="F838" s="48"/>
      <c r="G838" s="49"/>
      <c r="H838" s="49"/>
    </row>
    <row r="839" spans="1:8" x14ac:dyDescent="0.2">
      <c r="A839" s="47"/>
      <c r="B839" s="48"/>
      <c r="C839" s="48"/>
      <c r="D839" s="48"/>
      <c r="E839" s="48"/>
      <c r="F839" s="48"/>
      <c r="G839" s="49"/>
      <c r="H839" s="49"/>
    </row>
    <row r="840" spans="1:8" x14ac:dyDescent="0.2">
      <c r="A840" s="47"/>
      <c r="B840" s="48"/>
      <c r="C840" s="48"/>
      <c r="D840" s="48"/>
      <c r="E840" s="48"/>
      <c r="F840" s="48"/>
      <c r="G840" s="49"/>
      <c r="H840" s="49"/>
    </row>
    <row r="841" spans="1:8" x14ac:dyDescent="0.2">
      <c r="A841" s="47"/>
      <c r="B841" s="48"/>
      <c r="C841" s="48"/>
      <c r="D841" s="48"/>
      <c r="E841" s="48"/>
      <c r="F841" s="48"/>
      <c r="G841" s="49"/>
      <c r="H841" s="49"/>
    </row>
    <row r="842" spans="1:8" x14ac:dyDescent="0.2">
      <c r="A842" s="47"/>
      <c r="B842" s="48"/>
      <c r="C842" s="48"/>
      <c r="D842" s="48"/>
      <c r="E842" s="48"/>
      <c r="F842" s="48"/>
      <c r="G842" s="49"/>
      <c r="H842" s="49"/>
    </row>
    <row r="843" spans="1:8" x14ac:dyDescent="0.2">
      <c r="A843" s="47"/>
      <c r="B843" s="48"/>
      <c r="C843" s="48"/>
      <c r="D843" s="48"/>
      <c r="E843" s="48"/>
      <c r="F843" s="48"/>
      <c r="G843" s="49"/>
      <c r="H843" s="49"/>
    </row>
    <row r="844" spans="1:8" x14ac:dyDescent="0.2">
      <c r="A844" s="47"/>
      <c r="B844" s="48"/>
      <c r="C844" s="48"/>
      <c r="D844" s="48"/>
      <c r="E844" s="48"/>
      <c r="F844" s="48"/>
      <c r="G844" s="49"/>
      <c r="H844" s="49"/>
    </row>
    <row r="845" spans="1:8" x14ac:dyDescent="0.2">
      <c r="A845" s="47"/>
      <c r="B845" s="48"/>
      <c r="C845" s="48"/>
      <c r="D845" s="48"/>
      <c r="E845" s="48"/>
      <c r="F845" s="48"/>
      <c r="G845" s="49"/>
      <c r="H845" s="49"/>
    </row>
    <row r="846" spans="1:8" x14ac:dyDescent="0.2">
      <c r="A846" s="47"/>
      <c r="B846" s="48"/>
      <c r="C846" s="48"/>
      <c r="D846" s="48"/>
      <c r="E846" s="48"/>
      <c r="F846" s="48"/>
      <c r="G846" s="49"/>
      <c r="H846" s="49"/>
    </row>
    <row r="847" spans="1:8" x14ac:dyDescent="0.2">
      <c r="A847" s="47"/>
      <c r="B847" s="48"/>
      <c r="C847" s="48"/>
      <c r="D847" s="48"/>
      <c r="E847" s="48"/>
      <c r="F847" s="48"/>
      <c r="G847" s="49"/>
      <c r="H847" s="49"/>
    </row>
    <row r="848" spans="1:8" x14ac:dyDescent="0.2">
      <c r="A848" s="47"/>
      <c r="B848" s="48"/>
      <c r="C848" s="48"/>
      <c r="D848" s="48"/>
      <c r="E848" s="48"/>
      <c r="F848" s="48"/>
      <c r="G848" s="49"/>
      <c r="H848" s="49"/>
    </row>
    <row r="849" spans="1:8" x14ac:dyDescent="0.2">
      <c r="A849" s="47"/>
      <c r="B849" s="48"/>
      <c r="C849" s="48"/>
      <c r="D849" s="48"/>
      <c r="E849" s="48"/>
      <c r="F849" s="48"/>
      <c r="G849" s="49"/>
      <c r="H849" s="49"/>
    </row>
    <row r="850" spans="1:8" x14ac:dyDescent="0.2">
      <c r="A850" s="47"/>
      <c r="B850" s="48"/>
      <c r="C850" s="48"/>
      <c r="D850" s="48"/>
      <c r="E850" s="48"/>
      <c r="F850" s="48"/>
      <c r="G850" s="49"/>
      <c r="H850" s="49"/>
    </row>
    <row r="851" spans="1:8" x14ac:dyDescent="0.2">
      <c r="A851" s="47"/>
      <c r="B851" s="48"/>
      <c r="C851" s="48"/>
      <c r="D851" s="48"/>
      <c r="E851" s="48"/>
      <c r="F851" s="48"/>
      <c r="G851" s="49"/>
      <c r="H851" s="49"/>
    </row>
    <row r="852" spans="1:8" x14ac:dyDescent="0.2">
      <c r="A852" s="47"/>
      <c r="B852" s="48"/>
      <c r="C852" s="48"/>
      <c r="D852" s="48"/>
      <c r="E852" s="48"/>
      <c r="F852" s="48"/>
      <c r="G852" s="49"/>
      <c r="H852" s="49"/>
    </row>
    <row r="853" spans="1:8" x14ac:dyDescent="0.2">
      <c r="A853" s="47"/>
      <c r="B853" s="48"/>
      <c r="C853" s="48"/>
      <c r="D853" s="48"/>
      <c r="E853" s="48"/>
      <c r="F853" s="48"/>
      <c r="G853" s="49"/>
      <c r="H853" s="49"/>
    </row>
    <row r="854" spans="1:8" x14ac:dyDescent="0.2">
      <c r="A854" s="47"/>
      <c r="B854" s="48"/>
      <c r="C854" s="48"/>
      <c r="D854" s="48"/>
      <c r="E854" s="48"/>
      <c r="F854" s="48"/>
      <c r="G854" s="49"/>
      <c r="H854" s="49"/>
    </row>
    <row r="855" spans="1:8" x14ac:dyDescent="0.2">
      <c r="A855" s="47"/>
      <c r="B855" s="48"/>
      <c r="C855" s="48"/>
      <c r="D855" s="48"/>
      <c r="E855" s="48"/>
      <c r="F855" s="48"/>
      <c r="G855" s="49"/>
      <c r="H855" s="49"/>
    </row>
    <row r="856" spans="1:8" x14ac:dyDescent="0.2">
      <c r="A856" s="47"/>
      <c r="B856" s="48"/>
      <c r="C856" s="48"/>
      <c r="D856" s="48"/>
      <c r="E856" s="48"/>
      <c r="F856" s="48"/>
      <c r="G856" s="49"/>
      <c r="H856" s="49"/>
    </row>
    <row r="857" spans="1:8" x14ac:dyDescent="0.2">
      <c r="A857" s="47"/>
      <c r="B857" s="48"/>
      <c r="C857" s="48"/>
      <c r="D857" s="48"/>
      <c r="E857" s="48"/>
      <c r="F857" s="48"/>
      <c r="G857" s="49"/>
      <c r="H857" s="49"/>
    </row>
    <row r="858" spans="1:8" x14ac:dyDescent="0.2">
      <c r="A858" s="47"/>
      <c r="B858" s="48"/>
      <c r="C858" s="48"/>
      <c r="D858" s="48"/>
      <c r="E858" s="48"/>
      <c r="F858" s="48"/>
      <c r="G858" s="49"/>
      <c r="H858" s="49"/>
    </row>
    <row r="859" spans="1:8" x14ac:dyDescent="0.2">
      <c r="A859" s="47"/>
      <c r="B859" s="48"/>
      <c r="C859" s="48"/>
      <c r="D859" s="48"/>
      <c r="E859" s="48"/>
      <c r="F859" s="48"/>
      <c r="G859" s="49"/>
      <c r="H859" s="49"/>
    </row>
    <row r="860" spans="1:8" x14ac:dyDescent="0.2">
      <c r="A860" s="47"/>
      <c r="B860" s="48"/>
      <c r="C860" s="48"/>
      <c r="D860" s="48"/>
      <c r="E860" s="48"/>
      <c r="F860" s="48"/>
      <c r="G860" s="49"/>
      <c r="H860" s="49"/>
    </row>
    <row r="861" spans="1:8" x14ac:dyDescent="0.2">
      <c r="A861" s="47"/>
      <c r="B861" s="48"/>
      <c r="C861" s="48"/>
      <c r="D861" s="48"/>
      <c r="E861" s="48"/>
      <c r="F861" s="48"/>
      <c r="G861" s="49"/>
      <c r="H861" s="49"/>
    </row>
    <row r="862" spans="1:8" x14ac:dyDescent="0.2">
      <c r="A862" s="47"/>
      <c r="B862" s="48"/>
      <c r="C862" s="48"/>
      <c r="D862" s="48"/>
      <c r="E862" s="48"/>
      <c r="F862" s="48"/>
      <c r="G862" s="49"/>
      <c r="H862" s="49"/>
    </row>
    <row r="863" spans="1:8" x14ac:dyDescent="0.2">
      <c r="A863" s="47"/>
      <c r="B863" s="48"/>
      <c r="C863" s="48"/>
      <c r="D863" s="48"/>
      <c r="E863" s="48"/>
      <c r="F863" s="48"/>
      <c r="G863" s="49"/>
      <c r="H863" s="49"/>
    </row>
    <row r="864" spans="1:8" x14ac:dyDescent="0.2">
      <c r="A864" s="47"/>
      <c r="B864" s="48"/>
      <c r="C864" s="48"/>
      <c r="D864" s="48"/>
      <c r="E864" s="48"/>
      <c r="F864" s="48"/>
      <c r="G864" s="49"/>
      <c r="H864" s="49"/>
    </row>
    <row r="865" spans="1:8" x14ac:dyDescent="0.2">
      <c r="A865" s="47"/>
      <c r="B865" s="48"/>
      <c r="C865" s="48"/>
      <c r="D865" s="48"/>
      <c r="E865" s="48"/>
      <c r="F865" s="48"/>
      <c r="G865" s="49"/>
      <c r="H865" s="49"/>
    </row>
    <row r="866" spans="1:8" x14ac:dyDescent="0.2">
      <c r="A866" s="47"/>
      <c r="B866" s="48"/>
      <c r="C866" s="48"/>
      <c r="D866" s="48"/>
      <c r="E866" s="48"/>
      <c r="F866" s="48"/>
      <c r="G866" s="49"/>
      <c r="H866" s="49"/>
    </row>
    <row r="867" spans="1:8" x14ac:dyDescent="0.2">
      <c r="A867" s="47"/>
      <c r="B867" s="48"/>
      <c r="C867" s="48"/>
      <c r="D867" s="48"/>
      <c r="E867" s="48"/>
      <c r="F867" s="48"/>
      <c r="G867" s="49"/>
      <c r="H867" s="49"/>
    </row>
    <row r="868" spans="1:8" x14ac:dyDescent="0.2">
      <c r="A868" s="47"/>
      <c r="B868" s="48"/>
      <c r="C868" s="48"/>
      <c r="D868" s="48"/>
      <c r="E868" s="48"/>
      <c r="F868" s="48"/>
      <c r="G868" s="49"/>
      <c r="H868" s="49"/>
    </row>
    <row r="869" spans="1:8" x14ac:dyDescent="0.2">
      <c r="A869" s="47"/>
      <c r="B869" s="48"/>
      <c r="C869" s="48"/>
      <c r="D869" s="48"/>
      <c r="E869" s="48"/>
      <c r="F869" s="48"/>
      <c r="G869" s="49"/>
      <c r="H869" s="49"/>
    </row>
    <row r="870" spans="1:8" x14ac:dyDescent="0.2">
      <c r="A870" s="47"/>
      <c r="B870" s="48"/>
      <c r="C870" s="48"/>
      <c r="D870" s="48"/>
      <c r="E870" s="48"/>
      <c r="F870" s="48"/>
      <c r="G870" s="49"/>
      <c r="H870" s="49"/>
    </row>
    <row r="871" spans="1:8" x14ac:dyDescent="0.2">
      <c r="A871" s="47"/>
      <c r="B871" s="48"/>
      <c r="C871" s="48"/>
      <c r="D871" s="48"/>
      <c r="E871" s="48"/>
      <c r="F871" s="48"/>
      <c r="G871" s="49"/>
      <c r="H871" s="49"/>
    </row>
    <row r="872" spans="1:8" x14ac:dyDescent="0.2">
      <c r="A872" s="47"/>
      <c r="B872" s="48"/>
      <c r="C872" s="48"/>
      <c r="D872" s="48"/>
      <c r="E872" s="48"/>
      <c r="F872" s="48"/>
      <c r="G872" s="49"/>
      <c r="H872" s="49"/>
    </row>
    <row r="873" spans="1:8" x14ac:dyDescent="0.2">
      <c r="A873" s="47"/>
      <c r="B873" s="48"/>
      <c r="C873" s="48"/>
      <c r="D873" s="48"/>
      <c r="E873" s="48"/>
      <c r="F873" s="48"/>
      <c r="G873" s="49"/>
      <c r="H873" s="49"/>
    </row>
    <row r="874" spans="1:8" x14ac:dyDescent="0.2">
      <c r="A874" s="47"/>
      <c r="B874" s="48"/>
      <c r="C874" s="48"/>
      <c r="D874" s="48"/>
      <c r="E874" s="48"/>
      <c r="F874" s="48"/>
      <c r="G874" s="49"/>
      <c r="H874" s="49"/>
    </row>
    <row r="875" spans="1:8" x14ac:dyDescent="0.2">
      <c r="A875" s="47"/>
      <c r="B875" s="48"/>
      <c r="C875" s="48"/>
      <c r="D875" s="48"/>
      <c r="E875" s="48"/>
      <c r="F875" s="48"/>
      <c r="G875" s="49"/>
      <c r="H875" s="49"/>
    </row>
    <row r="876" spans="1:8" x14ac:dyDescent="0.2">
      <c r="A876" s="47"/>
      <c r="B876" s="48"/>
      <c r="C876" s="48"/>
      <c r="D876" s="48"/>
      <c r="E876" s="48"/>
      <c r="F876" s="48"/>
      <c r="G876" s="49"/>
      <c r="H876" s="49"/>
    </row>
    <row r="877" spans="1:8" x14ac:dyDescent="0.2">
      <c r="A877" s="47"/>
      <c r="B877" s="48"/>
      <c r="C877" s="48"/>
      <c r="D877" s="48"/>
      <c r="E877" s="48"/>
      <c r="F877" s="48"/>
      <c r="G877" s="49"/>
      <c r="H877" s="49"/>
    </row>
    <row r="878" spans="1:8" x14ac:dyDescent="0.2">
      <c r="A878" s="47"/>
      <c r="B878" s="48"/>
      <c r="C878" s="48"/>
      <c r="D878" s="48"/>
      <c r="E878" s="48"/>
      <c r="F878" s="48"/>
      <c r="G878" s="49"/>
      <c r="H878" s="49"/>
    </row>
    <row r="879" spans="1:8" x14ac:dyDescent="0.2">
      <c r="A879" s="47"/>
      <c r="B879" s="48"/>
      <c r="C879" s="48"/>
      <c r="D879" s="48"/>
      <c r="E879" s="48"/>
      <c r="F879" s="48"/>
      <c r="G879" s="49"/>
      <c r="H879" s="49"/>
    </row>
    <row r="880" spans="1:8" x14ac:dyDescent="0.2">
      <c r="A880" s="47"/>
      <c r="B880" s="48"/>
      <c r="C880" s="48"/>
      <c r="D880" s="48"/>
      <c r="E880" s="48"/>
      <c r="F880" s="48"/>
      <c r="G880" s="49"/>
      <c r="H880" s="49"/>
    </row>
    <row r="881" spans="1:8" x14ac:dyDescent="0.2">
      <c r="A881" s="47"/>
      <c r="B881" s="48"/>
      <c r="C881" s="48"/>
      <c r="D881" s="48"/>
      <c r="E881" s="48"/>
      <c r="F881" s="48"/>
      <c r="G881" s="49"/>
      <c r="H881" s="49"/>
    </row>
    <row r="882" spans="1:8" x14ac:dyDescent="0.2">
      <c r="A882" s="47"/>
      <c r="B882" s="48"/>
      <c r="C882" s="48"/>
      <c r="D882" s="48"/>
      <c r="E882" s="48"/>
      <c r="F882" s="48"/>
      <c r="G882" s="49"/>
      <c r="H882" s="49"/>
    </row>
    <row r="883" spans="1:8" x14ac:dyDescent="0.2">
      <c r="A883" s="47"/>
      <c r="B883" s="48"/>
      <c r="C883" s="48"/>
      <c r="D883" s="48"/>
      <c r="E883" s="48"/>
      <c r="F883" s="48"/>
      <c r="G883" s="49"/>
      <c r="H883" s="49"/>
    </row>
    <row r="884" spans="1:8" x14ac:dyDescent="0.2">
      <c r="A884" s="47"/>
      <c r="B884" s="48"/>
      <c r="C884" s="48"/>
      <c r="D884" s="48"/>
      <c r="E884" s="48"/>
      <c r="F884" s="48"/>
      <c r="G884" s="49"/>
      <c r="H884" s="49"/>
    </row>
    <row r="885" spans="1:8" x14ac:dyDescent="0.2">
      <c r="A885" s="47"/>
      <c r="B885" s="48"/>
      <c r="C885" s="48"/>
      <c r="D885" s="48"/>
      <c r="E885" s="48"/>
      <c r="F885" s="48"/>
      <c r="G885" s="49"/>
      <c r="H885" s="49"/>
    </row>
    <row r="886" spans="1:8" x14ac:dyDescent="0.2">
      <c r="A886" s="47"/>
      <c r="B886" s="48"/>
      <c r="C886" s="48"/>
      <c r="D886" s="48"/>
      <c r="E886" s="48"/>
      <c r="F886" s="48"/>
      <c r="G886" s="49"/>
      <c r="H886" s="49"/>
    </row>
    <row r="887" spans="1:8" x14ac:dyDescent="0.2">
      <c r="A887" s="47"/>
      <c r="B887" s="48"/>
      <c r="C887" s="48"/>
      <c r="D887" s="48"/>
      <c r="E887" s="48"/>
      <c r="F887" s="48"/>
      <c r="G887" s="49"/>
      <c r="H887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6"/>
  <sheetViews>
    <sheetView view="pageBreakPreview" zoomScaleSheetLayoutView="100" workbookViewId="0">
      <selection sqref="A1:I795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26" t="s">
        <v>646</v>
      </c>
      <c r="B1" s="126"/>
      <c r="C1" s="126"/>
      <c r="D1" s="126"/>
      <c r="E1" s="126"/>
      <c r="F1" s="126"/>
      <c r="G1" s="126"/>
      <c r="H1" s="126"/>
      <c r="I1" s="126"/>
    </row>
    <row r="2" spans="1:12" ht="15.75" x14ac:dyDescent="0.2">
      <c r="A2" s="127" t="s">
        <v>86</v>
      </c>
      <c r="B2" s="127"/>
      <c r="C2" s="127"/>
      <c r="D2" s="127"/>
      <c r="E2" s="127"/>
      <c r="F2" s="127"/>
      <c r="G2" s="127"/>
      <c r="H2" s="127"/>
      <c r="I2" s="127"/>
    </row>
    <row r="3" spans="1:12" ht="15.75" x14ac:dyDescent="0.2">
      <c r="A3" s="128" t="s">
        <v>704</v>
      </c>
      <c r="B3" s="128"/>
      <c r="C3" s="128"/>
      <c r="D3" s="128"/>
      <c r="E3" s="128"/>
      <c r="F3" s="128"/>
      <c r="G3" s="128"/>
      <c r="H3" s="128"/>
      <c r="I3" s="128"/>
    </row>
    <row r="4" spans="1:12" ht="15.75" x14ac:dyDescent="0.2">
      <c r="I4" s="74" t="s">
        <v>569</v>
      </c>
    </row>
    <row r="5" spans="1:12" ht="12.75" customHeight="1" x14ac:dyDescent="0.2">
      <c r="A5" s="128" t="s">
        <v>86</v>
      </c>
      <c r="B5" s="128"/>
      <c r="C5" s="128"/>
      <c r="D5" s="128"/>
      <c r="E5" s="128"/>
      <c r="F5" s="128"/>
      <c r="G5" s="128"/>
      <c r="H5" s="128"/>
      <c r="I5" s="128"/>
    </row>
    <row r="6" spans="1:12" ht="12.75" customHeight="1" x14ac:dyDescent="0.2">
      <c r="A6" s="128" t="s">
        <v>584</v>
      </c>
      <c r="B6" s="128"/>
      <c r="C6" s="128"/>
      <c r="D6" s="128"/>
      <c r="E6" s="128"/>
      <c r="F6" s="128"/>
      <c r="G6" s="128"/>
      <c r="H6" s="128"/>
      <c r="I6" s="128"/>
    </row>
    <row r="7" spans="1:12" ht="34.5" customHeight="1" x14ac:dyDescent="0.25">
      <c r="A7" s="53"/>
      <c r="B7" s="53"/>
      <c r="C7" s="136"/>
      <c r="D7" s="136"/>
      <c r="E7" s="136"/>
      <c r="F7" s="136"/>
      <c r="G7" s="136"/>
      <c r="H7" s="136"/>
      <c r="I7" s="136"/>
    </row>
    <row r="8" spans="1:12" ht="51.75" customHeight="1" x14ac:dyDescent="0.3">
      <c r="A8" s="144" t="s">
        <v>539</v>
      </c>
      <c r="B8" s="144"/>
      <c r="C8" s="144"/>
      <c r="D8" s="144"/>
      <c r="E8" s="144"/>
      <c r="F8" s="144"/>
      <c r="G8" s="144"/>
      <c r="H8" s="144"/>
      <c r="I8" s="144"/>
    </row>
    <row r="9" spans="1:12" x14ac:dyDescent="0.2">
      <c r="I9" s="40" t="s">
        <v>87</v>
      </c>
    </row>
    <row r="10" spans="1:12" s="28" customFormat="1" ht="16.5" customHeight="1" x14ac:dyDescent="0.2">
      <c r="A10" s="145" t="s">
        <v>88</v>
      </c>
      <c r="B10" s="146" t="s">
        <v>540</v>
      </c>
      <c r="C10" s="146" t="s">
        <v>89</v>
      </c>
      <c r="D10" s="146" t="s">
        <v>90</v>
      </c>
      <c r="E10" s="146" t="s">
        <v>91</v>
      </c>
      <c r="F10" s="146" t="s">
        <v>92</v>
      </c>
      <c r="G10" s="142" t="s">
        <v>93</v>
      </c>
      <c r="H10" s="142" t="s">
        <v>94</v>
      </c>
      <c r="I10" s="142" t="s">
        <v>95</v>
      </c>
    </row>
    <row r="11" spans="1:12" s="28" customFormat="1" ht="39.75" customHeight="1" x14ac:dyDescent="0.2">
      <c r="A11" s="145"/>
      <c r="B11" s="143"/>
      <c r="C11" s="143"/>
      <c r="D11" s="143"/>
      <c r="E11" s="143"/>
      <c r="F11" s="143"/>
      <c r="G11" s="143"/>
      <c r="H11" s="143"/>
      <c r="I11" s="143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2696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2696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2597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2597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2597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2597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2595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f>2379.1+205.9+10</f>
        <v>2595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371.80000000000007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371.80000000000007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371.80000000000007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371.80000000000007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371.80000000000007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371.80000000000007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371.80000000000007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f>577.7-205.9</f>
        <v>371.80000000000007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G58+G231+G238+G295+G372+G491+G564+G604+G590</f>
        <v>103943.40000000001</v>
      </c>
      <c r="H57" s="34">
        <f>H58+H231+H238+H295+H372+H491+H564+H604</f>
        <v>77512.099999999991</v>
      </c>
      <c r="I57" s="34">
        <f>I58+I231+I238+I295+I372+I491+I564+I604</f>
        <v>79928.799999999988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26565.000000000004</v>
      </c>
      <c r="H58" s="37">
        <f>H62+H65+H129+H118</f>
        <v>23216.5</v>
      </c>
      <c r="I58" s="37">
        <f>I62+I65+I129+I118</f>
        <v>23765.800000000003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9658.2000000000025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9658.2000000000025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9658.2000000000025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7985.0000000000009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7946.0000000000009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f>8028-176.2+31.7+1.8+46.6+14.1</f>
        <v>7946.0000000000009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0.50000000000000044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f>6.2-3.4-2.3</f>
        <v>0.50000000000000044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G140+G167+G193+G213+G187+G130+G209+G135+G177</f>
        <v>15399.5</v>
      </c>
      <c r="H129" s="37">
        <f t="shared" ref="H129:I129" si="8">H140+H167+H193+H213+H187+H130+H209+H135+H177</f>
        <v>11629.000000000002</v>
      </c>
      <c r="I129" s="37">
        <f t="shared" si="8"/>
        <v>11770.300000000001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62.7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62.7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62.7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62.7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f>99-36.3</f>
        <v>62.7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1069.5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26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26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26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f>61.3-35.3</f>
        <v>26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12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12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12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f>7+5</f>
        <v>12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26.499999999999996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26.499999999999996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26.499999999999996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28-1.5+12.5-6.2-6.3</f>
        <v>26.499999999999996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1005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1005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1005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578.2+256.3+130+55-14.5</f>
        <v>1005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1969.1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G179+G184</f>
        <v>1969.1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G180+G182</f>
        <v>1339.8999999999999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1334.3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1335.7-12.1+0.6+11-0.9</f>
        <v>1334.3</v>
      </c>
      <c r="H181" s="83">
        <v>0</v>
      </c>
      <c r="I181" s="83">
        <v>0</v>
      </c>
    </row>
    <row r="182" spans="1:9" ht="17.25" customHeight="1" x14ac:dyDescent="0.25">
      <c r="A182" s="38" t="s">
        <v>124</v>
      </c>
      <c r="B182" s="35" t="s">
        <v>549</v>
      </c>
      <c r="C182" s="35" t="s">
        <v>98</v>
      </c>
      <c r="D182" s="35" t="s">
        <v>174</v>
      </c>
      <c r="E182" s="35" t="s">
        <v>649</v>
      </c>
      <c r="F182" s="35" t="s">
        <v>125</v>
      </c>
      <c r="G182" s="37">
        <f>G183</f>
        <v>5.6</v>
      </c>
      <c r="H182" s="83">
        <v>0</v>
      </c>
      <c r="I182" s="83">
        <v>0</v>
      </c>
    </row>
    <row r="183" spans="1:9" ht="17.25" customHeight="1" x14ac:dyDescent="0.25">
      <c r="A183" s="38" t="s">
        <v>126</v>
      </c>
      <c r="B183" s="35" t="s">
        <v>549</v>
      </c>
      <c r="C183" s="35" t="s">
        <v>98</v>
      </c>
      <c r="D183" s="35" t="s">
        <v>174</v>
      </c>
      <c r="E183" s="35" t="s">
        <v>649</v>
      </c>
      <c r="F183" s="35" t="s">
        <v>127</v>
      </c>
      <c r="G183" s="37">
        <f>2.8+2.8</f>
        <v>5.6</v>
      </c>
      <c r="H183" s="83">
        <v>0</v>
      </c>
      <c r="I183" s="83">
        <v>0</v>
      </c>
    </row>
    <row r="184" spans="1:9" ht="41.25" customHeight="1" x14ac:dyDescent="0.25">
      <c r="A184" s="38" t="s">
        <v>669</v>
      </c>
      <c r="B184" s="35" t="s">
        <v>549</v>
      </c>
      <c r="C184" s="35" t="s">
        <v>98</v>
      </c>
      <c r="D184" s="35" t="s">
        <v>174</v>
      </c>
      <c r="E184" s="35" t="s">
        <v>680</v>
      </c>
      <c r="F184" s="35" t="s">
        <v>101</v>
      </c>
      <c r="G184" s="37">
        <f>G185</f>
        <v>629.20000000000005</v>
      </c>
      <c r="H184" s="83">
        <v>0</v>
      </c>
      <c r="I184" s="83">
        <v>0</v>
      </c>
    </row>
    <row r="185" spans="1:9" ht="30" customHeight="1" x14ac:dyDescent="0.25">
      <c r="A185" s="38" t="s">
        <v>120</v>
      </c>
      <c r="B185" s="35" t="s">
        <v>549</v>
      </c>
      <c r="C185" s="35" t="s">
        <v>98</v>
      </c>
      <c r="D185" s="35" t="s">
        <v>174</v>
      </c>
      <c r="E185" s="35" t="s">
        <v>680</v>
      </c>
      <c r="F185" s="35" t="s">
        <v>121</v>
      </c>
      <c r="G185" s="37">
        <f>G186</f>
        <v>629.20000000000005</v>
      </c>
      <c r="H185" s="83">
        <v>0</v>
      </c>
      <c r="I185" s="83">
        <v>0</v>
      </c>
    </row>
    <row r="186" spans="1:9" ht="31.5" customHeight="1" x14ac:dyDescent="0.25">
      <c r="A186" s="38" t="s">
        <v>122</v>
      </c>
      <c r="B186" s="35" t="s">
        <v>549</v>
      </c>
      <c r="C186" s="35" t="s">
        <v>98</v>
      </c>
      <c r="D186" s="35" t="s">
        <v>174</v>
      </c>
      <c r="E186" s="35" t="s">
        <v>680</v>
      </c>
      <c r="F186" s="35" t="s">
        <v>123</v>
      </c>
      <c r="G186" s="37">
        <f>450+179.2</f>
        <v>629.20000000000005</v>
      </c>
      <c r="H186" s="83">
        <v>0</v>
      </c>
      <c r="I186" s="83">
        <v>0</v>
      </c>
    </row>
    <row r="187" spans="1:9" ht="54.75" customHeight="1" x14ac:dyDescent="0.25">
      <c r="A187" s="38" t="s">
        <v>203</v>
      </c>
      <c r="B187" s="35" t="s">
        <v>549</v>
      </c>
      <c r="C187" s="35" t="s">
        <v>98</v>
      </c>
      <c r="D187" s="35" t="s">
        <v>174</v>
      </c>
      <c r="E187" s="35" t="s">
        <v>204</v>
      </c>
      <c r="F187" s="35" t="s">
        <v>101</v>
      </c>
      <c r="G187" s="37">
        <f>G188</f>
        <v>87.6</v>
      </c>
      <c r="H187" s="37">
        <f t="shared" ref="H187:I191" si="21">H188</f>
        <v>87.6</v>
      </c>
      <c r="I187" s="37">
        <f t="shared" si="21"/>
        <v>87.6</v>
      </c>
    </row>
    <row r="188" spans="1:9" ht="45" customHeight="1" x14ac:dyDescent="0.25">
      <c r="A188" s="38" t="s">
        <v>205</v>
      </c>
      <c r="B188" s="35" t="s">
        <v>549</v>
      </c>
      <c r="C188" s="35" t="s">
        <v>98</v>
      </c>
      <c r="D188" s="35" t="s">
        <v>174</v>
      </c>
      <c r="E188" s="35" t="s">
        <v>206</v>
      </c>
      <c r="F188" s="35" t="s">
        <v>101</v>
      </c>
      <c r="G188" s="37">
        <f>G189</f>
        <v>87.6</v>
      </c>
      <c r="H188" s="37">
        <f t="shared" si="21"/>
        <v>87.6</v>
      </c>
      <c r="I188" s="37">
        <f t="shared" si="21"/>
        <v>87.6</v>
      </c>
    </row>
    <row r="189" spans="1:9" ht="45" customHeight="1" x14ac:dyDescent="0.25">
      <c r="A189" s="38" t="s">
        <v>207</v>
      </c>
      <c r="B189" s="35" t="s">
        <v>549</v>
      </c>
      <c r="C189" s="35" t="s">
        <v>98</v>
      </c>
      <c r="D189" s="35" t="s">
        <v>174</v>
      </c>
      <c r="E189" s="35" t="s">
        <v>208</v>
      </c>
      <c r="F189" s="35" t="s">
        <v>101</v>
      </c>
      <c r="G189" s="37">
        <f>G190</f>
        <v>87.6</v>
      </c>
      <c r="H189" s="37">
        <f t="shared" si="21"/>
        <v>87.6</v>
      </c>
      <c r="I189" s="37">
        <f t="shared" si="21"/>
        <v>87.6</v>
      </c>
    </row>
    <row r="190" spans="1:9" ht="20.25" customHeight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209</v>
      </c>
      <c r="F190" s="35" t="s">
        <v>101</v>
      </c>
      <c r="G190" s="37">
        <f>G191</f>
        <v>87.6</v>
      </c>
      <c r="H190" s="37">
        <f t="shared" si="21"/>
        <v>87.6</v>
      </c>
      <c r="I190" s="37">
        <f t="shared" si="21"/>
        <v>87.6</v>
      </c>
    </row>
    <row r="191" spans="1:9" ht="31.5" customHeight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209</v>
      </c>
      <c r="F191" s="35" t="s">
        <v>121</v>
      </c>
      <c r="G191" s="37">
        <f>G192</f>
        <v>87.6</v>
      </c>
      <c r="H191" s="37">
        <f t="shared" si="21"/>
        <v>87.6</v>
      </c>
      <c r="I191" s="37">
        <f t="shared" si="21"/>
        <v>87.6</v>
      </c>
    </row>
    <row r="192" spans="1:9" ht="26.25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209</v>
      </c>
      <c r="F192" s="35" t="s">
        <v>123</v>
      </c>
      <c r="G192" s="37">
        <v>87.6</v>
      </c>
      <c r="H192" s="37">
        <v>87.6</v>
      </c>
      <c r="I192" s="37">
        <v>87.6</v>
      </c>
    </row>
    <row r="193" spans="1:9" ht="26.25" x14ac:dyDescent="0.25">
      <c r="A193" s="38" t="s">
        <v>210</v>
      </c>
      <c r="B193" s="35" t="s">
        <v>549</v>
      </c>
      <c r="C193" s="35" t="s">
        <v>98</v>
      </c>
      <c r="D193" s="35" t="s">
        <v>174</v>
      </c>
      <c r="E193" s="35" t="s">
        <v>211</v>
      </c>
      <c r="F193" s="35" t="s">
        <v>101</v>
      </c>
      <c r="G193" s="37">
        <f>G194+G205+G201</f>
        <v>3195.2999999999997</v>
      </c>
      <c r="H193" s="37">
        <f t="shared" ref="H193:I193" si="22">H194+H205+H201</f>
        <v>5408.8</v>
      </c>
      <c r="I193" s="37">
        <f t="shared" si="22"/>
        <v>5550.1</v>
      </c>
    </row>
    <row r="194" spans="1:9" ht="39" hidden="1" x14ac:dyDescent="0.25">
      <c r="A194" s="38" t="s">
        <v>212</v>
      </c>
      <c r="B194" s="35" t="s">
        <v>549</v>
      </c>
      <c r="C194" s="35" t="s">
        <v>98</v>
      </c>
      <c r="D194" s="35" t="s">
        <v>174</v>
      </c>
      <c r="E194" s="35" t="s">
        <v>213</v>
      </c>
      <c r="F194" s="35" t="s">
        <v>101</v>
      </c>
      <c r="G194" s="37">
        <f>G195</f>
        <v>0</v>
      </c>
      <c r="H194" s="37">
        <f t="shared" ref="H194:I196" si="23">H195</f>
        <v>0</v>
      </c>
      <c r="I194" s="37">
        <f t="shared" si="23"/>
        <v>0</v>
      </c>
    </row>
    <row r="195" spans="1:9" ht="15" hidden="1" x14ac:dyDescent="0.25">
      <c r="A195" s="38" t="s">
        <v>179</v>
      </c>
      <c r="B195" s="35" t="s">
        <v>549</v>
      </c>
      <c r="C195" s="35" t="s">
        <v>98</v>
      </c>
      <c r="D195" s="35" t="s">
        <v>174</v>
      </c>
      <c r="E195" s="35" t="s">
        <v>214</v>
      </c>
      <c r="F195" s="35" t="s">
        <v>101</v>
      </c>
      <c r="G195" s="37">
        <f>G196</f>
        <v>0</v>
      </c>
      <c r="H195" s="37">
        <f t="shared" si="23"/>
        <v>0</v>
      </c>
      <c r="I195" s="37">
        <f t="shared" si="23"/>
        <v>0</v>
      </c>
    </row>
    <row r="196" spans="1:9" ht="26.25" hidden="1" x14ac:dyDescent="0.25">
      <c r="A196" s="38" t="s">
        <v>120</v>
      </c>
      <c r="B196" s="35" t="s">
        <v>549</v>
      </c>
      <c r="C196" s="35" t="s">
        <v>98</v>
      </c>
      <c r="D196" s="35" t="s">
        <v>174</v>
      </c>
      <c r="E196" s="35" t="s">
        <v>214</v>
      </c>
      <c r="F196" s="35" t="s">
        <v>121</v>
      </c>
      <c r="G196" s="37">
        <f>G197</f>
        <v>0</v>
      </c>
      <c r="H196" s="37">
        <f t="shared" si="23"/>
        <v>0</v>
      </c>
      <c r="I196" s="37">
        <f t="shared" si="23"/>
        <v>0</v>
      </c>
    </row>
    <row r="197" spans="1:9" ht="26.25" hidden="1" x14ac:dyDescent="0.25">
      <c r="A197" s="38" t="s">
        <v>122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123</v>
      </c>
      <c r="G197" s="37">
        <v>0</v>
      </c>
      <c r="H197" s="37">
        <v>0</v>
      </c>
      <c r="I197" s="37">
        <v>0</v>
      </c>
    </row>
    <row r="198" spans="1:9" ht="15" hidden="1" x14ac:dyDescent="0.25">
      <c r="A198" s="38" t="s">
        <v>165</v>
      </c>
      <c r="B198" s="35" t="s">
        <v>549</v>
      </c>
      <c r="C198" s="35" t="s">
        <v>98</v>
      </c>
      <c r="D198" s="35" t="s">
        <v>174</v>
      </c>
      <c r="E198" s="35" t="s">
        <v>215</v>
      </c>
      <c r="F198" s="35" t="s">
        <v>101</v>
      </c>
      <c r="G198" s="37">
        <f t="shared" ref="G198:I199" si="24">G199</f>
        <v>0</v>
      </c>
      <c r="H198" s="37">
        <f t="shared" si="24"/>
        <v>0</v>
      </c>
      <c r="I198" s="37">
        <f t="shared" si="24"/>
        <v>0</v>
      </c>
    </row>
    <row r="199" spans="1:9" ht="15" hidden="1" x14ac:dyDescent="0.25">
      <c r="A199" s="38" t="s">
        <v>216</v>
      </c>
      <c r="B199" s="35" t="s">
        <v>549</v>
      </c>
      <c r="C199" s="35" t="s">
        <v>98</v>
      </c>
      <c r="D199" s="35" t="s">
        <v>174</v>
      </c>
      <c r="E199" s="35" t="s">
        <v>217</v>
      </c>
      <c r="F199" s="35" t="s">
        <v>101</v>
      </c>
      <c r="G199" s="37">
        <f t="shared" si="24"/>
        <v>0</v>
      </c>
      <c r="H199" s="37">
        <f t="shared" si="24"/>
        <v>0</v>
      </c>
      <c r="I199" s="37">
        <f t="shared" si="24"/>
        <v>0</v>
      </c>
    </row>
    <row r="200" spans="1:9" ht="15" hidden="1" x14ac:dyDescent="0.25">
      <c r="A200" s="38" t="s">
        <v>218</v>
      </c>
      <c r="B200" s="35" t="s">
        <v>549</v>
      </c>
      <c r="C200" s="35" t="s">
        <v>98</v>
      </c>
      <c r="D200" s="35" t="s">
        <v>174</v>
      </c>
      <c r="E200" s="35" t="s">
        <v>217</v>
      </c>
      <c r="F200" s="35" t="s">
        <v>219</v>
      </c>
      <c r="G200" s="37">
        <v>0</v>
      </c>
      <c r="H200" s="37">
        <v>0</v>
      </c>
      <c r="I200" s="37">
        <v>0</v>
      </c>
    </row>
    <row r="201" spans="1:9" ht="39" x14ac:dyDescent="0.25">
      <c r="A201" s="38" t="s">
        <v>212</v>
      </c>
      <c r="B201" s="35" t="s">
        <v>549</v>
      </c>
      <c r="C201" s="35" t="s">
        <v>98</v>
      </c>
      <c r="D201" s="35" t="s">
        <v>174</v>
      </c>
      <c r="E201" s="35" t="s">
        <v>213</v>
      </c>
      <c r="F201" s="35" t="s">
        <v>101</v>
      </c>
      <c r="G201" s="37">
        <f>G202</f>
        <v>226.89999999999998</v>
      </c>
      <c r="H201" s="37">
        <f t="shared" ref="H201:I201" si="25">H202</f>
        <v>0</v>
      </c>
      <c r="I201" s="37">
        <f t="shared" si="25"/>
        <v>0</v>
      </c>
    </row>
    <row r="202" spans="1:9" ht="15" x14ac:dyDescent="0.25">
      <c r="A202" s="38" t="s">
        <v>179</v>
      </c>
      <c r="B202" s="35" t="s">
        <v>549</v>
      </c>
      <c r="C202" s="35" t="s">
        <v>98</v>
      </c>
      <c r="D202" s="35" t="s">
        <v>174</v>
      </c>
      <c r="E202" s="35" t="s">
        <v>214</v>
      </c>
      <c r="F202" s="35" t="s">
        <v>101</v>
      </c>
      <c r="G202" s="37">
        <f>G203</f>
        <v>226.89999999999998</v>
      </c>
      <c r="H202" s="37">
        <f t="shared" ref="H202:I202" si="26">H203</f>
        <v>0</v>
      </c>
      <c r="I202" s="37">
        <f t="shared" si="26"/>
        <v>0</v>
      </c>
    </row>
    <row r="203" spans="1:9" ht="26.25" x14ac:dyDescent="0.25">
      <c r="A203" s="38" t="s">
        <v>120</v>
      </c>
      <c r="B203" s="35" t="s">
        <v>549</v>
      </c>
      <c r="C203" s="35" t="s">
        <v>98</v>
      </c>
      <c r="D203" s="35" t="s">
        <v>174</v>
      </c>
      <c r="E203" s="35" t="s">
        <v>214</v>
      </c>
      <c r="F203" s="35" t="s">
        <v>121</v>
      </c>
      <c r="G203" s="37">
        <f>G204</f>
        <v>226.89999999999998</v>
      </c>
      <c r="H203" s="37">
        <f t="shared" ref="H203:I203" si="27">H204</f>
        <v>0</v>
      </c>
      <c r="I203" s="37">
        <f t="shared" si="27"/>
        <v>0</v>
      </c>
    </row>
    <row r="204" spans="1:9" ht="26.25" x14ac:dyDescent="0.25">
      <c r="A204" s="38" t="s">
        <v>122</v>
      </c>
      <c r="B204" s="35" t="s">
        <v>549</v>
      </c>
      <c r="C204" s="35" t="s">
        <v>98</v>
      </c>
      <c r="D204" s="35" t="s">
        <v>174</v>
      </c>
      <c r="E204" s="35" t="s">
        <v>214</v>
      </c>
      <c r="F204" s="35" t="s">
        <v>123</v>
      </c>
      <c r="G204" s="37">
        <f>360-321.3+188.2</f>
        <v>226.89999999999998</v>
      </c>
      <c r="H204" s="37">
        <v>0</v>
      </c>
      <c r="I204" s="37">
        <v>0</v>
      </c>
    </row>
    <row r="205" spans="1:9" ht="15" x14ac:dyDescent="0.25">
      <c r="A205" s="38" t="s">
        <v>220</v>
      </c>
      <c r="B205" s="35" t="s">
        <v>549</v>
      </c>
      <c r="C205" s="35" t="s">
        <v>98</v>
      </c>
      <c r="D205" s="35" t="s">
        <v>174</v>
      </c>
      <c r="E205" s="35" t="s">
        <v>221</v>
      </c>
      <c r="F205" s="35" t="s">
        <v>101</v>
      </c>
      <c r="G205" s="37">
        <f>G206</f>
        <v>2968.3999999999996</v>
      </c>
      <c r="H205" s="37">
        <f t="shared" ref="H205:I207" si="28">H206</f>
        <v>5408.8</v>
      </c>
      <c r="I205" s="37">
        <f t="shared" si="28"/>
        <v>5550.1</v>
      </c>
    </row>
    <row r="206" spans="1:9" ht="15" x14ac:dyDescent="0.25">
      <c r="A206" s="38" t="s">
        <v>179</v>
      </c>
      <c r="B206" s="35" t="s">
        <v>549</v>
      </c>
      <c r="C206" s="35" t="s">
        <v>98</v>
      </c>
      <c r="D206" s="35" t="s">
        <v>174</v>
      </c>
      <c r="E206" s="35" t="s">
        <v>222</v>
      </c>
      <c r="F206" s="35" t="s">
        <v>101</v>
      </c>
      <c r="G206" s="37">
        <f>G207</f>
        <v>2968.3999999999996</v>
      </c>
      <c r="H206" s="37">
        <f t="shared" si="28"/>
        <v>5408.8</v>
      </c>
      <c r="I206" s="37">
        <f t="shared" si="28"/>
        <v>5550.1</v>
      </c>
    </row>
    <row r="207" spans="1:9" ht="29.25" customHeight="1" x14ac:dyDescent="0.25">
      <c r="A207" s="38" t="s">
        <v>120</v>
      </c>
      <c r="B207" s="35" t="s">
        <v>549</v>
      </c>
      <c r="C207" s="35" t="s">
        <v>98</v>
      </c>
      <c r="D207" s="35" t="s">
        <v>174</v>
      </c>
      <c r="E207" s="35" t="s">
        <v>222</v>
      </c>
      <c r="F207" s="35" t="s">
        <v>121</v>
      </c>
      <c r="G207" s="37">
        <f>G208</f>
        <v>2968.3999999999996</v>
      </c>
      <c r="H207" s="37">
        <f t="shared" si="28"/>
        <v>5408.8</v>
      </c>
      <c r="I207" s="37">
        <f t="shared" si="28"/>
        <v>5550.1</v>
      </c>
    </row>
    <row r="208" spans="1:9" ht="30" customHeight="1" x14ac:dyDescent="0.25">
      <c r="A208" s="38" t="s">
        <v>122</v>
      </c>
      <c r="B208" s="35" t="s">
        <v>549</v>
      </c>
      <c r="C208" s="35" t="s">
        <v>98</v>
      </c>
      <c r="D208" s="35" t="s">
        <v>174</v>
      </c>
      <c r="E208" s="35" t="s">
        <v>222</v>
      </c>
      <c r="F208" s="35" t="s">
        <v>123</v>
      </c>
      <c r="G208" s="37">
        <f>68+60+25+100+177+90-2+2143.9-1.9-127.4-396.4-74.6-527.1+0.1-80.2+884.4-229.9+1263.7-404.2</f>
        <v>2968.3999999999996</v>
      </c>
      <c r="H208" s="37">
        <f>68+60+25+100+177+4978.8</f>
        <v>5408.8</v>
      </c>
      <c r="I208" s="37">
        <f>68+60+25+100+177+5120.1</f>
        <v>5550.1</v>
      </c>
    </row>
    <row r="209" spans="1:9" ht="51.75" hidden="1" x14ac:dyDescent="0.25">
      <c r="A209" s="38" t="s">
        <v>223</v>
      </c>
      <c r="B209" s="35" t="s">
        <v>549</v>
      </c>
      <c r="C209" s="35" t="s">
        <v>98</v>
      </c>
      <c r="D209" s="35" t="s">
        <v>174</v>
      </c>
      <c r="E209" s="35" t="s">
        <v>224</v>
      </c>
      <c r="F209" s="35" t="s">
        <v>101</v>
      </c>
      <c r="G209" s="37">
        <f>G210</f>
        <v>0</v>
      </c>
      <c r="H209" s="37">
        <f t="shared" ref="H209:I211" si="29">H210</f>
        <v>0</v>
      </c>
      <c r="I209" s="37">
        <f t="shared" si="29"/>
        <v>0</v>
      </c>
    </row>
    <row r="210" spans="1:9" ht="15" hidden="1" x14ac:dyDescent="0.25">
      <c r="A210" s="38" t="s">
        <v>179</v>
      </c>
      <c r="B210" s="35" t="s">
        <v>549</v>
      </c>
      <c r="C210" s="35" t="s">
        <v>98</v>
      </c>
      <c r="D210" s="35" t="s">
        <v>174</v>
      </c>
      <c r="E210" s="35" t="s">
        <v>360</v>
      </c>
      <c r="F210" s="35" t="s">
        <v>101</v>
      </c>
      <c r="G210" s="37">
        <f>G211</f>
        <v>0</v>
      </c>
      <c r="H210" s="37">
        <f t="shared" si="29"/>
        <v>0</v>
      </c>
      <c r="I210" s="37">
        <f t="shared" si="29"/>
        <v>0</v>
      </c>
    </row>
    <row r="211" spans="1:9" ht="26.25" hidden="1" x14ac:dyDescent="0.25">
      <c r="A211" s="38" t="s">
        <v>120</v>
      </c>
      <c r="B211" s="35" t="s">
        <v>549</v>
      </c>
      <c r="C211" s="35" t="s">
        <v>98</v>
      </c>
      <c r="D211" s="35" t="s">
        <v>174</v>
      </c>
      <c r="E211" s="35" t="s">
        <v>360</v>
      </c>
      <c r="F211" s="35" t="s">
        <v>227</v>
      </c>
      <c r="G211" s="37">
        <f>G212</f>
        <v>0</v>
      </c>
      <c r="H211" s="37">
        <f t="shared" si="29"/>
        <v>0</v>
      </c>
      <c r="I211" s="37">
        <f t="shared" si="29"/>
        <v>0</v>
      </c>
    </row>
    <row r="212" spans="1:9" ht="26.25" hidden="1" x14ac:dyDescent="0.25">
      <c r="A212" s="38" t="s">
        <v>122</v>
      </c>
      <c r="B212" s="35" t="s">
        <v>549</v>
      </c>
      <c r="C212" s="35" t="s">
        <v>98</v>
      </c>
      <c r="D212" s="35" t="s">
        <v>174</v>
      </c>
      <c r="E212" s="35" t="s">
        <v>360</v>
      </c>
      <c r="F212" s="35" t="s">
        <v>229</v>
      </c>
      <c r="G212" s="37">
        <v>0</v>
      </c>
      <c r="H212" s="37">
        <v>0</v>
      </c>
      <c r="I212" s="37">
        <v>0</v>
      </c>
    </row>
    <row r="213" spans="1:9" ht="30.75" customHeight="1" x14ac:dyDescent="0.25">
      <c r="A213" s="38" t="s">
        <v>233</v>
      </c>
      <c r="B213" s="35" t="s">
        <v>549</v>
      </c>
      <c r="C213" s="35" t="s">
        <v>98</v>
      </c>
      <c r="D213" s="35" t="s">
        <v>174</v>
      </c>
      <c r="E213" s="35" t="s">
        <v>234</v>
      </c>
      <c r="F213" s="35" t="s">
        <v>101</v>
      </c>
      <c r="G213" s="37">
        <f>G214+G217+G220+G226+G223</f>
        <v>8809.2999999999993</v>
      </c>
      <c r="H213" s="37">
        <f>H214+H217+H220+H226</f>
        <v>5253.6</v>
      </c>
      <c r="I213" s="37">
        <f t="shared" ref="I213" si="30">I214+I217+I220+I226</f>
        <v>5253.6</v>
      </c>
    </row>
    <row r="214" spans="1:9" ht="54" customHeight="1" x14ac:dyDescent="0.25">
      <c r="A214" s="38" t="s">
        <v>235</v>
      </c>
      <c r="B214" s="35" t="s">
        <v>549</v>
      </c>
      <c r="C214" s="35" t="s">
        <v>98</v>
      </c>
      <c r="D214" s="35" t="s">
        <v>174</v>
      </c>
      <c r="E214" s="35" t="s">
        <v>236</v>
      </c>
      <c r="F214" s="35" t="s">
        <v>101</v>
      </c>
      <c r="G214" s="37">
        <f t="shared" ref="G214:I215" si="31">G215</f>
        <v>383</v>
      </c>
      <c r="H214" s="37">
        <f t="shared" si="31"/>
        <v>496</v>
      </c>
      <c r="I214" s="37">
        <f t="shared" si="31"/>
        <v>496</v>
      </c>
    </row>
    <row r="215" spans="1:9" ht="15" x14ac:dyDescent="0.25">
      <c r="A215" s="38" t="s">
        <v>124</v>
      </c>
      <c r="B215" s="35" t="s">
        <v>549</v>
      </c>
      <c r="C215" s="35" t="s">
        <v>98</v>
      </c>
      <c r="D215" s="35" t="s">
        <v>174</v>
      </c>
      <c r="E215" s="35" t="s">
        <v>236</v>
      </c>
      <c r="F215" s="35" t="s">
        <v>125</v>
      </c>
      <c r="G215" s="37">
        <f t="shared" si="31"/>
        <v>383</v>
      </c>
      <c r="H215" s="37">
        <f t="shared" si="31"/>
        <v>496</v>
      </c>
      <c r="I215" s="37">
        <f t="shared" si="31"/>
        <v>496</v>
      </c>
    </row>
    <row r="216" spans="1:9" ht="15" x14ac:dyDescent="0.25">
      <c r="A216" s="38" t="s">
        <v>126</v>
      </c>
      <c r="B216" s="35" t="s">
        <v>549</v>
      </c>
      <c r="C216" s="35" t="s">
        <v>98</v>
      </c>
      <c r="D216" s="35" t="s">
        <v>174</v>
      </c>
      <c r="E216" s="35" t="s">
        <v>236</v>
      </c>
      <c r="F216" s="35" t="s">
        <v>127</v>
      </c>
      <c r="G216" s="37">
        <f>496-2.5-100-129.5+114.6+4.4</f>
        <v>383</v>
      </c>
      <c r="H216" s="37">
        <v>496</v>
      </c>
      <c r="I216" s="37">
        <v>496</v>
      </c>
    </row>
    <row r="217" spans="1:9" ht="29.25" customHeight="1" x14ac:dyDescent="0.25">
      <c r="A217" s="38" t="s">
        <v>237</v>
      </c>
      <c r="B217" s="35" t="s">
        <v>549</v>
      </c>
      <c r="C217" s="35" t="s">
        <v>98</v>
      </c>
      <c r="D217" s="35" t="s">
        <v>174</v>
      </c>
      <c r="E217" s="35" t="s">
        <v>238</v>
      </c>
      <c r="F217" s="35" t="s">
        <v>101</v>
      </c>
      <c r="G217" s="37">
        <f>G218+G229</f>
        <v>7513.8</v>
      </c>
      <c r="H217" s="37">
        <f>H218+H229</f>
        <v>4757.6000000000004</v>
      </c>
      <c r="I217" s="37">
        <f>I218+I229</f>
        <v>4757.6000000000004</v>
      </c>
    </row>
    <row r="218" spans="1:9" ht="68.25" customHeight="1" x14ac:dyDescent="0.25">
      <c r="A218" s="38" t="s">
        <v>110</v>
      </c>
      <c r="B218" s="35" t="s">
        <v>549</v>
      </c>
      <c r="C218" s="35" t="s">
        <v>98</v>
      </c>
      <c r="D218" s="35" t="s">
        <v>174</v>
      </c>
      <c r="E218" s="35" t="s">
        <v>238</v>
      </c>
      <c r="F218" s="35" t="s">
        <v>111</v>
      </c>
      <c r="G218" s="37">
        <f>G219</f>
        <v>2901.2</v>
      </c>
      <c r="H218" s="37">
        <f>H219</f>
        <v>3000.3</v>
      </c>
      <c r="I218" s="37">
        <f>I219</f>
        <v>3000.3</v>
      </c>
    </row>
    <row r="219" spans="1:9" ht="18" customHeight="1" x14ac:dyDescent="0.25">
      <c r="A219" s="38" t="s">
        <v>239</v>
      </c>
      <c r="B219" s="35" t="s">
        <v>549</v>
      </c>
      <c r="C219" s="35" t="s">
        <v>98</v>
      </c>
      <c r="D219" s="35" t="s">
        <v>174</v>
      </c>
      <c r="E219" s="35" t="s">
        <v>238</v>
      </c>
      <c r="F219" s="35" t="s">
        <v>240</v>
      </c>
      <c r="G219" s="37">
        <f>3000.3-44.5-13.4+1.5-76.3+45.2-11.6</f>
        <v>2901.2</v>
      </c>
      <c r="H219" s="37">
        <v>3000.3</v>
      </c>
      <c r="I219" s="37">
        <v>3000.3</v>
      </c>
    </row>
    <row r="220" spans="1:9" ht="31.5" customHeight="1" x14ac:dyDescent="0.25">
      <c r="A220" s="38" t="s">
        <v>593</v>
      </c>
      <c r="B220" s="35" t="s">
        <v>549</v>
      </c>
      <c r="C220" s="35" t="s">
        <v>98</v>
      </c>
      <c r="D220" s="35" t="s">
        <v>174</v>
      </c>
      <c r="E220" s="35" t="s">
        <v>594</v>
      </c>
      <c r="F220" s="35" t="s">
        <v>101</v>
      </c>
      <c r="G220" s="37">
        <f>G221</f>
        <v>653.19999999999993</v>
      </c>
      <c r="H220" s="37">
        <f t="shared" ref="H220:I220" si="32">H221</f>
        <v>0</v>
      </c>
      <c r="I220" s="37">
        <f t="shared" si="32"/>
        <v>0</v>
      </c>
    </row>
    <row r="221" spans="1:9" ht="70.5" customHeight="1" x14ac:dyDescent="0.25">
      <c r="A221" s="38" t="s">
        <v>110</v>
      </c>
      <c r="B221" s="35" t="s">
        <v>549</v>
      </c>
      <c r="C221" s="35" t="s">
        <v>98</v>
      </c>
      <c r="D221" s="35" t="s">
        <v>174</v>
      </c>
      <c r="E221" s="35" t="s">
        <v>594</v>
      </c>
      <c r="F221" s="35" t="s">
        <v>111</v>
      </c>
      <c r="G221" s="37">
        <f>G222</f>
        <v>653.19999999999993</v>
      </c>
      <c r="H221" s="37">
        <f t="shared" ref="H221:I221" si="33">H222</f>
        <v>0</v>
      </c>
      <c r="I221" s="37">
        <f t="shared" si="33"/>
        <v>0</v>
      </c>
    </row>
    <row r="222" spans="1:9" ht="18" customHeight="1" x14ac:dyDescent="0.25">
      <c r="A222" s="38" t="s">
        <v>239</v>
      </c>
      <c r="B222" s="35" t="s">
        <v>549</v>
      </c>
      <c r="C222" s="35" t="s">
        <v>98</v>
      </c>
      <c r="D222" s="35" t="s">
        <v>174</v>
      </c>
      <c r="E222" s="35" t="s">
        <v>594</v>
      </c>
      <c r="F222" s="35" t="s">
        <v>240</v>
      </c>
      <c r="G222" s="37">
        <f>845.1+255.2+410-858.2+1.1</f>
        <v>653.19999999999993</v>
      </c>
      <c r="H222" s="37">
        <v>0</v>
      </c>
      <c r="I222" s="37">
        <v>0</v>
      </c>
    </row>
    <row r="223" spans="1:9" ht="40.5" customHeight="1" x14ac:dyDescent="0.25">
      <c r="A223" s="38" t="s">
        <v>669</v>
      </c>
      <c r="B223" s="35" t="s">
        <v>549</v>
      </c>
      <c r="C223" s="35" t="s">
        <v>98</v>
      </c>
      <c r="D223" s="35" t="s">
        <v>174</v>
      </c>
      <c r="E223" s="35" t="s">
        <v>681</v>
      </c>
      <c r="F223" s="35" t="s">
        <v>101</v>
      </c>
      <c r="G223" s="37">
        <f>G224</f>
        <v>224.9</v>
      </c>
      <c r="H223" s="37">
        <v>0</v>
      </c>
      <c r="I223" s="37">
        <v>0</v>
      </c>
    </row>
    <row r="224" spans="1:9" ht="18" customHeight="1" x14ac:dyDescent="0.25">
      <c r="A224" s="38" t="s">
        <v>124</v>
      </c>
      <c r="B224" s="35" t="s">
        <v>549</v>
      </c>
      <c r="C224" s="35" t="s">
        <v>98</v>
      </c>
      <c r="D224" s="35" t="s">
        <v>174</v>
      </c>
      <c r="E224" s="35" t="s">
        <v>681</v>
      </c>
      <c r="F224" s="35" t="s">
        <v>125</v>
      </c>
      <c r="G224" s="37">
        <f>G225</f>
        <v>224.9</v>
      </c>
      <c r="H224" s="37">
        <v>0</v>
      </c>
      <c r="I224" s="37">
        <v>0</v>
      </c>
    </row>
    <row r="225" spans="1:9" ht="18" customHeight="1" x14ac:dyDescent="0.25">
      <c r="A225" s="38" t="s">
        <v>126</v>
      </c>
      <c r="B225" s="35" t="s">
        <v>549</v>
      </c>
      <c r="C225" s="35" t="s">
        <v>98</v>
      </c>
      <c r="D225" s="35" t="s">
        <v>174</v>
      </c>
      <c r="E225" s="35" t="s">
        <v>681</v>
      </c>
      <c r="F225" s="35" t="s">
        <v>127</v>
      </c>
      <c r="G225" s="37">
        <v>224.9</v>
      </c>
      <c r="H225" s="37">
        <v>0</v>
      </c>
      <c r="I225" s="37">
        <v>0</v>
      </c>
    </row>
    <row r="226" spans="1:9" ht="44.25" customHeight="1" x14ac:dyDescent="0.25">
      <c r="A226" s="38" t="s">
        <v>591</v>
      </c>
      <c r="B226" s="35" t="s">
        <v>549</v>
      </c>
      <c r="C226" s="35" t="s">
        <v>98</v>
      </c>
      <c r="D226" s="35" t="s">
        <v>174</v>
      </c>
      <c r="E226" s="35" t="s">
        <v>599</v>
      </c>
      <c r="F226" s="35" t="s">
        <v>101</v>
      </c>
      <c r="G226" s="37">
        <f>G227</f>
        <v>34.4</v>
      </c>
      <c r="H226" s="37">
        <f t="shared" ref="H226:I226" si="34">H227</f>
        <v>0</v>
      </c>
      <c r="I226" s="37">
        <f t="shared" si="34"/>
        <v>0</v>
      </c>
    </row>
    <row r="227" spans="1:9" ht="70.5" customHeight="1" x14ac:dyDescent="0.25">
      <c r="A227" s="38" t="s">
        <v>110</v>
      </c>
      <c r="B227" s="35" t="s">
        <v>549</v>
      </c>
      <c r="C227" s="35" t="s">
        <v>98</v>
      </c>
      <c r="D227" s="35" t="s">
        <v>174</v>
      </c>
      <c r="E227" s="35" t="s">
        <v>599</v>
      </c>
      <c r="F227" s="35" t="s">
        <v>111</v>
      </c>
      <c r="G227" s="37">
        <f>G228</f>
        <v>34.4</v>
      </c>
      <c r="H227" s="37">
        <f t="shared" ref="H227:I227" si="35">H228</f>
        <v>0</v>
      </c>
      <c r="I227" s="37">
        <f t="shared" si="35"/>
        <v>0</v>
      </c>
    </row>
    <row r="228" spans="1:9" ht="18" customHeight="1" x14ac:dyDescent="0.25">
      <c r="A228" s="38" t="s">
        <v>239</v>
      </c>
      <c r="B228" s="35" t="s">
        <v>549</v>
      </c>
      <c r="C228" s="35" t="s">
        <v>98</v>
      </c>
      <c r="D228" s="35" t="s">
        <v>174</v>
      </c>
      <c r="E228" s="35" t="s">
        <v>599</v>
      </c>
      <c r="F228" s="35" t="s">
        <v>240</v>
      </c>
      <c r="G228" s="37">
        <f>44.5+13.4-1.5+16.6+6.5-45.2+0.1</f>
        <v>34.4</v>
      </c>
      <c r="H228" s="37">
        <v>0</v>
      </c>
      <c r="I228" s="37">
        <v>0</v>
      </c>
    </row>
    <row r="229" spans="1:9" ht="32.25" customHeight="1" x14ac:dyDescent="0.25">
      <c r="A229" s="38" t="s">
        <v>120</v>
      </c>
      <c r="B229" s="35" t="s">
        <v>549</v>
      </c>
      <c r="C229" s="35" t="s">
        <v>98</v>
      </c>
      <c r="D229" s="35" t="s">
        <v>174</v>
      </c>
      <c r="E229" s="35" t="s">
        <v>238</v>
      </c>
      <c r="F229" s="35" t="s">
        <v>121</v>
      </c>
      <c r="G229" s="37">
        <f>G230</f>
        <v>4612.6000000000004</v>
      </c>
      <c r="H229" s="37">
        <f>H230</f>
        <v>1757.2999999999997</v>
      </c>
      <c r="I229" s="37">
        <f>I230</f>
        <v>1757.2999999999997</v>
      </c>
    </row>
    <row r="230" spans="1:9" ht="31.5" customHeight="1" x14ac:dyDescent="0.25">
      <c r="A230" s="38" t="s">
        <v>255</v>
      </c>
      <c r="B230" s="35" t="s">
        <v>549</v>
      </c>
      <c r="C230" s="35" t="s">
        <v>98</v>
      </c>
      <c r="D230" s="35" t="s">
        <v>174</v>
      </c>
      <c r="E230" s="35" t="s">
        <v>238</v>
      </c>
      <c r="F230" s="35" t="s">
        <v>123</v>
      </c>
      <c r="G230" s="37">
        <f>2121.2-256.3+1652.6+41.1-111.7+100+110+244.3+121.3+562.5+17.5+10.1</f>
        <v>4612.6000000000004</v>
      </c>
      <c r="H230" s="37">
        <f>2121.2-363.9</f>
        <v>1757.2999999999997</v>
      </c>
      <c r="I230" s="37">
        <f>2121.2-363.9</f>
        <v>1757.2999999999997</v>
      </c>
    </row>
    <row r="231" spans="1:9" ht="15" x14ac:dyDescent="0.25">
      <c r="A231" s="38" t="s">
        <v>241</v>
      </c>
      <c r="B231" s="35" t="s">
        <v>549</v>
      </c>
      <c r="C231" s="35" t="s">
        <v>103</v>
      </c>
      <c r="D231" s="35" t="s">
        <v>99</v>
      </c>
      <c r="E231" s="35" t="s">
        <v>100</v>
      </c>
      <c r="F231" s="35" t="s">
        <v>101</v>
      </c>
      <c r="G231" s="37">
        <f t="shared" ref="G231:I236" si="36">G232</f>
        <v>73.5</v>
      </c>
      <c r="H231" s="37">
        <f t="shared" si="36"/>
        <v>67.8</v>
      </c>
      <c r="I231" s="37">
        <f t="shared" si="36"/>
        <v>70.3</v>
      </c>
    </row>
    <row r="232" spans="1:9" ht="20.25" customHeight="1" x14ac:dyDescent="0.25">
      <c r="A232" s="38" t="s">
        <v>242</v>
      </c>
      <c r="B232" s="35" t="s">
        <v>549</v>
      </c>
      <c r="C232" s="35" t="s">
        <v>103</v>
      </c>
      <c r="D232" s="35" t="s">
        <v>243</v>
      </c>
      <c r="E232" s="35" t="s">
        <v>100</v>
      </c>
      <c r="F232" s="35" t="s">
        <v>101</v>
      </c>
      <c r="G232" s="37">
        <f t="shared" si="36"/>
        <v>73.5</v>
      </c>
      <c r="H232" s="37">
        <f t="shared" si="36"/>
        <v>67.8</v>
      </c>
      <c r="I232" s="37">
        <f t="shared" si="36"/>
        <v>70.3</v>
      </c>
    </row>
    <row r="233" spans="1:9" ht="26.25" x14ac:dyDescent="0.25">
      <c r="A233" s="38" t="s">
        <v>104</v>
      </c>
      <c r="B233" s="35" t="s">
        <v>549</v>
      </c>
      <c r="C233" s="35" t="s">
        <v>103</v>
      </c>
      <c r="D233" s="35" t="s">
        <v>243</v>
      </c>
      <c r="E233" s="35" t="s">
        <v>105</v>
      </c>
      <c r="F233" s="35" t="s">
        <v>101</v>
      </c>
      <c r="G233" s="37">
        <f t="shared" si="36"/>
        <v>73.5</v>
      </c>
      <c r="H233" s="37">
        <f t="shared" si="36"/>
        <v>67.8</v>
      </c>
      <c r="I233" s="37">
        <f t="shared" si="36"/>
        <v>70.3</v>
      </c>
    </row>
    <row r="234" spans="1:9" ht="26.25" x14ac:dyDescent="0.25">
      <c r="A234" s="38" t="s">
        <v>106</v>
      </c>
      <c r="B234" s="35" t="s">
        <v>549</v>
      </c>
      <c r="C234" s="35" t="s">
        <v>103</v>
      </c>
      <c r="D234" s="35" t="s">
        <v>243</v>
      </c>
      <c r="E234" s="35" t="s">
        <v>107</v>
      </c>
      <c r="F234" s="35" t="s">
        <v>101</v>
      </c>
      <c r="G234" s="37">
        <f t="shared" si="36"/>
        <v>73.5</v>
      </c>
      <c r="H234" s="37">
        <f t="shared" si="36"/>
        <v>67.8</v>
      </c>
      <c r="I234" s="37">
        <f t="shared" si="36"/>
        <v>70.3</v>
      </c>
    </row>
    <row r="235" spans="1:9" ht="26.25" x14ac:dyDescent="0.25">
      <c r="A235" s="38" t="s">
        <v>244</v>
      </c>
      <c r="B235" s="35" t="s">
        <v>549</v>
      </c>
      <c r="C235" s="35" t="s">
        <v>103</v>
      </c>
      <c r="D235" s="35" t="s">
        <v>243</v>
      </c>
      <c r="E235" s="35" t="s">
        <v>245</v>
      </c>
      <c r="F235" s="35" t="s">
        <v>101</v>
      </c>
      <c r="G235" s="37">
        <f t="shared" si="36"/>
        <v>73.5</v>
      </c>
      <c r="H235" s="37">
        <f t="shared" si="36"/>
        <v>67.8</v>
      </c>
      <c r="I235" s="37">
        <f t="shared" si="36"/>
        <v>70.3</v>
      </c>
    </row>
    <row r="236" spans="1:9" ht="51" customHeight="1" x14ac:dyDescent="0.25">
      <c r="A236" s="38" t="s">
        <v>110</v>
      </c>
      <c r="B236" s="35" t="s">
        <v>549</v>
      </c>
      <c r="C236" s="35" t="s">
        <v>103</v>
      </c>
      <c r="D236" s="35" t="s">
        <v>243</v>
      </c>
      <c r="E236" s="35" t="s">
        <v>245</v>
      </c>
      <c r="F236" s="35" t="s">
        <v>111</v>
      </c>
      <c r="G236" s="37">
        <f t="shared" si="36"/>
        <v>73.5</v>
      </c>
      <c r="H236" s="37">
        <f t="shared" si="36"/>
        <v>67.8</v>
      </c>
      <c r="I236" s="37">
        <f t="shared" si="36"/>
        <v>70.3</v>
      </c>
    </row>
    <row r="237" spans="1:9" ht="26.25" x14ac:dyDescent="0.25">
      <c r="A237" s="38" t="s">
        <v>112</v>
      </c>
      <c r="B237" s="35" t="s">
        <v>549</v>
      </c>
      <c r="C237" s="35" t="s">
        <v>103</v>
      </c>
      <c r="D237" s="35" t="s">
        <v>243</v>
      </c>
      <c r="E237" s="35" t="s">
        <v>245</v>
      </c>
      <c r="F237" s="35" t="s">
        <v>113</v>
      </c>
      <c r="G237" s="37">
        <f>67.1+6.4</f>
        <v>73.5</v>
      </c>
      <c r="H237" s="37">
        <v>67.8</v>
      </c>
      <c r="I237" s="37">
        <v>70.3</v>
      </c>
    </row>
    <row r="238" spans="1:9" ht="26.25" x14ac:dyDescent="0.25">
      <c r="A238" s="38" t="s">
        <v>246</v>
      </c>
      <c r="B238" s="35" t="s">
        <v>549</v>
      </c>
      <c r="C238" s="35" t="s">
        <v>243</v>
      </c>
      <c r="D238" s="35" t="s">
        <v>99</v>
      </c>
      <c r="E238" s="35" t="s">
        <v>100</v>
      </c>
      <c r="F238" s="35" t="s">
        <v>101</v>
      </c>
      <c r="G238" s="37">
        <f t="shared" ref="G238:I239" si="37">G239</f>
        <v>4650.5</v>
      </c>
      <c r="H238" s="37">
        <f t="shared" si="37"/>
        <v>2563.5</v>
      </c>
      <c r="I238" s="37">
        <f t="shared" si="37"/>
        <v>2647.6</v>
      </c>
    </row>
    <row r="239" spans="1:9" ht="31.5" customHeight="1" x14ac:dyDescent="0.25">
      <c r="A239" s="38" t="s">
        <v>247</v>
      </c>
      <c r="B239" s="35" t="s">
        <v>549</v>
      </c>
      <c r="C239" s="35" t="s">
        <v>243</v>
      </c>
      <c r="D239" s="35" t="s">
        <v>248</v>
      </c>
      <c r="E239" s="35" t="s">
        <v>100</v>
      </c>
      <c r="F239" s="35" t="s">
        <v>101</v>
      </c>
      <c r="G239" s="37">
        <f t="shared" si="37"/>
        <v>4650.5</v>
      </c>
      <c r="H239" s="37">
        <f t="shared" si="37"/>
        <v>2563.5</v>
      </c>
      <c r="I239" s="37">
        <f t="shared" si="37"/>
        <v>2647.6</v>
      </c>
    </row>
    <row r="240" spans="1:9" ht="56.25" customHeight="1" x14ac:dyDescent="0.25">
      <c r="A240" s="38" t="s">
        <v>203</v>
      </c>
      <c r="B240" s="35" t="s">
        <v>549</v>
      </c>
      <c r="C240" s="35" t="s">
        <v>243</v>
      </c>
      <c r="D240" s="35" t="s">
        <v>248</v>
      </c>
      <c r="E240" s="35" t="s">
        <v>204</v>
      </c>
      <c r="F240" s="35" t="s">
        <v>101</v>
      </c>
      <c r="G240" s="37">
        <f>G246+G277+G285</f>
        <v>4650.5</v>
      </c>
      <c r="H240" s="37">
        <f>H241+H246</f>
        <v>2563.5</v>
      </c>
      <c r="I240" s="37">
        <f>I241+I246</f>
        <v>2647.6</v>
      </c>
    </row>
    <row r="241" spans="1:9" ht="22.5" hidden="1" customHeight="1" x14ac:dyDescent="0.25">
      <c r="A241" s="38" t="s">
        <v>205</v>
      </c>
      <c r="B241" s="35" t="s">
        <v>549</v>
      </c>
      <c r="C241" s="35" t="s">
        <v>243</v>
      </c>
      <c r="D241" s="35" t="s">
        <v>248</v>
      </c>
      <c r="E241" s="35" t="s">
        <v>206</v>
      </c>
      <c r="F241" s="35" t="s">
        <v>101</v>
      </c>
      <c r="G241" s="37">
        <f>G242+G278</f>
        <v>0</v>
      </c>
    </row>
    <row r="242" spans="1:9" ht="19.5" hidden="1" customHeight="1" x14ac:dyDescent="0.25">
      <c r="A242" s="38" t="s">
        <v>270</v>
      </c>
      <c r="B242" s="35" t="s">
        <v>549</v>
      </c>
      <c r="C242" s="35" t="s">
        <v>243</v>
      </c>
      <c r="D242" s="35" t="s">
        <v>248</v>
      </c>
      <c r="E242" s="35" t="s">
        <v>271</v>
      </c>
      <c r="F242" s="35" t="s">
        <v>101</v>
      </c>
      <c r="G242" s="37">
        <f>G243</f>
        <v>0</v>
      </c>
    </row>
    <row r="243" spans="1:9" ht="21" hidden="1" customHeight="1" x14ac:dyDescent="0.25">
      <c r="A243" s="38" t="s">
        <v>179</v>
      </c>
      <c r="B243" s="35" t="s">
        <v>549</v>
      </c>
      <c r="C243" s="35" t="s">
        <v>243</v>
      </c>
      <c r="D243" s="35" t="s">
        <v>248</v>
      </c>
      <c r="E243" s="35" t="s">
        <v>272</v>
      </c>
      <c r="F243" s="35" t="s">
        <v>101</v>
      </c>
      <c r="G243" s="37">
        <f>G244</f>
        <v>0</v>
      </c>
    </row>
    <row r="244" spans="1:9" ht="22.5" hidden="1" customHeight="1" x14ac:dyDescent="0.25">
      <c r="A244" s="38" t="s">
        <v>120</v>
      </c>
      <c r="B244" s="35" t="s">
        <v>549</v>
      </c>
      <c r="C244" s="35" t="s">
        <v>243</v>
      </c>
      <c r="D244" s="35" t="s">
        <v>248</v>
      </c>
      <c r="E244" s="35" t="s">
        <v>272</v>
      </c>
      <c r="F244" s="35" t="s">
        <v>121</v>
      </c>
      <c r="G244" s="37">
        <f>G245</f>
        <v>0</v>
      </c>
    </row>
    <row r="245" spans="1:9" ht="26.25" hidden="1" customHeight="1" x14ac:dyDescent="0.25">
      <c r="A245" s="38" t="s">
        <v>122</v>
      </c>
      <c r="B245" s="35" t="s">
        <v>549</v>
      </c>
      <c r="C245" s="35" t="s">
        <v>243</v>
      </c>
      <c r="D245" s="35" t="s">
        <v>248</v>
      </c>
      <c r="E245" s="35" t="s">
        <v>272</v>
      </c>
      <c r="F245" s="35" t="s">
        <v>123</v>
      </c>
      <c r="G245" s="37">
        <v>0</v>
      </c>
    </row>
    <row r="246" spans="1:9" ht="39" x14ac:dyDescent="0.25">
      <c r="A246" s="38" t="s">
        <v>249</v>
      </c>
      <c r="B246" s="35" t="s">
        <v>549</v>
      </c>
      <c r="C246" s="35" t="s">
        <v>243</v>
      </c>
      <c r="D246" s="35" t="s">
        <v>248</v>
      </c>
      <c r="E246" s="35" t="s">
        <v>250</v>
      </c>
      <c r="F246" s="35" t="s">
        <v>101</v>
      </c>
      <c r="G246" s="37">
        <f>G266+G247+G262</f>
        <v>3537.8999999999996</v>
      </c>
      <c r="H246" s="37">
        <f>H266+H247+H262</f>
        <v>2563.5</v>
      </c>
      <c r="I246" s="37">
        <f>I266+I247+I262</f>
        <v>2647.6</v>
      </c>
    </row>
    <row r="247" spans="1:9" ht="77.25" x14ac:dyDescent="0.25">
      <c r="A247" s="38" t="s">
        <v>251</v>
      </c>
      <c r="B247" s="35" t="s">
        <v>549</v>
      </c>
      <c r="C247" s="35" t="s">
        <v>243</v>
      </c>
      <c r="D247" s="35" t="s">
        <v>248</v>
      </c>
      <c r="E247" s="35" t="s">
        <v>252</v>
      </c>
      <c r="F247" s="35" t="s">
        <v>101</v>
      </c>
      <c r="G247" s="37">
        <f>G248+G251+G254+G257</f>
        <v>3488.8999999999996</v>
      </c>
      <c r="H247" s="37">
        <f t="shared" ref="H247:I247" si="38">H248+H251+H254+H257</f>
        <v>2514.5</v>
      </c>
      <c r="I247" s="37">
        <f t="shared" si="38"/>
        <v>2598.6</v>
      </c>
    </row>
    <row r="248" spans="1:9" ht="51.75" x14ac:dyDescent="0.25">
      <c r="A248" s="38" t="s">
        <v>235</v>
      </c>
      <c r="B248" s="35" t="s">
        <v>549</v>
      </c>
      <c r="C248" s="35" t="s">
        <v>243</v>
      </c>
      <c r="D248" s="35" t="s">
        <v>248</v>
      </c>
      <c r="E248" s="35" t="s">
        <v>253</v>
      </c>
      <c r="F248" s="35" t="s">
        <v>101</v>
      </c>
      <c r="G248" s="37">
        <f t="shared" ref="G248:I249" si="39">G249</f>
        <v>4</v>
      </c>
      <c r="H248" s="37">
        <f t="shared" si="39"/>
        <v>4</v>
      </c>
      <c r="I248" s="37">
        <f t="shared" si="39"/>
        <v>4</v>
      </c>
    </row>
    <row r="249" spans="1:9" ht="16.5" customHeight="1" x14ac:dyDescent="0.25">
      <c r="A249" s="38" t="s">
        <v>124</v>
      </c>
      <c r="B249" s="35" t="s">
        <v>549</v>
      </c>
      <c r="C249" s="35" t="s">
        <v>243</v>
      </c>
      <c r="D249" s="35" t="s">
        <v>248</v>
      </c>
      <c r="E249" s="35" t="s">
        <v>253</v>
      </c>
      <c r="F249" s="35" t="s">
        <v>125</v>
      </c>
      <c r="G249" s="37">
        <f t="shared" si="39"/>
        <v>4</v>
      </c>
      <c r="H249" s="37">
        <f t="shared" si="39"/>
        <v>4</v>
      </c>
      <c r="I249" s="37">
        <f t="shared" si="39"/>
        <v>4</v>
      </c>
    </row>
    <row r="250" spans="1:9" ht="19.5" customHeight="1" x14ac:dyDescent="0.25">
      <c r="A250" s="38" t="s">
        <v>126</v>
      </c>
      <c r="B250" s="35" t="s">
        <v>549</v>
      </c>
      <c r="C250" s="35" t="s">
        <v>243</v>
      </c>
      <c r="D250" s="35" t="s">
        <v>248</v>
      </c>
      <c r="E250" s="35" t="s">
        <v>253</v>
      </c>
      <c r="F250" s="35" t="s">
        <v>127</v>
      </c>
      <c r="G250" s="37">
        <f>4-1+1</f>
        <v>4</v>
      </c>
      <c r="H250" s="37">
        <v>4</v>
      </c>
      <c r="I250" s="37">
        <v>4</v>
      </c>
    </row>
    <row r="251" spans="1:9" ht="29.25" customHeight="1" x14ac:dyDescent="0.25">
      <c r="A251" s="38" t="s">
        <v>237</v>
      </c>
      <c r="B251" s="35" t="s">
        <v>549</v>
      </c>
      <c r="C251" s="35" t="s">
        <v>243</v>
      </c>
      <c r="D251" s="35" t="s">
        <v>248</v>
      </c>
      <c r="E251" s="35" t="s">
        <v>254</v>
      </c>
      <c r="F251" s="35" t="s">
        <v>101</v>
      </c>
      <c r="G251" s="37">
        <f>G252+G260</f>
        <v>3253.7999999999993</v>
      </c>
      <c r="H251" s="37">
        <f>H252+H260</f>
        <v>2510.5</v>
      </c>
      <c r="I251" s="37">
        <f>I252+I260</f>
        <v>2594.6</v>
      </c>
    </row>
    <row r="252" spans="1:9" ht="64.5" x14ac:dyDescent="0.25">
      <c r="A252" s="38" t="s">
        <v>110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111</v>
      </c>
      <c r="G252" s="37">
        <f>G253</f>
        <v>2742.6999999999994</v>
      </c>
      <c r="H252" s="37">
        <f>H253</f>
        <v>2499.5</v>
      </c>
      <c r="I252" s="37">
        <f>I253</f>
        <v>2583.6</v>
      </c>
    </row>
    <row r="253" spans="1:9" ht="15" x14ac:dyDescent="0.25">
      <c r="A253" s="38" t="s">
        <v>239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240</v>
      </c>
      <c r="G253" s="37">
        <f>2455.7-39.3-11.9-18.4+265.5+27.9+8.4+34+20.6+0.2</f>
        <v>2742.6999999999994</v>
      </c>
      <c r="H253" s="37">
        <v>2499.5</v>
      </c>
      <c r="I253" s="37">
        <v>2583.6</v>
      </c>
    </row>
    <row r="254" spans="1:9" ht="26.25" x14ac:dyDescent="0.25">
      <c r="A254" s="38" t="s">
        <v>593</v>
      </c>
      <c r="B254" s="35" t="s">
        <v>549</v>
      </c>
      <c r="C254" s="35" t="s">
        <v>243</v>
      </c>
      <c r="D254" s="35" t="s">
        <v>248</v>
      </c>
      <c r="E254" s="35" t="s">
        <v>595</v>
      </c>
      <c r="F254" s="35" t="s">
        <v>101</v>
      </c>
      <c r="G254" s="37">
        <f>G255</f>
        <v>219.60000000000014</v>
      </c>
      <c r="H254" s="37">
        <f t="shared" ref="H254:I254" si="40">H255</f>
        <v>0</v>
      </c>
      <c r="I254" s="37">
        <f t="shared" si="40"/>
        <v>0</v>
      </c>
    </row>
    <row r="255" spans="1:9" ht="64.5" x14ac:dyDescent="0.25">
      <c r="A255" s="38" t="s">
        <v>110</v>
      </c>
      <c r="B255" s="35" t="s">
        <v>549</v>
      </c>
      <c r="C255" s="35" t="s">
        <v>243</v>
      </c>
      <c r="D255" s="35" t="s">
        <v>248</v>
      </c>
      <c r="E255" s="35" t="s">
        <v>595</v>
      </c>
      <c r="F255" s="35" t="s">
        <v>111</v>
      </c>
      <c r="G255" s="37">
        <f>G256</f>
        <v>219.60000000000014</v>
      </c>
      <c r="H255" s="37">
        <f t="shared" ref="H255:I255" si="41">H256</f>
        <v>0</v>
      </c>
      <c r="I255" s="37">
        <f t="shared" si="41"/>
        <v>0</v>
      </c>
    </row>
    <row r="256" spans="1:9" ht="15" x14ac:dyDescent="0.25">
      <c r="A256" s="38" t="s">
        <v>239</v>
      </c>
      <c r="B256" s="35" t="s">
        <v>549</v>
      </c>
      <c r="C256" s="35" t="s">
        <v>243</v>
      </c>
      <c r="D256" s="35" t="s">
        <v>248</v>
      </c>
      <c r="E256" s="35" t="s">
        <v>595</v>
      </c>
      <c r="F256" s="35" t="s">
        <v>240</v>
      </c>
      <c r="G256" s="37">
        <f>747.6+225.8+350-1103.8</f>
        <v>219.60000000000014</v>
      </c>
      <c r="H256" s="37">
        <v>0</v>
      </c>
      <c r="I256" s="37">
        <v>0</v>
      </c>
    </row>
    <row r="257" spans="1:9" ht="39" x14ac:dyDescent="0.25">
      <c r="A257" s="38" t="s">
        <v>591</v>
      </c>
      <c r="B257" s="35" t="s">
        <v>549</v>
      </c>
      <c r="C257" s="35" t="s">
        <v>243</v>
      </c>
      <c r="D257" s="35" t="s">
        <v>248</v>
      </c>
      <c r="E257" s="35" t="s">
        <v>600</v>
      </c>
      <c r="F257" s="35" t="s">
        <v>101</v>
      </c>
      <c r="G257" s="37">
        <f>G258</f>
        <v>11.499999999999998</v>
      </c>
      <c r="H257" s="37">
        <f t="shared" ref="H257:I257" si="42">H258</f>
        <v>0</v>
      </c>
      <c r="I257" s="37">
        <f t="shared" si="42"/>
        <v>0</v>
      </c>
    </row>
    <row r="258" spans="1:9" ht="64.5" x14ac:dyDescent="0.25">
      <c r="A258" s="38" t="s">
        <v>110</v>
      </c>
      <c r="B258" s="35" t="s">
        <v>549</v>
      </c>
      <c r="C258" s="35" t="s">
        <v>243</v>
      </c>
      <c r="D258" s="35" t="s">
        <v>248</v>
      </c>
      <c r="E258" s="35" t="s">
        <v>600</v>
      </c>
      <c r="F258" s="35" t="s">
        <v>111</v>
      </c>
      <c r="G258" s="37">
        <f>G259</f>
        <v>11.499999999999998</v>
      </c>
      <c r="H258" s="37">
        <f t="shared" ref="H258:I258" si="43">H259</f>
        <v>0</v>
      </c>
      <c r="I258" s="37">
        <f t="shared" si="43"/>
        <v>0</v>
      </c>
    </row>
    <row r="259" spans="1:9" ht="15" x14ac:dyDescent="0.25">
      <c r="A259" s="38" t="s">
        <v>239</v>
      </c>
      <c r="B259" s="35" t="s">
        <v>549</v>
      </c>
      <c r="C259" s="35" t="s">
        <v>243</v>
      </c>
      <c r="D259" s="35" t="s">
        <v>248</v>
      </c>
      <c r="E259" s="35" t="s">
        <v>600</v>
      </c>
      <c r="F259" s="35" t="s">
        <v>240</v>
      </c>
      <c r="G259" s="37">
        <f>39.3+11.9+14.1+4.3-21.8-27.9-8.4</f>
        <v>11.499999999999998</v>
      </c>
      <c r="H259" s="37">
        <v>0</v>
      </c>
      <c r="I259" s="37">
        <v>0</v>
      </c>
    </row>
    <row r="260" spans="1:9" ht="26.25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254</v>
      </c>
      <c r="F260" s="35" t="s">
        <v>121</v>
      </c>
      <c r="G260" s="37">
        <f>G261</f>
        <v>511.1</v>
      </c>
      <c r="H260" s="37">
        <f>H261</f>
        <v>11</v>
      </c>
      <c r="I260" s="37">
        <f>I261</f>
        <v>11</v>
      </c>
    </row>
    <row r="261" spans="1:9" ht="26.25" x14ac:dyDescent="0.25">
      <c r="A261" s="38" t="s">
        <v>255</v>
      </c>
      <c r="B261" s="35" t="s">
        <v>549</v>
      </c>
      <c r="C261" s="35" t="s">
        <v>243</v>
      </c>
      <c r="D261" s="35" t="s">
        <v>248</v>
      </c>
      <c r="E261" s="35" t="s">
        <v>254</v>
      </c>
      <c r="F261" s="35" t="s">
        <v>123</v>
      </c>
      <c r="G261" s="37">
        <f>128.9+580.2-375+10+150+17</f>
        <v>511.1</v>
      </c>
      <c r="H261" s="37">
        <v>11</v>
      </c>
      <c r="I261" s="37">
        <v>11</v>
      </c>
    </row>
    <row r="262" spans="1:9" ht="26.25" x14ac:dyDescent="0.25">
      <c r="A262" s="38" t="s">
        <v>256</v>
      </c>
      <c r="B262" s="35" t="s">
        <v>549</v>
      </c>
      <c r="C262" s="35" t="s">
        <v>243</v>
      </c>
      <c r="D262" s="35" t="s">
        <v>248</v>
      </c>
      <c r="E262" s="35" t="s">
        <v>257</v>
      </c>
      <c r="F262" s="35" t="s">
        <v>101</v>
      </c>
      <c r="G262" s="37">
        <f>G263</f>
        <v>49</v>
      </c>
      <c r="H262" s="37">
        <f t="shared" ref="H262:I264" si="44">H263</f>
        <v>49</v>
      </c>
      <c r="I262" s="37">
        <f t="shared" si="44"/>
        <v>49</v>
      </c>
    </row>
    <row r="263" spans="1:9" ht="15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258</v>
      </c>
      <c r="F263" s="35" t="s">
        <v>101</v>
      </c>
      <c r="G263" s="37">
        <f>G264</f>
        <v>49</v>
      </c>
      <c r="H263" s="37">
        <f t="shared" si="44"/>
        <v>49</v>
      </c>
      <c r="I263" s="37">
        <f t="shared" si="44"/>
        <v>49</v>
      </c>
    </row>
    <row r="264" spans="1:9" ht="26.25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258</v>
      </c>
      <c r="F264" s="35" t="s">
        <v>121</v>
      </c>
      <c r="G264" s="37">
        <f>G265</f>
        <v>49</v>
      </c>
      <c r="H264" s="37">
        <f t="shared" si="44"/>
        <v>49</v>
      </c>
      <c r="I264" s="37">
        <f t="shared" si="44"/>
        <v>49</v>
      </c>
    </row>
    <row r="265" spans="1:9" ht="26.25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258</v>
      </c>
      <c r="F265" s="35" t="s">
        <v>123</v>
      </c>
      <c r="G265" s="37">
        <v>49</v>
      </c>
      <c r="H265" s="37">
        <v>49</v>
      </c>
      <c r="I265" s="37">
        <v>49</v>
      </c>
    </row>
    <row r="266" spans="1:9" ht="39" hidden="1" x14ac:dyDescent="0.25">
      <c r="A266" s="38" t="s">
        <v>259</v>
      </c>
      <c r="B266" s="35" t="s">
        <v>549</v>
      </c>
      <c r="C266" s="35" t="s">
        <v>243</v>
      </c>
      <c r="D266" s="35" t="s">
        <v>248</v>
      </c>
      <c r="E266" s="35" t="s">
        <v>260</v>
      </c>
      <c r="F266" s="35" t="s">
        <v>101</v>
      </c>
      <c r="G266" s="37">
        <f>G267</f>
        <v>0</v>
      </c>
    </row>
    <row r="267" spans="1:9" ht="15" hidden="1" x14ac:dyDescent="0.25">
      <c r="A267" s="38" t="s">
        <v>179</v>
      </c>
      <c r="B267" s="35" t="s">
        <v>549</v>
      </c>
      <c r="C267" s="35" t="s">
        <v>243</v>
      </c>
      <c r="D267" s="35" t="s">
        <v>248</v>
      </c>
      <c r="E267" s="35" t="s">
        <v>261</v>
      </c>
      <c r="F267" s="35" t="s">
        <v>101</v>
      </c>
      <c r="G267" s="37">
        <f>G268</f>
        <v>0</v>
      </c>
    </row>
    <row r="268" spans="1:9" ht="26.25" hidden="1" x14ac:dyDescent="0.25">
      <c r="A268" s="38" t="s">
        <v>120</v>
      </c>
      <c r="B268" s="35" t="s">
        <v>549</v>
      </c>
      <c r="C268" s="35" t="s">
        <v>243</v>
      </c>
      <c r="D268" s="35" t="s">
        <v>248</v>
      </c>
      <c r="E268" s="35" t="s">
        <v>261</v>
      </c>
      <c r="F268" s="35" t="s">
        <v>121</v>
      </c>
      <c r="G268" s="37">
        <f>G269</f>
        <v>0</v>
      </c>
    </row>
    <row r="269" spans="1:9" ht="26.25" hidden="1" x14ac:dyDescent="0.25">
      <c r="A269" s="38" t="s">
        <v>122</v>
      </c>
      <c r="B269" s="35" t="s">
        <v>549</v>
      </c>
      <c r="C269" s="35" t="s">
        <v>243</v>
      </c>
      <c r="D269" s="35" t="s">
        <v>248</v>
      </c>
      <c r="E269" s="35" t="s">
        <v>261</v>
      </c>
      <c r="F269" s="35" t="s">
        <v>123</v>
      </c>
      <c r="G269" s="37">
        <v>0</v>
      </c>
    </row>
    <row r="270" spans="1:9" ht="69" hidden="1" customHeight="1" x14ac:dyDescent="0.25">
      <c r="A270" s="38" t="s">
        <v>262</v>
      </c>
      <c r="B270" s="35" t="s">
        <v>549</v>
      </c>
      <c r="C270" s="35" t="s">
        <v>243</v>
      </c>
      <c r="D270" s="35" t="s">
        <v>248</v>
      </c>
      <c r="E270" s="35" t="s">
        <v>263</v>
      </c>
      <c r="F270" s="35" t="s">
        <v>101</v>
      </c>
      <c r="G270" s="37">
        <f>G271+G274</f>
        <v>0</v>
      </c>
    </row>
    <row r="271" spans="1:9" ht="15" hidden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264</v>
      </c>
      <c r="F271" s="35" t="s">
        <v>101</v>
      </c>
      <c r="G271" s="37">
        <f>G272</f>
        <v>0</v>
      </c>
    </row>
    <row r="272" spans="1:9" ht="26.25" hidden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264</v>
      </c>
      <c r="F272" s="35" t="s">
        <v>121</v>
      </c>
      <c r="G272" s="37">
        <f>G273</f>
        <v>0</v>
      </c>
    </row>
    <row r="273" spans="1:9" ht="26.25" hidden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264</v>
      </c>
      <c r="F273" s="35" t="s">
        <v>123</v>
      </c>
      <c r="G273" s="37">
        <v>0</v>
      </c>
    </row>
    <row r="274" spans="1:9" ht="26.25" hidden="1" x14ac:dyDescent="0.25">
      <c r="A274" s="38" t="s">
        <v>265</v>
      </c>
      <c r="B274" s="35" t="s">
        <v>549</v>
      </c>
      <c r="C274" s="35" t="s">
        <v>243</v>
      </c>
      <c r="D274" s="35" t="s">
        <v>248</v>
      </c>
      <c r="E274" s="35" t="s">
        <v>266</v>
      </c>
      <c r="F274" s="35" t="s">
        <v>101</v>
      </c>
      <c r="G274" s="37">
        <f>G275</f>
        <v>0</v>
      </c>
    </row>
    <row r="275" spans="1:9" ht="26.25" hidden="1" x14ac:dyDescent="0.25">
      <c r="A275" s="38" t="s">
        <v>120</v>
      </c>
      <c r="B275" s="35" t="s">
        <v>549</v>
      </c>
      <c r="C275" s="35" t="s">
        <v>243</v>
      </c>
      <c r="D275" s="35" t="s">
        <v>248</v>
      </c>
      <c r="E275" s="35" t="s">
        <v>266</v>
      </c>
      <c r="F275" s="35" t="s">
        <v>121</v>
      </c>
      <c r="G275" s="37">
        <f>G276</f>
        <v>0</v>
      </c>
    </row>
    <row r="276" spans="1:9" ht="26.25" hidden="1" x14ac:dyDescent="0.25">
      <c r="A276" s="38" t="s">
        <v>122</v>
      </c>
      <c r="B276" s="35" t="s">
        <v>549</v>
      </c>
      <c r="C276" s="35" t="s">
        <v>243</v>
      </c>
      <c r="D276" s="35" t="s">
        <v>248</v>
      </c>
      <c r="E276" s="35" t="s">
        <v>266</v>
      </c>
      <c r="F276" s="35" t="s">
        <v>123</v>
      </c>
      <c r="G276" s="37">
        <v>0</v>
      </c>
    </row>
    <row r="277" spans="1:9" ht="41.25" hidden="1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G278+G282</f>
        <v>0</v>
      </c>
    </row>
    <row r="278" spans="1:9" ht="69" hidden="1" customHeight="1" x14ac:dyDescent="0.25">
      <c r="A278" s="38" t="s">
        <v>555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0</v>
      </c>
      <c r="H278" s="37">
        <f t="shared" ref="H278:I280" si="45">H279</f>
        <v>0</v>
      </c>
      <c r="I278" s="37">
        <f t="shared" si="45"/>
        <v>0</v>
      </c>
    </row>
    <row r="279" spans="1:9" ht="18.75" hidden="1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0</v>
      </c>
      <c r="H279" s="37">
        <f t="shared" si="45"/>
        <v>0</v>
      </c>
      <c r="I279" s="37">
        <f t="shared" si="45"/>
        <v>0</v>
      </c>
    </row>
    <row r="280" spans="1:9" ht="25.5" hidden="1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0</v>
      </c>
      <c r="H280" s="37">
        <f t="shared" si="45"/>
        <v>0</v>
      </c>
      <c r="I280" s="37">
        <f t="shared" si="45"/>
        <v>0</v>
      </c>
    </row>
    <row r="281" spans="1:9" ht="27" hidden="1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123</v>
      </c>
      <c r="G281" s="37"/>
      <c r="H281" s="37"/>
      <c r="I281" s="37"/>
    </row>
    <row r="282" spans="1:9" ht="27" hidden="1" customHeight="1" x14ac:dyDescent="0.25">
      <c r="A282" s="38" t="s">
        <v>270</v>
      </c>
      <c r="B282" s="35" t="s">
        <v>549</v>
      </c>
      <c r="C282" s="35" t="s">
        <v>243</v>
      </c>
      <c r="D282" s="35" t="s">
        <v>248</v>
      </c>
      <c r="E282" s="35" t="s">
        <v>271</v>
      </c>
      <c r="F282" s="35" t="s">
        <v>101</v>
      </c>
      <c r="G282" s="37">
        <f>G283</f>
        <v>0</v>
      </c>
      <c r="H282" s="37"/>
      <c r="I282" s="37"/>
    </row>
    <row r="283" spans="1:9" ht="21" hidden="1" customHeight="1" x14ac:dyDescent="0.25">
      <c r="A283" s="38" t="s">
        <v>179</v>
      </c>
      <c r="B283" s="35" t="s">
        <v>549</v>
      </c>
      <c r="C283" s="35" t="s">
        <v>243</v>
      </c>
      <c r="D283" s="35" t="s">
        <v>248</v>
      </c>
      <c r="E283" s="35" t="s">
        <v>272</v>
      </c>
      <c r="F283" s="35" t="s">
        <v>101</v>
      </c>
      <c r="G283" s="37">
        <f>G284</f>
        <v>0</v>
      </c>
      <c r="H283" s="37"/>
      <c r="I283" s="37"/>
    </row>
    <row r="284" spans="1:9" ht="27" hidden="1" customHeight="1" x14ac:dyDescent="0.25">
      <c r="A284" s="38" t="s">
        <v>120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121</v>
      </c>
      <c r="G284" s="37">
        <f>G290</f>
        <v>0</v>
      </c>
      <c r="H284" s="37"/>
      <c r="I284" s="37"/>
    </row>
    <row r="285" spans="1:9" ht="44.25" customHeight="1" x14ac:dyDescent="0.25">
      <c r="A285" s="38" t="s">
        <v>205</v>
      </c>
      <c r="B285" s="35" t="s">
        <v>549</v>
      </c>
      <c r="C285" s="35" t="s">
        <v>243</v>
      </c>
      <c r="D285" s="35" t="s">
        <v>248</v>
      </c>
      <c r="E285" s="35" t="s">
        <v>206</v>
      </c>
      <c r="F285" s="35" t="s">
        <v>101</v>
      </c>
      <c r="G285" s="37">
        <f>G286+G291</f>
        <v>1112.5999999999999</v>
      </c>
      <c r="H285" s="37">
        <f t="shared" ref="H285:I285" si="46">H286+H291</f>
        <v>0</v>
      </c>
      <c r="I285" s="37">
        <f t="shared" si="46"/>
        <v>0</v>
      </c>
    </row>
    <row r="286" spans="1:9" ht="73.5" customHeight="1" x14ac:dyDescent="0.25">
      <c r="A286" s="38" t="s">
        <v>267</v>
      </c>
      <c r="B286" s="35" t="s">
        <v>549</v>
      </c>
      <c r="C286" s="35" t="s">
        <v>243</v>
      </c>
      <c r="D286" s="35" t="s">
        <v>248</v>
      </c>
      <c r="E286" s="35" t="s">
        <v>268</v>
      </c>
      <c r="F286" s="35" t="s">
        <v>101</v>
      </c>
      <c r="G286" s="37">
        <f>G287</f>
        <v>1063.5999999999999</v>
      </c>
      <c r="H286" s="37">
        <f t="shared" ref="H286:I286" si="47">H287</f>
        <v>0</v>
      </c>
      <c r="I286" s="37">
        <f t="shared" si="47"/>
        <v>0</v>
      </c>
    </row>
    <row r="287" spans="1:9" ht="27" customHeight="1" x14ac:dyDescent="0.25">
      <c r="A287" s="38" t="s">
        <v>179</v>
      </c>
      <c r="B287" s="35" t="s">
        <v>549</v>
      </c>
      <c r="C287" s="35" t="s">
        <v>243</v>
      </c>
      <c r="D287" s="35" t="s">
        <v>248</v>
      </c>
      <c r="E287" s="35" t="s">
        <v>269</v>
      </c>
      <c r="F287" s="35" t="s">
        <v>101</v>
      </c>
      <c r="G287" s="37">
        <f>G288</f>
        <v>1063.5999999999999</v>
      </c>
      <c r="H287" s="37">
        <f t="shared" ref="H287:I287" si="48">H288</f>
        <v>0</v>
      </c>
      <c r="I287" s="37">
        <f t="shared" si="48"/>
        <v>0</v>
      </c>
    </row>
    <row r="288" spans="1:9" ht="27" customHeight="1" x14ac:dyDescent="0.25">
      <c r="A288" s="38" t="s">
        <v>120</v>
      </c>
      <c r="B288" s="35" t="s">
        <v>549</v>
      </c>
      <c r="C288" s="35" t="s">
        <v>243</v>
      </c>
      <c r="D288" s="35" t="s">
        <v>248</v>
      </c>
      <c r="E288" s="35" t="s">
        <v>269</v>
      </c>
      <c r="F288" s="35" t="s">
        <v>121</v>
      </c>
      <c r="G288" s="37">
        <f>G289</f>
        <v>1063.5999999999999</v>
      </c>
      <c r="H288" s="37">
        <f t="shared" ref="H288:I288" si="49">H289</f>
        <v>0</v>
      </c>
      <c r="I288" s="37">
        <f t="shared" si="49"/>
        <v>0</v>
      </c>
    </row>
    <row r="289" spans="1:9" ht="27" customHeight="1" x14ac:dyDescent="0.25">
      <c r="A289" s="38" t="s">
        <v>122</v>
      </c>
      <c r="B289" s="35" t="s">
        <v>549</v>
      </c>
      <c r="C289" s="35" t="s">
        <v>243</v>
      </c>
      <c r="D289" s="35" t="s">
        <v>248</v>
      </c>
      <c r="E289" s="35" t="s">
        <v>269</v>
      </c>
      <c r="F289" s="35" t="s">
        <v>605</v>
      </c>
      <c r="G289" s="37">
        <f>88+543+432.6</f>
        <v>1063.5999999999999</v>
      </c>
      <c r="H289" s="37">
        <v>0</v>
      </c>
      <c r="I289" s="37">
        <v>0</v>
      </c>
    </row>
    <row r="290" spans="1:9" ht="27" hidden="1" customHeight="1" x14ac:dyDescent="0.25">
      <c r="A290" s="38" t="s">
        <v>122</v>
      </c>
      <c r="B290" s="35" t="s">
        <v>549</v>
      </c>
      <c r="C290" s="35" t="s">
        <v>243</v>
      </c>
      <c r="D290" s="35" t="s">
        <v>248</v>
      </c>
      <c r="E290" s="35" t="s">
        <v>272</v>
      </c>
      <c r="F290" s="35" t="s">
        <v>123</v>
      </c>
      <c r="G290" s="37"/>
      <c r="H290" s="37"/>
      <c r="I290" s="37"/>
    </row>
    <row r="291" spans="1:9" ht="42.75" customHeight="1" x14ac:dyDescent="0.25">
      <c r="A291" s="38" t="s">
        <v>270</v>
      </c>
      <c r="B291" s="35" t="s">
        <v>549</v>
      </c>
      <c r="C291" s="35" t="s">
        <v>243</v>
      </c>
      <c r="D291" s="35" t="s">
        <v>248</v>
      </c>
      <c r="E291" s="35" t="s">
        <v>271</v>
      </c>
      <c r="F291" s="35" t="s">
        <v>101</v>
      </c>
      <c r="G291" s="37">
        <f>G292</f>
        <v>49</v>
      </c>
      <c r="H291" s="37">
        <f t="shared" ref="H291:I291" si="50">H292</f>
        <v>0</v>
      </c>
      <c r="I291" s="37">
        <f t="shared" si="50"/>
        <v>0</v>
      </c>
    </row>
    <row r="292" spans="1:9" ht="24" customHeight="1" x14ac:dyDescent="0.25">
      <c r="A292" s="38" t="s">
        <v>179</v>
      </c>
      <c r="B292" s="35" t="s">
        <v>549</v>
      </c>
      <c r="C292" s="35" t="s">
        <v>243</v>
      </c>
      <c r="D292" s="35" t="s">
        <v>248</v>
      </c>
      <c r="E292" s="35" t="s">
        <v>272</v>
      </c>
      <c r="F292" s="35" t="s">
        <v>101</v>
      </c>
      <c r="G292" s="37">
        <f>G293</f>
        <v>49</v>
      </c>
      <c r="H292" s="37">
        <f t="shared" ref="H292:I292" si="51">H293</f>
        <v>0</v>
      </c>
      <c r="I292" s="37">
        <f t="shared" si="51"/>
        <v>0</v>
      </c>
    </row>
    <row r="293" spans="1:9" ht="27" customHeight="1" x14ac:dyDescent="0.25">
      <c r="A293" s="38" t="s">
        <v>120</v>
      </c>
      <c r="B293" s="35" t="s">
        <v>549</v>
      </c>
      <c r="C293" s="35" t="s">
        <v>243</v>
      </c>
      <c r="D293" s="35" t="s">
        <v>248</v>
      </c>
      <c r="E293" s="35" t="s">
        <v>272</v>
      </c>
      <c r="F293" s="35" t="s">
        <v>121</v>
      </c>
      <c r="G293" s="37">
        <f>G294</f>
        <v>49</v>
      </c>
      <c r="H293" s="37">
        <f t="shared" ref="H293:I293" si="52">H294</f>
        <v>0</v>
      </c>
      <c r="I293" s="37">
        <f t="shared" si="52"/>
        <v>0</v>
      </c>
    </row>
    <row r="294" spans="1:9" ht="27" customHeight="1" x14ac:dyDescent="0.25">
      <c r="A294" s="38" t="s">
        <v>122</v>
      </c>
      <c r="B294" s="35" t="s">
        <v>549</v>
      </c>
      <c r="C294" s="35" t="s">
        <v>243</v>
      </c>
      <c r="D294" s="35" t="s">
        <v>248</v>
      </c>
      <c r="E294" s="35" t="s">
        <v>272</v>
      </c>
      <c r="F294" s="35" t="s">
        <v>123</v>
      </c>
      <c r="G294" s="37">
        <v>49</v>
      </c>
      <c r="H294" s="37">
        <v>0</v>
      </c>
      <c r="I294" s="37">
        <v>0</v>
      </c>
    </row>
    <row r="295" spans="1:9" s="40" customFormat="1" ht="15" x14ac:dyDescent="0.25">
      <c r="A295" s="38" t="s">
        <v>273</v>
      </c>
      <c r="B295" s="35" t="s">
        <v>549</v>
      </c>
      <c r="C295" s="35" t="s">
        <v>115</v>
      </c>
      <c r="D295" s="35" t="s">
        <v>99</v>
      </c>
      <c r="E295" s="35" t="s">
        <v>100</v>
      </c>
      <c r="F295" s="35" t="s">
        <v>101</v>
      </c>
      <c r="G295" s="37">
        <f>G296+G305+G348</f>
        <v>11398.2</v>
      </c>
      <c r="H295" s="37">
        <f>H296+H305+H348</f>
        <v>2227.3000000000002</v>
      </c>
      <c r="I295" s="37">
        <f>I296+I305+I348</f>
        <v>2265.5</v>
      </c>
    </row>
    <row r="296" spans="1:9" s="40" customFormat="1" ht="15" x14ac:dyDescent="0.25">
      <c r="A296" s="38" t="s">
        <v>274</v>
      </c>
      <c r="B296" s="35" t="s">
        <v>549</v>
      </c>
      <c r="C296" s="35" t="s">
        <v>115</v>
      </c>
      <c r="D296" s="35" t="s">
        <v>145</v>
      </c>
      <c r="E296" s="35" t="s">
        <v>100</v>
      </c>
      <c r="F296" s="35" t="s">
        <v>101</v>
      </c>
      <c r="G296" s="37">
        <f t="shared" ref="G296:I297" si="53">G297</f>
        <v>44.6</v>
      </c>
      <c r="H296" s="37">
        <f t="shared" si="53"/>
        <v>44.6</v>
      </c>
      <c r="I296" s="37">
        <f t="shared" si="53"/>
        <v>44.6</v>
      </c>
    </row>
    <row r="297" spans="1:9" s="40" customFormat="1" ht="26.25" x14ac:dyDescent="0.25">
      <c r="A297" s="38" t="s">
        <v>104</v>
      </c>
      <c r="B297" s="35" t="s">
        <v>549</v>
      </c>
      <c r="C297" s="35" t="s">
        <v>115</v>
      </c>
      <c r="D297" s="35" t="s">
        <v>145</v>
      </c>
      <c r="E297" s="35" t="s">
        <v>105</v>
      </c>
      <c r="F297" s="35" t="s">
        <v>101</v>
      </c>
      <c r="G297" s="37">
        <f t="shared" si="53"/>
        <v>44.6</v>
      </c>
      <c r="H297" s="37">
        <f t="shared" si="53"/>
        <v>44.6</v>
      </c>
      <c r="I297" s="37">
        <f t="shared" si="53"/>
        <v>44.6</v>
      </c>
    </row>
    <row r="298" spans="1:9" s="40" customFormat="1" ht="26.25" x14ac:dyDescent="0.25">
      <c r="A298" s="38" t="s">
        <v>106</v>
      </c>
      <c r="B298" s="35" t="s">
        <v>549</v>
      </c>
      <c r="C298" s="35" t="s">
        <v>115</v>
      </c>
      <c r="D298" s="35" t="s">
        <v>145</v>
      </c>
      <c r="E298" s="35" t="s">
        <v>107</v>
      </c>
      <c r="F298" s="35" t="s">
        <v>101</v>
      </c>
      <c r="G298" s="37">
        <f>G302</f>
        <v>44.6</v>
      </c>
      <c r="H298" s="37">
        <f>H302</f>
        <v>44.6</v>
      </c>
      <c r="I298" s="37">
        <f>I302</f>
        <v>44.6</v>
      </c>
    </row>
    <row r="299" spans="1:9" s="40" customFormat="1" ht="30" hidden="1" customHeight="1" x14ac:dyDescent="0.25">
      <c r="A299" s="38" t="s">
        <v>275</v>
      </c>
      <c r="B299" s="35" t="s">
        <v>549</v>
      </c>
      <c r="C299" s="35" t="s">
        <v>115</v>
      </c>
      <c r="D299" s="35" t="s">
        <v>145</v>
      </c>
      <c r="E299" s="35" t="s">
        <v>276</v>
      </c>
      <c r="F299" s="35" t="s">
        <v>101</v>
      </c>
      <c r="G299" s="37">
        <f t="shared" ref="G299:I300" si="54">G300</f>
        <v>0</v>
      </c>
      <c r="H299" s="37">
        <f t="shared" si="54"/>
        <v>0</v>
      </c>
      <c r="I299" s="37">
        <f t="shared" si="54"/>
        <v>0</v>
      </c>
    </row>
    <row r="300" spans="1:9" s="40" customFormat="1" ht="26.25" hidden="1" x14ac:dyDescent="0.25">
      <c r="A300" s="38" t="s">
        <v>120</v>
      </c>
      <c r="B300" s="35" t="s">
        <v>549</v>
      </c>
      <c r="C300" s="35" t="s">
        <v>115</v>
      </c>
      <c r="D300" s="35" t="s">
        <v>145</v>
      </c>
      <c r="E300" s="35" t="s">
        <v>276</v>
      </c>
      <c r="F300" s="35" t="s">
        <v>121</v>
      </c>
      <c r="G300" s="37">
        <f t="shared" si="54"/>
        <v>0</v>
      </c>
      <c r="H300" s="37">
        <f t="shared" si="54"/>
        <v>0</v>
      </c>
      <c r="I300" s="37">
        <f t="shared" si="54"/>
        <v>0</v>
      </c>
    </row>
    <row r="301" spans="1:9" s="40" customFormat="1" ht="26.25" hidden="1" x14ac:dyDescent="0.25">
      <c r="A301" s="38" t="s">
        <v>122</v>
      </c>
      <c r="B301" s="35" t="s">
        <v>549</v>
      </c>
      <c r="C301" s="35" t="s">
        <v>115</v>
      </c>
      <c r="D301" s="35" t="s">
        <v>145</v>
      </c>
      <c r="E301" s="35" t="s">
        <v>276</v>
      </c>
      <c r="F301" s="35" t="s">
        <v>123</v>
      </c>
      <c r="G301" s="37">
        <v>0</v>
      </c>
      <c r="H301" s="37">
        <v>0</v>
      </c>
      <c r="I301" s="37">
        <v>0</v>
      </c>
    </row>
    <row r="302" spans="1:9" s="40" customFormat="1" ht="26.25" x14ac:dyDescent="0.25">
      <c r="A302" s="38" t="s">
        <v>277</v>
      </c>
      <c r="B302" s="35" t="s">
        <v>549</v>
      </c>
      <c r="C302" s="35" t="s">
        <v>115</v>
      </c>
      <c r="D302" s="35" t="s">
        <v>145</v>
      </c>
      <c r="E302" s="35" t="s">
        <v>278</v>
      </c>
      <c r="F302" s="35" t="s">
        <v>101</v>
      </c>
      <c r="G302" s="37">
        <f t="shared" ref="G302:I303" si="55">G303</f>
        <v>44.6</v>
      </c>
      <c r="H302" s="37">
        <f t="shared" si="55"/>
        <v>44.6</v>
      </c>
      <c r="I302" s="37">
        <f t="shared" si="55"/>
        <v>44.6</v>
      </c>
    </row>
    <row r="303" spans="1:9" s="40" customFormat="1" ht="28.5" customHeight="1" x14ac:dyDescent="0.25">
      <c r="A303" s="38" t="s">
        <v>120</v>
      </c>
      <c r="B303" s="35" t="s">
        <v>549</v>
      </c>
      <c r="C303" s="35" t="s">
        <v>115</v>
      </c>
      <c r="D303" s="35" t="s">
        <v>145</v>
      </c>
      <c r="E303" s="35" t="s">
        <v>278</v>
      </c>
      <c r="F303" s="35" t="s">
        <v>121</v>
      </c>
      <c r="G303" s="37">
        <f t="shared" si="55"/>
        <v>44.6</v>
      </c>
      <c r="H303" s="37">
        <f t="shared" si="55"/>
        <v>44.6</v>
      </c>
      <c r="I303" s="37">
        <f t="shared" si="55"/>
        <v>44.6</v>
      </c>
    </row>
    <row r="304" spans="1:9" s="40" customFormat="1" ht="29.25" customHeight="1" x14ac:dyDescent="0.25">
      <c r="A304" s="38" t="s">
        <v>122</v>
      </c>
      <c r="B304" s="35" t="s">
        <v>549</v>
      </c>
      <c r="C304" s="35" t="s">
        <v>115</v>
      </c>
      <c r="D304" s="35" t="s">
        <v>145</v>
      </c>
      <c r="E304" s="35" t="s">
        <v>278</v>
      </c>
      <c r="F304" s="35" t="s">
        <v>123</v>
      </c>
      <c r="G304" s="37">
        <v>44.6</v>
      </c>
      <c r="H304" s="37">
        <v>44.6</v>
      </c>
      <c r="I304" s="37">
        <v>44.6</v>
      </c>
    </row>
    <row r="305" spans="1:9" s="40" customFormat="1" ht="19.5" customHeight="1" x14ac:dyDescent="0.25">
      <c r="A305" s="38" t="s">
        <v>279</v>
      </c>
      <c r="B305" s="35" t="s">
        <v>549</v>
      </c>
      <c r="C305" s="35" t="s">
        <v>115</v>
      </c>
      <c r="D305" s="35" t="s">
        <v>248</v>
      </c>
      <c r="E305" s="35" t="s">
        <v>100</v>
      </c>
      <c r="F305" s="35" t="s">
        <v>101</v>
      </c>
      <c r="G305" s="37">
        <f>G309+G318+G343+G338</f>
        <v>11353.6</v>
      </c>
      <c r="H305" s="37">
        <f>H309+H318+H343+H338</f>
        <v>1982.7</v>
      </c>
      <c r="I305" s="37">
        <f>I309+I318+I343+I338</f>
        <v>2020.9</v>
      </c>
    </row>
    <row r="306" spans="1:9" s="40" customFormat="1" ht="31.5" hidden="1" customHeight="1" x14ac:dyDescent="0.25">
      <c r="A306" s="38" t="s">
        <v>280</v>
      </c>
      <c r="B306" s="35" t="s">
        <v>549</v>
      </c>
      <c r="C306" s="35" t="s">
        <v>115</v>
      </c>
      <c r="D306" s="35" t="s">
        <v>248</v>
      </c>
      <c r="E306" s="35" t="s">
        <v>281</v>
      </c>
      <c r="F306" s="35" t="s">
        <v>101</v>
      </c>
      <c r="G306" s="37">
        <f>G307</f>
        <v>0</v>
      </c>
    </row>
    <row r="307" spans="1:9" s="40" customFormat="1" ht="27" hidden="1" customHeight="1" x14ac:dyDescent="0.25">
      <c r="A307" s="38" t="s">
        <v>149</v>
      </c>
      <c r="B307" s="35" t="s">
        <v>549</v>
      </c>
      <c r="C307" s="35" t="s">
        <v>115</v>
      </c>
      <c r="D307" s="35" t="s">
        <v>248</v>
      </c>
      <c r="E307" s="35" t="s">
        <v>281</v>
      </c>
      <c r="F307" s="35" t="s">
        <v>121</v>
      </c>
      <c r="G307" s="37">
        <f>G308</f>
        <v>0</v>
      </c>
    </row>
    <row r="308" spans="1:9" s="40" customFormat="1" ht="30.75" hidden="1" customHeight="1" x14ac:dyDescent="0.25">
      <c r="A308" s="38" t="s">
        <v>122</v>
      </c>
      <c r="B308" s="35" t="s">
        <v>549</v>
      </c>
      <c r="C308" s="35" t="s">
        <v>115</v>
      </c>
      <c r="D308" s="35" t="s">
        <v>248</v>
      </c>
      <c r="E308" s="35" t="s">
        <v>281</v>
      </c>
      <c r="F308" s="35" t="s">
        <v>123</v>
      </c>
      <c r="G308" s="37">
        <v>0</v>
      </c>
    </row>
    <row r="309" spans="1:9" s="40" customFormat="1" ht="42" customHeight="1" x14ac:dyDescent="0.25">
      <c r="A309" s="38" t="s">
        <v>282</v>
      </c>
      <c r="B309" s="35" t="s">
        <v>549</v>
      </c>
      <c r="C309" s="35" t="s">
        <v>115</v>
      </c>
      <c r="D309" s="35" t="s">
        <v>248</v>
      </c>
      <c r="E309" s="35" t="s">
        <v>283</v>
      </c>
      <c r="F309" s="35" t="s">
        <v>101</v>
      </c>
      <c r="G309" s="37">
        <f>G310+G314</f>
        <v>50</v>
      </c>
      <c r="H309" s="37">
        <f>H310+H314</f>
        <v>100</v>
      </c>
      <c r="I309" s="37">
        <f>I310+I314</f>
        <v>100</v>
      </c>
    </row>
    <row r="310" spans="1:9" s="40" customFormat="1" ht="41.25" customHeight="1" x14ac:dyDescent="0.25">
      <c r="A310" s="38" t="s">
        <v>284</v>
      </c>
      <c r="B310" s="35" t="s">
        <v>549</v>
      </c>
      <c r="C310" s="35" t="s">
        <v>115</v>
      </c>
      <c r="D310" s="35" t="s">
        <v>248</v>
      </c>
      <c r="E310" s="35" t="s">
        <v>285</v>
      </c>
      <c r="F310" s="35" t="s">
        <v>101</v>
      </c>
      <c r="G310" s="37">
        <f>G311</f>
        <v>50</v>
      </c>
      <c r="H310" s="37">
        <f t="shared" ref="H310:I312" si="56">H311</f>
        <v>100</v>
      </c>
      <c r="I310" s="37">
        <f t="shared" si="56"/>
        <v>100</v>
      </c>
    </row>
    <row r="311" spans="1:9" s="40" customFormat="1" ht="16.5" customHeight="1" x14ac:dyDescent="0.25">
      <c r="A311" s="38" t="s">
        <v>179</v>
      </c>
      <c r="B311" s="35" t="s">
        <v>549</v>
      </c>
      <c r="C311" s="35" t="s">
        <v>115</v>
      </c>
      <c r="D311" s="35" t="s">
        <v>248</v>
      </c>
      <c r="E311" s="35" t="s">
        <v>286</v>
      </c>
      <c r="F311" s="35" t="s">
        <v>101</v>
      </c>
      <c r="G311" s="37">
        <f>G312</f>
        <v>50</v>
      </c>
      <c r="H311" s="37">
        <f t="shared" si="56"/>
        <v>100</v>
      </c>
      <c r="I311" s="37">
        <f t="shared" si="56"/>
        <v>100</v>
      </c>
    </row>
    <row r="312" spans="1:9" s="40" customFormat="1" ht="30.75" customHeight="1" x14ac:dyDescent="0.25">
      <c r="A312" s="38" t="s">
        <v>120</v>
      </c>
      <c r="B312" s="35" t="s">
        <v>549</v>
      </c>
      <c r="C312" s="35" t="s">
        <v>115</v>
      </c>
      <c r="D312" s="35" t="s">
        <v>248</v>
      </c>
      <c r="E312" s="35" t="s">
        <v>286</v>
      </c>
      <c r="F312" s="35" t="s">
        <v>121</v>
      </c>
      <c r="G312" s="37">
        <f>G313</f>
        <v>50</v>
      </c>
      <c r="H312" s="37">
        <f t="shared" si="56"/>
        <v>100</v>
      </c>
      <c r="I312" s="37">
        <f t="shared" si="56"/>
        <v>100</v>
      </c>
    </row>
    <row r="313" spans="1:9" s="40" customFormat="1" ht="30.75" customHeight="1" x14ac:dyDescent="0.25">
      <c r="A313" s="38" t="s">
        <v>122</v>
      </c>
      <c r="B313" s="35" t="s">
        <v>549</v>
      </c>
      <c r="C313" s="35" t="s">
        <v>115</v>
      </c>
      <c r="D313" s="35" t="s">
        <v>248</v>
      </c>
      <c r="E313" s="35" t="s">
        <v>286</v>
      </c>
      <c r="F313" s="35" t="s">
        <v>123</v>
      </c>
      <c r="G313" s="37">
        <f>100-50</f>
        <v>50</v>
      </c>
      <c r="H313" s="37">
        <v>100</v>
      </c>
      <c r="I313" s="37">
        <v>100</v>
      </c>
    </row>
    <row r="314" spans="1:9" s="40" customFormat="1" ht="40.5" hidden="1" customHeight="1" x14ac:dyDescent="0.25">
      <c r="A314" s="38" t="s">
        <v>287</v>
      </c>
      <c r="B314" s="35" t="s">
        <v>549</v>
      </c>
      <c r="C314" s="35" t="s">
        <v>115</v>
      </c>
      <c r="D314" s="35" t="s">
        <v>248</v>
      </c>
      <c r="E314" s="35" t="s">
        <v>288</v>
      </c>
      <c r="F314" s="35" t="s">
        <v>101</v>
      </c>
      <c r="G314" s="37">
        <f>G315</f>
        <v>0</v>
      </c>
    </row>
    <row r="315" spans="1:9" s="40" customFormat="1" ht="22.5" hidden="1" customHeight="1" x14ac:dyDescent="0.25">
      <c r="A315" s="38" t="s">
        <v>179</v>
      </c>
      <c r="B315" s="35" t="s">
        <v>549</v>
      </c>
      <c r="C315" s="35" t="s">
        <v>115</v>
      </c>
      <c r="D315" s="35" t="s">
        <v>248</v>
      </c>
      <c r="E315" s="35" t="s">
        <v>289</v>
      </c>
      <c r="F315" s="35" t="s">
        <v>101</v>
      </c>
      <c r="G315" s="37">
        <f>G316</f>
        <v>0</v>
      </c>
    </row>
    <row r="316" spans="1:9" s="40" customFormat="1" ht="30.75" hidden="1" customHeight="1" x14ac:dyDescent="0.25">
      <c r="A316" s="38" t="s">
        <v>120</v>
      </c>
      <c r="B316" s="35" t="s">
        <v>549</v>
      </c>
      <c r="C316" s="35" t="s">
        <v>115</v>
      </c>
      <c r="D316" s="35" t="s">
        <v>248</v>
      </c>
      <c r="E316" s="35" t="s">
        <v>289</v>
      </c>
      <c r="F316" s="35" t="s">
        <v>121</v>
      </c>
      <c r="G316" s="37">
        <f>G317</f>
        <v>0</v>
      </c>
    </row>
    <row r="317" spans="1:9" s="40" customFormat="1" ht="30.75" hidden="1" customHeight="1" x14ac:dyDescent="0.25">
      <c r="A317" s="38" t="s">
        <v>122</v>
      </c>
      <c r="B317" s="35" t="s">
        <v>549</v>
      </c>
      <c r="C317" s="35" t="s">
        <v>115</v>
      </c>
      <c r="D317" s="35" t="s">
        <v>248</v>
      </c>
      <c r="E317" s="35" t="s">
        <v>289</v>
      </c>
      <c r="F317" s="35" t="s">
        <v>123</v>
      </c>
      <c r="G317" s="37"/>
    </row>
    <row r="318" spans="1:9" s="40" customFormat="1" ht="66" customHeight="1" x14ac:dyDescent="0.25">
      <c r="A318" s="38" t="s">
        <v>290</v>
      </c>
      <c r="B318" s="35" t="s">
        <v>549</v>
      </c>
      <c r="C318" s="35" t="s">
        <v>115</v>
      </c>
      <c r="D318" s="35" t="s">
        <v>248</v>
      </c>
      <c r="E318" s="35" t="s">
        <v>291</v>
      </c>
      <c r="F318" s="35" t="s">
        <v>101</v>
      </c>
      <c r="G318" s="37">
        <f>G327+G334+G319+G322</f>
        <v>11303.6</v>
      </c>
      <c r="H318" s="37">
        <f>H327+H334</f>
        <v>1762.8</v>
      </c>
      <c r="I318" s="37">
        <f>I327+I334</f>
        <v>1801</v>
      </c>
    </row>
    <row r="319" spans="1:9" s="40" customFormat="1" ht="67.5" customHeight="1" x14ac:dyDescent="0.25">
      <c r="A319" s="38" t="s">
        <v>700</v>
      </c>
      <c r="B319" s="35" t="s">
        <v>549</v>
      </c>
      <c r="C319" s="35" t="s">
        <v>115</v>
      </c>
      <c r="D319" s="35" t="s">
        <v>248</v>
      </c>
      <c r="E319" s="35" t="s">
        <v>698</v>
      </c>
      <c r="F319" s="35" t="s">
        <v>101</v>
      </c>
      <c r="G319" s="37">
        <f>G320</f>
        <v>1500</v>
      </c>
      <c r="H319" s="37">
        <v>0</v>
      </c>
      <c r="I319" s="37">
        <v>0</v>
      </c>
    </row>
    <row r="320" spans="1:9" s="40" customFormat="1" ht="35.25" customHeight="1" x14ac:dyDescent="0.25">
      <c r="A320" s="38" t="s">
        <v>120</v>
      </c>
      <c r="B320" s="35" t="s">
        <v>549</v>
      </c>
      <c r="C320" s="35" t="s">
        <v>115</v>
      </c>
      <c r="D320" s="35" t="s">
        <v>248</v>
      </c>
      <c r="E320" s="35" t="s">
        <v>698</v>
      </c>
      <c r="F320" s="35" t="s">
        <v>121</v>
      </c>
      <c r="G320" s="37">
        <f>G321</f>
        <v>1500</v>
      </c>
      <c r="H320" s="37">
        <v>0</v>
      </c>
      <c r="I320" s="37">
        <v>0</v>
      </c>
    </row>
    <row r="321" spans="1:9" s="40" customFormat="1" ht="33" customHeight="1" x14ac:dyDescent="0.25">
      <c r="A321" s="38" t="s">
        <v>122</v>
      </c>
      <c r="B321" s="35" t="s">
        <v>549</v>
      </c>
      <c r="C321" s="35" t="s">
        <v>115</v>
      </c>
      <c r="D321" s="35" t="s">
        <v>248</v>
      </c>
      <c r="E321" s="35" t="s">
        <v>698</v>
      </c>
      <c r="F321" s="35" t="s">
        <v>123</v>
      </c>
      <c r="G321" s="37">
        <v>1500</v>
      </c>
      <c r="H321" s="37">
        <v>0</v>
      </c>
      <c r="I321" s="37">
        <v>0</v>
      </c>
    </row>
    <row r="322" spans="1:9" s="40" customFormat="1" ht="69" customHeight="1" x14ac:dyDescent="0.25">
      <c r="A322" s="38" t="s">
        <v>701</v>
      </c>
      <c r="B322" s="35" t="s">
        <v>549</v>
      </c>
      <c r="C322" s="35" t="s">
        <v>115</v>
      </c>
      <c r="D322" s="35" t="s">
        <v>248</v>
      </c>
      <c r="E322" s="35" t="s">
        <v>699</v>
      </c>
      <c r="F322" s="35" t="s">
        <v>101</v>
      </c>
      <c r="G322" s="37">
        <f>G323+G325</f>
        <v>236.5</v>
      </c>
      <c r="H322" s="37">
        <v>0</v>
      </c>
      <c r="I322" s="37">
        <v>0</v>
      </c>
    </row>
    <row r="323" spans="1:9" s="40" customFormat="1" ht="34.5" customHeight="1" x14ac:dyDescent="0.25">
      <c r="A323" s="38" t="s">
        <v>120</v>
      </c>
      <c r="B323" s="35" t="s">
        <v>549</v>
      </c>
      <c r="C323" s="35" t="s">
        <v>115</v>
      </c>
      <c r="D323" s="35" t="s">
        <v>248</v>
      </c>
      <c r="E323" s="35" t="s">
        <v>699</v>
      </c>
      <c r="F323" s="35" t="s">
        <v>121</v>
      </c>
      <c r="G323" s="37">
        <f>G324</f>
        <v>236.5</v>
      </c>
      <c r="H323" s="37">
        <v>0</v>
      </c>
      <c r="I323" s="37">
        <v>0</v>
      </c>
    </row>
    <row r="324" spans="1:9" s="40" customFormat="1" ht="35.25" customHeight="1" x14ac:dyDescent="0.25">
      <c r="A324" s="38" t="s">
        <v>122</v>
      </c>
      <c r="B324" s="35" t="s">
        <v>549</v>
      </c>
      <c r="C324" s="35" t="s">
        <v>115</v>
      </c>
      <c r="D324" s="35" t="s">
        <v>248</v>
      </c>
      <c r="E324" s="35" t="s">
        <v>699</v>
      </c>
      <c r="F324" s="35" t="s">
        <v>123</v>
      </c>
      <c r="G324" s="37">
        <f>227+11.6-2.1</f>
        <v>236.5</v>
      </c>
      <c r="H324" s="37">
        <v>0</v>
      </c>
      <c r="I324" s="37">
        <v>0</v>
      </c>
    </row>
    <row r="325" spans="1:9" s="40" customFormat="1" ht="23.25" customHeight="1" x14ac:dyDescent="0.25">
      <c r="A325" s="38" t="s">
        <v>124</v>
      </c>
      <c r="B325" s="35" t="s">
        <v>549</v>
      </c>
      <c r="C325" s="35" t="s">
        <v>115</v>
      </c>
      <c r="D325" s="35" t="s">
        <v>248</v>
      </c>
      <c r="E325" s="35" t="s">
        <v>699</v>
      </c>
      <c r="F325" s="35" t="s">
        <v>125</v>
      </c>
      <c r="G325" s="37">
        <f>G326</f>
        <v>0</v>
      </c>
      <c r="H325" s="37">
        <v>0</v>
      </c>
      <c r="I325" s="37">
        <v>0</v>
      </c>
    </row>
    <row r="326" spans="1:9" s="40" customFormat="1" ht="21" customHeight="1" x14ac:dyDescent="0.25">
      <c r="A326" s="38" t="s">
        <v>126</v>
      </c>
      <c r="B326" s="35" t="s">
        <v>549</v>
      </c>
      <c r="C326" s="35" t="s">
        <v>115</v>
      </c>
      <c r="D326" s="35" t="s">
        <v>248</v>
      </c>
      <c r="E326" s="35" t="s">
        <v>699</v>
      </c>
      <c r="F326" s="35" t="s">
        <v>127</v>
      </c>
      <c r="G326" s="37">
        <f>2.8-2.8</f>
        <v>0</v>
      </c>
      <c r="H326" s="37">
        <v>0</v>
      </c>
      <c r="I326" s="37">
        <v>0</v>
      </c>
    </row>
    <row r="327" spans="1:9" s="40" customFormat="1" ht="65.25" customHeight="1" x14ac:dyDescent="0.25">
      <c r="A327" s="38" t="s">
        <v>292</v>
      </c>
      <c r="B327" s="35" t="s">
        <v>549</v>
      </c>
      <c r="C327" s="35" t="s">
        <v>115</v>
      </c>
      <c r="D327" s="35" t="s">
        <v>248</v>
      </c>
      <c r="E327" s="35" t="s">
        <v>293</v>
      </c>
      <c r="F327" s="35" t="s">
        <v>101</v>
      </c>
      <c r="G327" s="37">
        <f>G331+G328</f>
        <v>9352.2000000000007</v>
      </c>
      <c r="H327" s="37">
        <f>H331</f>
        <v>1597.6</v>
      </c>
      <c r="I327" s="37">
        <f>I331</f>
        <v>1635.8</v>
      </c>
    </row>
    <row r="328" spans="1:9" s="40" customFormat="1" ht="43.5" customHeight="1" x14ac:dyDescent="0.25">
      <c r="A328" s="38" t="s">
        <v>669</v>
      </c>
      <c r="B328" s="35" t="s">
        <v>549</v>
      </c>
      <c r="C328" s="35" t="s">
        <v>115</v>
      </c>
      <c r="D328" s="35" t="s">
        <v>248</v>
      </c>
      <c r="E328" s="35" t="s">
        <v>682</v>
      </c>
      <c r="F328" s="35" t="s">
        <v>101</v>
      </c>
      <c r="G328" s="37">
        <f>G329</f>
        <v>3579.2</v>
      </c>
      <c r="H328" s="37">
        <v>0</v>
      </c>
      <c r="I328" s="37">
        <v>0</v>
      </c>
    </row>
    <row r="329" spans="1:9" s="40" customFormat="1" ht="30" customHeight="1" x14ac:dyDescent="0.25">
      <c r="A329" s="38" t="s">
        <v>120</v>
      </c>
      <c r="B329" s="35" t="s">
        <v>549</v>
      </c>
      <c r="C329" s="35" t="s">
        <v>115</v>
      </c>
      <c r="D329" s="35" t="s">
        <v>248</v>
      </c>
      <c r="E329" s="35" t="s">
        <v>682</v>
      </c>
      <c r="F329" s="35" t="s">
        <v>121</v>
      </c>
      <c r="G329" s="37">
        <f>G330</f>
        <v>3579.2</v>
      </c>
      <c r="H329" s="37">
        <v>0</v>
      </c>
      <c r="I329" s="37">
        <v>0</v>
      </c>
    </row>
    <row r="330" spans="1:9" s="40" customFormat="1" ht="31.5" customHeight="1" x14ac:dyDescent="0.25">
      <c r="A330" s="38" t="s">
        <v>122</v>
      </c>
      <c r="B330" s="35" t="s">
        <v>549</v>
      </c>
      <c r="C330" s="35" t="s">
        <v>115</v>
      </c>
      <c r="D330" s="35" t="s">
        <v>248</v>
      </c>
      <c r="E330" s="35" t="s">
        <v>682</v>
      </c>
      <c r="F330" s="35" t="s">
        <v>123</v>
      </c>
      <c r="G330" s="37">
        <v>3579.2</v>
      </c>
      <c r="H330" s="37">
        <v>0</v>
      </c>
      <c r="I330" s="37">
        <v>0</v>
      </c>
    </row>
    <row r="331" spans="1:9" s="40" customFormat="1" ht="20.25" customHeight="1" x14ac:dyDescent="0.25">
      <c r="A331" s="38" t="s">
        <v>179</v>
      </c>
      <c r="B331" s="35" t="s">
        <v>549</v>
      </c>
      <c r="C331" s="35" t="s">
        <v>115</v>
      </c>
      <c r="D331" s="35" t="s">
        <v>248</v>
      </c>
      <c r="E331" s="35" t="s">
        <v>294</v>
      </c>
      <c r="F331" s="35" t="s">
        <v>101</v>
      </c>
      <c r="G331" s="37">
        <f>G332</f>
        <v>5773</v>
      </c>
      <c r="H331" s="37">
        <f t="shared" ref="H331:I332" si="57">H332</f>
        <v>1597.6</v>
      </c>
      <c r="I331" s="37">
        <f t="shared" si="57"/>
        <v>1635.8</v>
      </c>
    </row>
    <row r="332" spans="1:9" s="40" customFormat="1" ht="30.75" customHeight="1" x14ac:dyDescent="0.25">
      <c r="A332" s="38" t="s">
        <v>120</v>
      </c>
      <c r="B332" s="35" t="s">
        <v>549</v>
      </c>
      <c r="C332" s="35" t="s">
        <v>115</v>
      </c>
      <c r="D332" s="35" t="s">
        <v>248</v>
      </c>
      <c r="E332" s="35" t="s">
        <v>294</v>
      </c>
      <c r="F332" s="35" t="s">
        <v>121</v>
      </c>
      <c r="G332" s="37">
        <f>G333</f>
        <v>5773</v>
      </c>
      <c r="H332" s="37">
        <f t="shared" si="57"/>
        <v>1597.6</v>
      </c>
      <c r="I332" s="37">
        <f t="shared" si="57"/>
        <v>1635.8</v>
      </c>
    </row>
    <row r="333" spans="1:9" s="40" customFormat="1" ht="30" customHeight="1" x14ac:dyDescent="0.25">
      <c r="A333" s="38" t="s">
        <v>122</v>
      </c>
      <c r="B333" s="35" t="s">
        <v>549</v>
      </c>
      <c r="C333" s="35" t="s">
        <v>115</v>
      </c>
      <c r="D333" s="35" t="s">
        <v>248</v>
      </c>
      <c r="E333" s="35" t="s">
        <v>294</v>
      </c>
      <c r="F333" s="35" t="s">
        <v>123</v>
      </c>
      <c r="G333" s="37">
        <f>1278.1+17.4+77+777.7+2097.3-3.2-46.4+1405.2+119.9+50</f>
        <v>5773</v>
      </c>
      <c r="H333" s="37">
        <f>1278.1+17.4+114.3+187.8</f>
        <v>1597.6</v>
      </c>
      <c r="I333" s="37">
        <f>1278.1+17.4+114.3+226</f>
        <v>1635.8</v>
      </c>
    </row>
    <row r="334" spans="1:9" s="40" customFormat="1" ht="83.25" customHeight="1" x14ac:dyDescent="0.25">
      <c r="A334" s="38" t="s">
        <v>295</v>
      </c>
      <c r="B334" s="35" t="s">
        <v>549</v>
      </c>
      <c r="C334" s="35" t="s">
        <v>115</v>
      </c>
      <c r="D334" s="35" t="s">
        <v>248</v>
      </c>
      <c r="E334" s="35" t="s">
        <v>296</v>
      </c>
      <c r="F334" s="35" t="s">
        <v>101</v>
      </c>
      <c r="G334" s="37">
        <f>G335</f>
        <v>214.89999999999998</v>
      </c>
      <c r="H334" s="37">
        <f t="shared" ref="H334:I336" si="58">H335</f>
        <v>165.2</v>
      </c>
      <c r="I334" s="37">
        <f t="shared" si="58"/>
        <v>165.2</v>
      </c>
    </row>
    <row r="335" spans="1:9" s="40" customFormat="1" ht="15" x14ac:dyDescent="0.25">
      <c r="A335" s="38" t="s">
        <v>179</v>
      </c>
      <c r="B335" s="35" t="s">
        <v>549</v>
      </c>
      <c r="C335" s="35" t="s">
        <v>115</v>
      </c>
      <c r="D335" s="35" t="s">
        <v>248</v>
      </c>
      <c r="E335" s="35" t="s">
        <v>297</v>
      </c>
      <c r="F335" s="35" t="s">
        <v>101</v>
      </c>
      <c r="G335" s="37">
        <f>G336</f>
        <v>214.89999999999998</v>
      </c>
      <c r="H335" s="37">
        <f t="shared" si="58"/>
        <v>165.2</v>
      </c>
      <c r="I335" s="37">
        <f t="shared" si="58"/>
        <v>165.2</v>
      </c>
    </row>
    <row r="336" spans="1:9" s="40" customFormat="1" ht="26.25" x14ac:dyDescent="0.25">
      <c r="A336" s="38" t="s">
        <v>120</v>
      </c>
      <c r="B336" s="35" t="s">
        <v>549</v>
      </c>
      <c r="C336" s="35" t="s">
        <v>115</v>
      </c>
      <c r="D336" s="35" t="s">
        <v>248</v>
      </c>
      <c r="E336" s="35" t="s">
        <v>297</v>
      </c>
      <c r="F336" s="35" t="s">
        <v>121</v>
      </c>
      <c r="G336" s="37">
        <f>G337</f>
        <v>214.89999999999998</v>
      </c>
      <c r="H336" s="37">
        <f t="shared" si="58"/>
        <v>165.2</v>
      </c>
      <c r="I336" s="37">
        <f t="shared" si="58"/>
        <v>165.2</v>
      </c>
    </row>
    <row r="337" spans="1:9" s="40" customFormat="1" ht="28.5" customHeight="1" x14ac:dyDescent="0.25">
      <c r="A337" s="38" t="s">
        <v>122</v>
      </c>
      <c r="B337" s="35" t="s">
        <v>549</v>
      </c>
      <c r="C337" s="35" t="s">
        <v>115</v>
      </c>
      <c r="D337" s="35" t="s">
        <v>248</v>
      </c>
      <c r="E337" s="35" t="s">
        <v>297</v>
      </c>
      <c r="F337" s="35" t="s">
        <v>123</v>
      </c>
      <c r="G337" s="37">
        <f>150+15.2+3.2+46.4+0.1</f>
        <v>214.89999999999998</v>
      </c>
      <c r="H337" s="37">
        <f>150+15.2</f>
        <v>165.2</v>
      </c>
      <c r="I337" s="37">
        <f>150+15.2</f>
        <v>165.2</v>
      </c>
    </row>
    <row r="338" spans="1:9" s="40" customFormat="1" ht="64.5" hidden="1" x14ac:dyDescent="0.25">
      <c r="A338" s="38" t="s">
        <v>198</v>
      </c>
      <c r="B338" s="35" t="s">
        <v>549</v>
      </c>
      <c r="C338" s="35" t="s">
        <v>115</v>
      </c>
      <c r="D338" s="35" t="s">
        <v>248</v>
      </c>
      <c r="E338" s="35" t="s">
        <v>199</v>
      </c>
      <c r="F338" s="35" t="s">
        <v>101</v>
      </c>
      <c r="G338" s="37">
        <f>G339</f>
        <v>0</v>
      </c>
    </row>
    <row r="339" spans="1:9" s="40" customFormat="1" ht="39" hidden="1" x14ac:dyDescent="0.25">
      <c r="A339" s="38" t="s">
        <v>298</v>
      </c>
      <c r="B339" s="35" t="s">
        <v>549</v>
      </c>
      <c r="C339" s="35" t="s">
        <v>115</v>
      </c>
      <c r="D339" s="35" t="s">
        <v>248</v>
      </c>
      <c r="E339" s="35" t="s">
        <v>299</v>
      </c>
      <c r="F339" s="35" t="s">
        <v>101</v>
      </c>
      <c r="G339" s="37">
        <f>G340</f>
        <v>0</v>
      </c>
    </row>
    <row r="340" spans="1:9" s="40" customFormat="1" ht="15" hidden="1" x14ac:dyDescent="0.25">
      <c r="A340" s="38" t="s">
        <v>179</v>
      </c>
      <c r="B340" s="35" t="s">
        <v>549</v>
      </c>
      <c r="C340" s="35" t="s">
        <v>115</v>
      </c>
      <c r="D340" s="35" t="s">
        <v>248</v>
      </c>
      <c r="E340" s="35" t="s">
        <v>300</v>
      </c>
      <c r="F340" s="35" t="s">
        <v>101</v>
      </c>
      <c r="G340" s="37">
        <f>G341</f>
        <v>0</v>
      </c>
    </row>
    <row r="341" spans="1:9" s="40" customFormat="1" ht="26.25" hidden="1" x14ac:dyDescent="0.25">
      <c r="A341" s="38" t="s">
        <v>120</v>
      </c>
      <c r="B341" s="35" t="s">
        <v>549</v>
      </c>
      <c r="C341" s="35" t="s">
        <v>115</v>
      </c>
      <c r="D341" s="35" t="s">
        <v>248</v>
      </c>
      <c r="E341" s="35" t="s">
        <v>300</v>
      </c>
      <c r="F341" s="35" t="s">
        <v>121</v>
      </c>
      <c r="G341" s="37">
        <f>G342</f>
        <v>0</v>
      </c>
    </row>
    <row r="342" spans="1:9" s="40" customFormat="1" ht="26.25" hidden="1" x14ac:dyDescent="0.25">
      <c r="A342" s="38" t="s">
        <v>122</v>
      </c>
      <c r="B342" s="35" t="s">
        <v>549</v>
      </c>
      <c r="C342" s="35" t="s">
        <v>115</v>
      </c>
      <c r="D342" s="35" t="s">
        <v>248</v>
      </c>
      <c r="E342" s="35" t="s">
        <v>300</v>
      </c>
      <c r="F342" s="35" t="s">
        <v>123</v>
      </c>
      <c r="G342" s="37"/>
    </row>
    <row r="343" spans="1:9" s="40" customFormat="1" ht="30" customHeight="1" x14ac:dyDescent="0.25">
      <c r="A343" s="38" t="s">
        <v>210</v>
      </c>
      <c r="B343" s="35" t="s">
        <v>549</v>
      </c>
      <c r="C343" s="35" t="s">
        <v>115</v>
      </c>
      <c r="D343" s="35" t="s">
        <v>248</v>
      </c>
      <c r="E343" s="35" t="s">
        <v>211</v>
      </c>
      <c r="F343" s="35" t="s">
        <v>101</v>
      </c>
      <c r="G343" s="37">
        <f>G344</f>
        <v>0</v>
      </c>
      <c r="H343" s="37">
        <f t="shared" ref="H343:I346" si="59">H344</f>
        <v>119.9</v>
      </c>
      <c r="I343" s="37">
        <f t="shared" si="59"/>
        <v>119.9</v>
      </c>
    </row>
    <row r="344" spans="1:9" s="40" customFormat="1" ht="18" customHeight="1" x14ac:dyDescent="0.25">
      <c r="A344" s="38" t="s">
        <v>220</v>
      </c>
      <c r="B344" s="35" t="s">
        <v>549</v>
      </c>
      <c r="C344" s="35" t="s">
        <v>115</v>
      </c>
      <c r="D344" s="35" t="s">
        <v>248</v>
      </c>
      <c r="E344" s="35" t="s">
        <v>221</v>
      </c>
      <c r="F344" s="35" t="s">
        <v>101</v>
      </c>
      <c r="G344" s="37">
        <f>G345</f>
        <v>0</v>
      </c>
      <c r="H344" s="37">
        <f t="shared" si="59"/>
        <v>119.9</v>
      </c>
      <c r="I344" s="37">
        <f t="shared" si="59"/>
        <v>119.9</v>
      </c>
    </row>
    <row r="345" spans="1:9" s="40" customFormat="1" ht="20.25" customHeight="1" x14ac:dyDescent="0.25">
      <c r="A345" s="38" t="s">
        <v>179</v>
      </c>
      <c r="B345" s="35" t="s">
        <v>549</v>
      </c>
      <c r="C345" s="35" t="s">
        <v>115</v>
      </c>
      <c r="D345" s="35" t="s">
        <v>248</v>
      </c>
      <c r="E345" s="35" t="s">
        <v>222</v>
      </c>
      <c r="F345" s="35" t="s">
        <v>101</v>
      </c>
      <c r="G345" s="37">
        <f>G346</f>
        <v>0</v>
      </c>
      <c r="H345" s="37">
        <f t="shared" si="59"/>
        <v>119.9</v>
      </c>
      <c r="I345" s="37">
        <f t="shared" si="59"/>
        <v>119.9</v>
      </c>
    </row>
    <row r="346" spans="1:9" s="40" customFormat="1" ht="30.75" customHeight="1" x14ac:dyDescent="0.25">
      <c r="A346" s="38" t="s">
        <v>120</v>
      </c>
      <c r="B346" s="35" t="s">
        <v>549</v>
      </c>
      <c r="C346" s="35" t="s">
        <v>115</v>
      </c>
      <c r="D346" s="35" t="s">
        <v>248</v>
      </c>
      <c r="E346" s="35" t="s">
        <v>222</v>
      </c>
      <c r="F346" s="35" t="s">
        <v>121</v>
      </c>
      <c r="G346" s="37">
        <f>G347</f>
        <v>0</v>
      </c>
      <c r="H346" s="37">
        <f t="shared" si="59"/>
        <v>119.9</v>
      </c>
      <c r="I346" s="37">
        <f t="shared" si="59"/>
        <v>119.9</v>
      </c>
    </row>
    <row r="347" spans="1:9" s="40" customFormat="1" ht="27.75" customHeight="1" x14ac:dyDescent="0.25">
      <c r="A347" s="38" t="s">
        <v>122</v>
      </c>
      <c r="B347" s="35" t="s">
        <v>549</v>
      </c>
      <c r="C347" s="35" t="s">
        <v>115</v>
      </c>
      <c r="D347" s="35" t="s">
        <v>248</v>
      </c>
      <c r="E347" s="35" t="s">
        <v>222</v>
      </c>
      <c r="F347" s="35" t="s">
        <v>123</v>
      </c>
      <c r="G347" s="37">
        <f>119.9-119.9</f>
        <v>0</v>
      </c>
      <c r="H347" s="37">
        <v>119.9</v>
      </c>
      <c r="I347" s="37">
        <v>119.9</v>
      </c>
    </row>
    <row r="348" spans="1:9" s="40" customFormat="1" ht="15" x14ac:dyDescent="0.25">
      <c r="A348" s="38" t="s">
        <v>301</v>
      </c>
      <c r="B348" s="35" t="s">
        <v>549</v>
      </c>
      <c r="C348" s="35" t="s">
        <v>115</v>
      </c>
      <c r="D348" s="35" t="s">
        <v>302</v>
      </c>
      <c r="E348" s="35" t="s">
        <v>100</v>
      </c>
      <c r="F348" s="35" t="s">
        <v>101</v>
      </c>
      <c r="G348" s="37">
        <f>G354+G367+G349</f>
        <v>0</v>
      </c>
      <c r="H348" s="37">
        <f>H354+H367+H349</f>
        <v>200</v>
      </c>
      <c r="I348" s="37">
        <f>I354+I367+I349</f>
        <v>200</v>
      </c>
    </row>
    <row r="349" spans="1:9" s="40" customFormat="1" ht="39" hidden="1" x14ac:dyDescent="0.25">
      <c r="A349" s="38" t="s">
        <v>282</v>
      </c>
      <c r="B349" s="35" t="s">
        <v>549</v>
      </c>
      <c r="C349" s="35" t="s">
        <v>115</v>
      </c>
      <c r="D349" s="35" t="s">
        <v>302</v>
      </c>
      <c r="E349" s="35" t="s">
        <v>283</v>
      </c>
      <c r="F349" s="35" t="s">
        <v>101</v>
      </c>
      <c r="G349" s="37">
        <f>G350</f>
        <v>0</v>
      </c>
      <c r="H349" s="37">
        <f t="shared" ref="H349:I352" si="60">H350</f>
        <v>0</v>
      </c>
      <c r="I349" s="37">
        <f t="shared" si="60"/>
        <v>0</v>
      </c>
    </row>
    <row r="350" spans="1:9" s="40" customFormat="1" ht="51.75" hidden="1" x14ac:dyDescent="0.25">
      <c r="A350" s="38" t="s">
        <v>287</v>
      </c>
      <c r="B350" s="35" t="s">
        <v>549</v>
      </c>
      <c r="C350" s="35" t="s">
        <v>115</v>
      </c>
      <c r="D350" s="35" t="s">
        <v>302</v>
      </c>
      <c r="E350" s="35" t="s">
        <v>288</v>
      </c>
      <c r="F350" s="35" t="s">
        <v>101</v>
      </c>
      <c r="G350" s="37">
        <f>G351</f>
        <v>0</v>
      </c>
      <c r="H350" s="37">
        <f t="shared" si="60"/>
        <v>0</v>
      </c>
      <c r="I350" s="37">
        <f t="shared" si="60"/>
        <v>0</v>
      </c>
    </row>
    <row r="351" spans="1:9" s="40" customFormat="1" ht="15" hidden="1" x14ac:dyDescent="0.25">
      <c r="A351" s="38" t="s">
        <v>179</v>
      </c>
      <c r="B351" s="35" t="s">
        <v>549</v>
      </c>
      <c r="C351" s="35" t="s">
        <v>115</v>
      </c>
      <c r="D351" s="35" t="s">
        <v>302</v>
      </c>
      <c r="E351" s="35" t="s">
        <v>289</v>
      </c>
      <c r="F351" s="35" t="s">
        <v>101</v>
      </c>
      <c r="G351" s="37">
        <f>G352</f>
        <v>0</v>
      </c>
      <c r="H351" s="37">
        <f t="shared" si="60"/>
        <v>0</v>
      </c>
      <c r="I351" s="37">
        <f t="shared" si="60"/>
        <v>0</v>
      </c>
    </row>
    <row r="352" spans="1:9" s="40" customFormat="1" ht="26.25" hidden="1" x14ac:dyDescent="0.25">
      <c r="A352" s="38" t="s">
        <v>120</v>
      </c>
      <c r="B352" s="35" t="s">
        <v>549</v>
      </c>
      <c r="C352" s="35" t="s">
        <v>115</v>
      </c>
      <c r="D352" s="35" t="s">
        <v>302</v>
      </c>
      <c r="E352" s="35" t="s">
        <v>289</v>
      </c>
      <c r="F352" s="35" t="s">
        <v>121</v>
      </c>
      <c r="G352" s="37">
        <f>G353</f>
        <v>0</v>
      </c>
      <c r="H352" s="37">
        <f t="shared" si="60"/>
        <v>0</v>
      </c>
      <c r="I352" s="37">
        <f t="shared" si="60"/>
        <v>0</v>
      </c>
    </row>
    <row r="353" spans="1:9" s="40" customFormat="1" ht="26.25" hidden="1" x14ac:dyDescent="0.25">
      <c r="A353" s="38" t="s">
        <v>122</v>
      </c>
      <c r="B353" s="35" t="s">
        <v>549</v>
      </c>
      <c r="C353" s="35" t="s">
        <v>115</v>
      </c>
      <c r="D353" s="35" t="s">
        <v>302</v>
      </c>
      <c r="E353" s="35" t="s">
        <v>289</v>
      </c>
      <c r="F353" s="35" t="s">
        <v>123</v>
      </c>
      <c r="G353" s="37">
        <v>0</v>
      </c>
      <c r="H353" s="37">
        <v>0</v>
      </c>
      <c r="I353" s="37">
        <v>0</v>
      </c>
    </row>
    <row r="354" spans="1:9" s="40" customFormat="1" ht="51.75" customHeight="1" x14ac:dyDescent="0.25">
      <c r="A354" s="38" t="s">
        <v>198</v>
      </c>
      <c r="B354" s="35" t="s">
        <v>549</v>
      </c>
      <c r="C354" s="35" t="s">
        <v>115</v>
      </c>
      <c r="D354" s="35" t="s">
        <v>302</v>
      </c>
      <c r="E354" s="35" t="s">
        <v>199</v>
      </c>
      <c r="F354" s="35" t="s">
        <v>101</v>
      </c>
      <c r="G354" s="37">
        <f>G355+G359+G363</f>
        <v>0</v>
      </c>
      <c r="H354" s="37">
        <f>H355+H359+H363</f>
        <v>200</v>
      </c>
      <c r="I354" s="37">
        <f>I355+I359+I363</f>
        <v>200</v>
      </c>
    </row>
    <row r="355" spans="1:9" s="40" customFormat="1" ht="30.75" hidden="1" customHeight="1" x14ac:dyDescent="0.25">
      <c r="A355" s="38" t="s">
        <v>303</v>
      </c>
      <c r="B355" s="35" t="s">
        <v>549</v>
      </c>
      <c r="C355" s="35" t="s">
        <v>115</v>
      </c>
      <c r="D355" s="35" t="s">
        <v>302</v>
      </c>
      <c r="E355" s="35" t="s">
        <v>304</v>
      </c>
      <c r="F355" s="35" t="s">
        <v>101</v>
      </c>
      <c r="G355" s="37">
        <f>G356</f>
        <v>0</v>
      </c>
      <c r="H355" s="37">
        <f t="shared" ref="H355:I357" si="61">H356</f>
        <v>0</v>
      </c>
      <c r="I355" s="37">
        <f t="shared" si="61"/>
        <v>0</v>
      </c>
    </row>
    <row r="356" spans="1:9" s="40" customFormat="1" ht="15" hidden="1" x14ac:dyDescent="0.25">
      <c r="A356" s="38" t="s">
        <v>179</v>
      </c>
      <c r="B356" s="35" t="s">
        <v>549</v>
      </c>
      <c r="C356" s="35" t="s">
        <v>115</v>
      </c>
      <c r="D356" s="35" t="s">
        <v>302</v>
      </c>
      <c r="E356" s="35" t="s">
        <v>305</v>
      </c>
      <c r="F356" s="35" t="s">
        <v>101</v>
      </c>
      <c r="G356" s="37">
        <f>G357</f>
        <v>0</v>
      </c>
      <c r="H356" s="37">
        <f t="shared" si="61"/>
        <v>0</v>
      </c>
      <c r="I356" s="37">
        <f t="shared" si="61"/>
        <v>0</v>
      </c>
    </row>
    <row r="357" spans="1:9" s="40" customFormat="1" ht="26.25" hidden="1" x14ac:dyDescent="0.25">
      <c r="A357" s="38" t="s">
        <v>120</v>
      </c>
      <c r="B357" s="35" t="s">
        <v>549</v>
      </c>
      <c r="C357" s="35" t="s">
        <v>115</v>
      </c>
      <c r="D357" s="35" t="s">
        <v>302</v>
      </c>
      <c r="E357" s="35" t="s">
        <v>305</v>
      </c>
      <c r="F357" s="35" t="s">
        <v>121</v>
      </c>
      <c r="G357" s="37">
        <f>G358</f>
        <v>0</v>
      </c>
      <c r="H357" s="37">
        <f t="shared" si="61"/>
        <v>0</v>
      </c>
      <c r="I357" s="37">
        <f t="shared" si="61"/>
        <v>0</v>
      </c>
    </row>
    <row r="358" spans="1:9" s="40" customFormat="1" ht="24.75" hidden="1" customHeight="1" x14ac:dyDescent="0.25">
      <c r="A358" s="38" t="s">
        <v>122</v>
      </c>
      <c r="B358" s="35" t="s">
        <v>549</v>
      </c>
      <c r="C358" s="35" t="s">
        <v>115</v>
      </c>
      <c r="D358" s="35" t="s">
        <v>302</v>
      </c>
      <c r="E358" s="35" t="s">
        <v>305</v>
      </c>
      <c r="F358" s="35" t="s">
        <v>123</v>
      </c>
      <c r="G358" s="37">
        <f>200-177.9-22.1</f>
        <v>0</v>
      </c>
      <c r="H358" s="37">
        <f>200-177.9-22.1</f>
        <v>0</v>
      </c>
      <c r="I358" s="37">
        <f>200-177.9-22.1</f>
        <v>0</v>
      </c>
    </row>
    <row r="359" spans="1:9" s="40" customFormat="1" ht="44.25" hidden="1" customHeight="1" x14ac:dyDescent="0.25">
      <c r="A359" s="38" t="s">
        <v>298</v>
      </c>
      <c r="B359" s="35" t="s">
        <v>549</v>
      </c>
      <c r="C359" s="35" t="s">
        <v>115</v>
      </c>
      <c r="D359" s="35" t="s">
        <v>302</v>
      </c>
      <c r="E359" s="35" t="s">
        <v>299</v>
      </c>
      <c r="F359" s="35" t="s">
        <v>101</v>
      </c>
      <c r="G359" s="37">
        <f>G360</f>
        <v>0</v>
      </c>
      <c r="H359" s="37">
        <f t="shared" ref="H359:I361" si="62">H360</f>
        <v>0</v>
      </c>
      <c r="I359" s="37">
        <f t="shared" si="62"/>
        <v>0</v>
      </c>
    </row>
    <row r="360" spans="1:9" s="40" customFormat="1" ht="16.5" hidden="1" customHeight="1" x14ac:dyDescent="0.25">
      <c r="A360" s="38" t="s">
        <v>179</v>
      </c>
      <c r="B360" s="35" t="s">
        <v>549</v>
      </c>
      <c r="C360" s="35" t="s">
        <v>115</v>
      </c>
      <c r="D360" s="35" t="s">
        <v>302</v>
      </c>
      <c r="E360" s="35" t="s">
        <v>300</v>
      </c>
      <c r="F360" s="35" t="s">
        <v>101</v>
      </c>
      <c r="G360" s="37">
        <f>G361</f>
        <v>0</v>
      </c>
      <c r="H360" s="37">
        <f t="shared" si="62"/>
        <v>0</v>
      </c>
      <c r="I360" s="37">
        <f t="shared" si="62"/>
        <v>0</v>
      </c>
    </row>
    <row r="361" spans="1:9" s="40" customFormat="1" ht="24.75" hidden="1" customHeight="1" x14ac:dyDescent="0.25">
      <c r="A361" s="38" t="s">
        <v>120</v>
      </c>
      <c r="B361" s="35" t="s">
        <v>549</v>
      </c>
      <c r="C361" s="35" t="s">
        <v>115</v>
      </c>
      <c r="D361" s="35" t="s">
        <v>302</v>
      </c>
      <c r="E361" s="35" t="s">
        <v>300</v>
      </c>
      <c r="F361" s="35" t="s">
        <v>121</v>
      </c>
      <c r="G361" s="37">
        <f>G362</f>
        <v>0</v>
      </c>
      <c r="H361" s="37">
        <f t="shared" si="62"/>
        <v>0</v>
      </c>
      <c r="I361" s="37">
        <f t="shared" si="62"/>
        <v>0</v>
      </c>
    </row>
    <row r="362" spans="1:9" s="40" customFormat="1" ht="24.75" hidden="1" customHeight="1" x14ac:dyDescent="0.25">
      <c r="A362" s="38" t="s">
        <v>122</v>
      </c>
      <c r="B362" s="35" t="s">
        <v>549</v>
      </c>
      <c r="C362" s="35" t="s">
        <v>115</v>
      </c>
      <c r="D362" s="35" t="s">
        <v>302</v>
      </c>
      <c r="E362" s="35" t="s">
        <v>300</v>
      </c>
      <c r="F362" s="35" t="s">
        <v>123</v>
      </c>
      <c r="G362" s="37">
        <v>0</v>
      </c>
      <c r="H362" s="37">
        <v>0</v>
      </c>
      <c r="I362" s="37">
        <v>0</v>
      </c>
    </row>
    <row r="363" spans="1:9" s="40" customFormat="1" ht="54" customHeight="1" x14ac:dyDescent="0.25">
      <c r="A363" s="38" t="s">
        <v>309</v>
      </c>
      <c r="B363" s="35" t="s">
        <v>549</v>
      </c>
      <c r="C363" s="35" t="s">
        <v>115</v>
      </c>
      <c r="D363" s="35" t="s">
        <v>302</v>
      </c>
      <c r="E363" s="35" t="s">
        <v>310</v>
      </c>
      <c r="F363" s="35" t="s">
        <v>101</v>
      </c>
      <c r="G363" s="37">
        <f>G364</f>
        <v>0</v>
      </c>
      <c r="H363" s="37">
        <f t="shared" ref="H363:I365" si="63">H364</f>
        <v>200</v>
      </c>
      <c r="I363" s="37">
        <f t="shared" si="63"/>
        <v>200</v>
      </c>
    </row>
    <row r="364" spans="1:9" s="40" customFormat="1" ht="18" customHeight="1" x14ac:dyDescent="0.25">
      <c r="A364" s="38" t="s">
        <v>179</v>
      </c>
      <c r="B364" s="35" t="s">
        <v>549</v>
      </c>
      <c r="C364" s="35" t="s">
        <v>115</v>
      </c>
      <c r="D364" s="35" t="s">
        <v>302</v>
      </c>
      <c r="E364" s="35" t="s">
        <v>311</v>
      </c>
      <c r="F364" s="35" t="s">
        <v>101</v>
      </c>
      <c r="G364" s="37">
        <f>G365</f>
        <v>0</v>
      </c>
      <c r="H364" s="37">
        <f t="shared" si="63"/>
        <v>200</v>
      </c>
      <c r="I364" s="37">
        <f t="shared" si="63"/>
        <v>200</v>
      </c>
    </row>
    <row r="365" spans="1:9" s="40" customFormat="1" ht="30.75" customHeight="1" x14ac:dyDescent="0.25">
      <c r="A365" s="38" t="s">
        <v>120</v>
      </c>
      <c r="B365" s="35" t="s">
        <v>549</v>
      </c>
      <c r="C365" s="35" t="s">
        <v>115</v>
      </c>
      <c r="D365" s="35" t="s">
        <v>302</v>
      </c>
      <c r="E365" s="35" t="s">
        <v>311</v>
      </c>
      <c r="F365" s="35" t="s">
        <v>121</v>
      </c>
      <c r="G365" s="37">
        <f>G366</f>
        <v>0</v>
      </c>
      <c r="H365" s="37">
        <f t="shared" si="63"/>
        <v>200</v>
      </c>
      <c r="I365" s="37">
        <f t="shared" si="63"/>
        <v>200</v>
      </c>
    </row>
    <row r="366" spans="1:9" s="40" customFormat="1" ht="32.25" customHeight="1" x14ac:dyDescent="0.25">
      <c r="A366" s="38" t="s">
        <v>122</v>
      </c>
      <c r="B366" s="35" t="s">
        <v>549</v>
      </c>
      <c r="C366" s="35" t="s">
        <v>115</v>
      </c>
      <c r="D366" s="35" t="s">
        <v>302</v>
      </c>
      <c r="E366" s="35" t="s">
        <v>311</v>
      </c>
      <c r="F366" s="35" t="s">
        <v>123</v>
      </c>
      <c r="G366" s="37">
        <f>200-200</f>
        <v>0</v>
      </c>
      <c r="H366" s="37">
        <v>200</v>
      </c>
      <c r="I366" s="37">
        <v>200</v>
      </c>
    </row>
    <row r="367" spans="1:9" s="40" customFormat="1" ht="24.75" hidden="1" customHeight="1" x14ac:dyDescent="0.25">
      <c r="A367" s="38" t="s">
        <v>312</v>
      </c>
      <c r="B367" s="35" t="s">
        <v>549</v>
      </c>
      <c r="C367" s="35" t="s">
        <v>115</v>
      </c>
      <c r="D367" s="35" t="s">
        <v>302</v>
      </c>
      <c r="E367" s="35" t="s">
        <v>313</v>
      </c>
      <c r="F367" s="35" t="s">
        <v>101</v>
      </c>
      <c r="G367" s="37">
        <f>G368</f>
        <v>0</v>
      </c>
      <c r="H367" s="37">
        <f t="shared" ref="H367:I370" si="64">H368</f>
        <v>0</v>
      </c>
      <c r="I367" s="37">
        <f t="shared" si="64"/>
        <v>0</v>
      </c>
    </row>
    <row r="368" spans="1:9" s="40" customFormat="1" ht="24.75" hidden="1" customHeight="1" x14ac:dyDescent="0.25">
      <c r="A368" s="38" t="s">
        <v>314</v>
      </c>
      <c r="B368" s="35" t="s">
        <v>549</v>
      </c>
      <c r="C368" s="35" t="s">
        <v>115</v>
      </c>
      <c r="D368" s="35" t="s">
        <v>302</v>
      </c>
      <c r="E368" s="35" t="s">
        <v>315</v>
      </c>
      <c r="F368" s="35" t="s">
        <v>101</v>
      </c>
      <c r="G368" s="37">
        <f>G369</f>
        <v>0</v>
      </c>
      <c r="H368" s="37">
        <f t="shared" si="64"/>
        <v>0</v>
      </c>
      <c r="I368" s="37">
        <f t="shared" si="64"/>
        <v>0</v>
      </c>
    </row>
    <row r="369" spans="1:9" s="40" customFormat="1" ht="38.25" hidden="1" customHeight="1" x14ac:dyDescent="0.25">
      <c r="A369" s="38" t="s">
        <v>316</v>
      </c>
      <c r="B369" s="35" t="s">
        <v>549</v>
      </c>
      <c r="C369" s="35" t="s">
        <v>115</v>
      </c>
      <c r="D369" s="35" t="s">
        <v>302</v>
      </c>
      <c r="E369" s="35" t="s">
        <v>317</v>
      </c>
      <c r="F369" s="35" t="s">
        <v>101</v>
      </c>
      <c r="G369" s="37">
        <f>G370</f>
        <v>0</v>
      </c>
      <c r="H369" s="37">
        <f t="shared" si="64"/>
        <v>0</v>
      </c>
      <c r="I369" s="37">
        <f t="shared" si="64"/>
        <v>0</v>
      </c>
    </row>
    <row r="370" spans="1:9" s="40" customFormat="1" ht="16.5" hidden="1" customHeight="1" x14ac:dyDescent="0.25">
      <c r="A370" s="38" t="s">
        <v>124</v>
      </c>
      <c r="B370" s="35" t="s">
        <v>549</v>
      </c>
      <c r="C370" s="35" t="s">
        <v>115</v>
      </c>
      <c r="D370" s="35" t="s">
        <v>302</v>
      </c>
      <c r="E370" s="35" t="s">
        <v>317</v>
      </c>
      <c r="F370" s="35" t="s">
        <v>125</v>
      </c>
      <c r="G370" s="37">
        <f>G371</f>
        <v>0</v>
      </c>
      <c r="H370" s="37">
        <f t="shared" si="64"/>
        <v>0</v>
      </c>
      <c r="I370" s="37">
        <f t="shared" si="64"/>
        <v>0</v>
      </c>
    </row>
    <row r="371" spans="1:9" s="40" customFormat="1" ht="24.75" hidden="1" customHeight="1" x14ac:dyDescent="0.25">
      <c r="A371" s="38" t="s">
        <v>318</v>
      </c>
      <c r="B371" s="35" t="s">
        <v>549</v>
      </c>
      <c r="C371" s="35" t="s">
        <v>115</v>
      </c>
      <c r="D371" s="35" t="s">
        <v>302</v>
      </c>
      <c r="E371" s="35" t="s">
        <v>317</v>
      </c>
      <c r="F371" s="35" t="s">
        <v>319</v>
      </c>
      <c r="G371" s="37">
        <v>0</v>
      </c>
      <c r="H371" s="37">
        <v>0</v>
      </c>
      <c r="I371" s="37">
        <v>0</v>
      </c>
    </row>
    <row r="372" spans="1:9" s="40" customFormat="1" ht="18" customHeight="1" x14ac:dyDescent="0.25">
      <c r="A372" s="38" t="s">
        <v>324</v>
      </c>
      <c r="B372" s="35" t="s">
        <v>549</v>
      </c>
      <c r="C372" s="35" t="s">
        <v>145</v>
      </c>
      <c r="D372" s="35" t="s">
        <v>99</v>
      </c>
      <c r="E372" s="35" t="s">
        <v>100</v>
      </c>
      <c r="F372" s="35" t="s">
        <v>101</v>
      </c>
      <c r="G372" s="37">
        <f>G373+G396+G454</f>
        <v>8019.3000000000011</v>
      </c>
      <c r="H372" s="37">
        <f>H373+H396+H454</f>
        <v>9841.9</v>
      </c>
      <c r="I372" s="37">
        <f>I373+I396+I454</f>
        <v>10368.9</v>
      </c>
    </row>
    <row r="373" spans="1:9" s="40" customFormat="1" ht="19.5" customHeight="1" x14ac:dyDescent="0.25">
      <c r="A373" s="38" t="s">
        <v>325</v>
      </c>
      <c r="B373" s="35" t="s">
        <v>549</v>
      </c>
      <c r="C373" s="35" t="s">
        <v>145</v>
      </c>
      <c r="D373" s="35" t="s">
        <v>98</v>
      </c>
      <c r="E373" s="35" t="s">
        <v>100</v>
      </c>
      <c r="F373" s="35" t="s">
        <v>101</v>
      </c>
      <c r="G373" s="37">
        <f>G374+G391</f>
        <v>390.8</v>
      </c>
      <c r="H373" s="37">
        <f>H374+H391</f>
        <v>438.90000000000003</v>
      </c>
      <c r="I373" s="37">
        <f>I374+I391</f>
        <v>438.90000000000003</v>
      </c>
    </row>
    <row r="374" spans="1:9" s="40" customFormat="1" ht="54" customHeight="1" x14ac:dyDescent="0.25">
      <c r="A374" s="38" t="s">
        <v>198</v>
      </c>
      <c r="B374" s="35" t="s">
        <v>549</v>
      </c>
      <c r="C374" s="35" t="s">
        <v>145</v>
      </c>
      <c r="D374" s="35" t="s">
        <v>98</v>
      </c>
      <c r="E374" s="35" t="s">
        <v>199</v>
      </c>
      <c r="F374" s="35" t="s">
        <v>101</v>
      </c>
      <c r="G374" s="37">
        <f>G375+G379+G387</f>
        <v>100</v>
      </c>
      <c r="H374" s="37">
        <f>H375+H379+H387</f>
        <v>272.3</v>
      </c>
      <c r="I374" s="37">
        <f>I375+I379+I387</f>
        <v>272.3</v>
      </c>
    </row>
    <row r="375" spans="1:9" s="40" customFormat="1" ht="64.5" x14ac:dyDescent="0.25">
      <c r="A375" s="38" t="s">
        <v>556</v>
      </c>
      <c r="B375" s="35" t="s">
        <v>549</v>
      </c>
      <c r="C375" s="35" t="s">
        <v>145</v>
      </c>
      <c r="D375" s="35" t="s">
        <v>98</v>
      </c>
      <c r="E375" s="35" t="s">
        <v>327</v>
      </c>
      <c r="F375" s="35" t="s">
        <v>101</v>
      </c>
      <c r="G375" s="37">
        <f>G376</f>
        <v>100</v>
      </c>
      <c r="H375" s="37">
        <f t="shared" ref="H375:I377" si="65">H376</f>
        <v>272.3</v>
      </c>
      <c r="I375" s="37">
        <f t="shared" si="65"/>
        <v>272.3</v>
      </c>
    </row>
    <row r="376" spans="1:9" s="40" customFormat="1" ht="19.5" customHeight="1" x14ac:dyDescent="0.25">
      <c r="A376" s="38" t="s">
        <v>179</v>
      </c>
      <c r="B376" s="35" t="s">
        <v>549</v>
      </c>
      <c r="C376" s="35" t="s">
        <v>145</v>
      </c>
      <c r="D376" s="35" t="s">
        <v>98</v>
      </c>
      <c r="E376" s="35" t="s">
        <v>328</v>
      </c>
      <c r="F376" s="35" t="s">
        <v>101</v>
      </c>
      <c r="G376" s="37">
        <f>G377</f>
        <v>100</v>
      </c>
      <c r="H376" s="37">
        <f t="shared" si="65"/>
        <v>272.3</v>
      </c>
      <c r="I376" s="37">
        <f t="shared" si="65"/>
        <v>272.3</v>
      </c>
    </row>
    <row r="377" spans="1:9" s="40" customFormat="1" ht="29.25" customHeight="1" x14ac:dyDescent="0.25">
      <c r="A377" s="38" t="s">
        <v>120</v>
      </c>
      <c r="B377" s="35" t="s">
        <v>549</v>
      </c>
      <c r="C377" s="35" t="s">
        <v>145</v>
      </c>
      <c r="D377" s="35" t="s">
        <v>98</v>
      </c>
      <c r="E377" s="35" t="s">
        <v>328</v>
      </c>
      <c r="F377" s="35" t="s">
        <v>121</v>
      </c>
      <c r="G377" s="37">
        <f>G378</f>
        <v>100</v>
      </c>
      <c r="H377" s="37">
        <f t="shared" si="65"/>
        <v>272.3</v>
      </c>
      <c r="I377" s="37">
        <f t="shared" si="65"/>
        <v>272.3</v>
      </c>
    </row>
    <row r="378" spans="1:9" s="40" customFormat="1" ht="30" customHeight="1" x14ac:dyDescent="0.25">
      <c r="A378" s="38" t="s">
        <v>122</v>
      </c>
      <c r="B378" s="35" t="s">
        <v>549</v>
      </c>
      <c r="C378" s="35" t="s">
        <v>145</v>
      </c>
      <c r="D378" s="35" t="s">
        <v>98</v>
      </c>
      <c r="E378" s="35" t="s">
        <v>328</v>
      </c>
      <c r="F378" s="35" t="s">
        <v>123</v>
      </c>
      <c r="G378" s="37">
        <f>272.3-218.9+46.6</f>
        <v>100</v>
      </c>
      <c r="H378" s="37">
        <v>272.3</v>
      </c>
      <c r="I378" s="37">
        <v>272.3</v>
      </c>
    </row>
    <row r="379" spans="1:9" s="40" customFormat="1" ht="39" hidden="1" x14ac:dyDescent="0.25">
      <c r="A379" s="38" t="s">
        <v>329</v>
      </c>
      <c r="B379" s="35" t="s">
        <v>549</v>
      </c>
      <c r="C379" s="35" t="s">
        <v>145</v>
      </c>
      <c r="D379" s="35" t="s">
        <v>98</v>
      </c>
      <c r="E379" s="35" t="s">
        <v>330</v>
      </c>
      <c r="F379" s="35" t="s">
        <v>101</v>
      </c>
      <c r="G379" s="37">
        <f>G380</f>
        <v>0</v>
      </c>
      <c r="H379" s="37">
        <f>H380</f>
        <v>0</v>
      </c>
      <c r="I379" s="37">
        <f>I380</f>
        <v>0</v>
      </c>
    </row>
    <row r="380" spans="1:9" s="40" customFormat="1" ht="15" hidden="1" x14ac:dyDescent="0.25">
      <c r="A380" s="38" t="s">
        <v>179</v>
      </c>
      <c r="B380" s="35" t="s">
        <v>549</v>
      </c>
      <c r="C380" s="35" t="s">
        <v>145</v>
      </c>
      <c r="D380" s="35" t="s">
        <v>98</v>
      </c>
      <c r="E380" s="35" t="s">
        <v>331</v>
      </c>
      <c r="F380" s="35" t="s">
        <v>101</v>
      </c>
      <c r="G380" s="37">
        <f>G381+G383</f>
        <v>0</v>
      </c>
      <c r="H380" s="37">
        <f>H381+H383</f>
        <v>0</v>
      </c>
      <c r="I380" s="37">
        <f>I381+I383</f>
        <v>0</v>
      </c>
    </row>
    <row r="381" spans="1:9" s="40" customFormat="1" ht="26.25" hidden="1" x14ac:dyDescent="0.25">
      <c r="A381" s="38" t="s">
        <v>120</v>
      </c>
      <c r="B381" s="35" t="s">
        <v>549</v>
      </c>
      <c r="C381" s="35" t="s">
        <v>145</v>
      </c>
      <c r="D381" s="35" t="s">
        <v>98</v>
      </c>
      <c r="E381" s="35" t="s">
        <v>331</v>
      </c>
      <c r="F381" s="35" t="s">
        <v>121</v>
      </c>
      <c r="G381" s="37">
        <f>G382</f>
        <v>0</v>
      </c>
      <c r="H381" s="37">
        <f>H382</f>
        <v>0</v>
      </c>
      <c r="I381" s="37">
        <f>I382</f>
        <v>0</v>
      </c>
    </row>
    <row r="382" spans="1:9" s="40" customFormat="1" ht="26.25" hidden="1" x14ac:dyDescent="0.25">
      <c r="A382" s="38" t="s">
        <v>122</v>
      </c>
      <c r="B382" s="35" t="s">
        <v>549</v>
      </c>
      <c r="C382" s="35" t="s">
        <v>145</v>
      </c>
      <c r="D382" s="35" t="s">
        <v>98</v>
      </c>
      <c r="E382" s="35" t="s">
        <v>331</v>
      </c>
      <c r="F382" s="35" t="s">
        <v>123</v>
      </c>
      <c r="G382" s="37">
        <f>15.3+29.5-44.8</f>
        <v>0</v>
      </c>
      <c r="H382" s="37">
        <f>15.3+29.5-44.8</f>
        <v>0</v>
      </c>
      <c r="I382" s="37">
        <f>15.3+29.5-44.8</f>
        <v>0</v>
      </c>
    </row>
    <row r="383" spans="1:9" s="40" customFormat="1" ht="39" hidden="1" x14ac:dyDescent="0.25">
      <c r="A383" s="38" t="s">
        <v>226</v>
      </c>
      <c r="B383" s="35" t="s">
        <v>549</v>
      </c>
      <c r="C383" s="35" t="s">
        <v>145</v>
      </c>
      <c r="D383" s="35" t="s">
        <v>98</v>
      </c>
      <c r="E383" s="35" t="s">
        <v>331</v>
      </c>
      <c r="F383" s="35" t="s">
        <v>227</v>
      </c>
      <c r="G383" s="37">
        <f>G384</f>
        <v>0</v>
      </c>
      <c r="H383" s="37">
        <f>H384</f>
        <v>0</v>
      </c>
      <c r="I383" s="37">
        <f>I384</f>
        <v>0</v>
      </c>
    </row>
    <row r="384" spans="1:9" s="40" customFormat="1" ht="15" hidden="1" x14ac:dyDescent="0.25">
      <c r="A384" s="38" t="s">
        <v>228</v>
      </c>
      <c r="B384" s="35" t="s">
        <v>549</v>
      </c>
      <c r="C384" s="35" t="s">
        <v>145</v>
      </c>
      <c r="D384" s="35" t="s">
        <v>98</v>
      </c>
      <c r="E384" s="35" t="s">
        <v>331</v>
      </c>
      <c r="F384" s="35" t="s">
        <v>229</v>
      </c>
      <c r="G384" s="37">
        <v>0</v>
      </c>
      <c r="H384" s="37">
        <v>0</v>
      </c>
      <c r="I384" s="37">
        <v>0</v>
      </c>
    </row>
    <row r="385" spans="1:9" s="40" customFormat="1" ht="15" hidden="1" x14ac:dyDescent="0.25">
      <c r="A385" s="38" t="s">
        <v>124</v>
      </c>
      <c r="B385" s="35" t="s">
        <v>549</v>
      </c>
      <c r="C385" s="35" t="s">
        <v>145</v>
      </c>
      <c r="D385" s="35" t="s">
        <v>98</v>
      </c>
      <c r="E385" s="35" t="s">
        <v>199</v>
      </c>
      <c r="F385" s="35" t="s">
        <v>125</v>
      </c>
      <c r="G385" s="37">
        <f>G386</f>
        <v>0</v>
      </c>
      <c r="H385" s="37">
        <f>H386</f>
        <v>0</v>
      </c>
      <c r="I385" s="37">
        <f>I386</f>
        <v>0</v>
      </c>
    </row>
    <row r="386" spans="1:9" s="40" customFormat="1" ht="40.5" hidden="1" customHeight="1" x14ac:dyDescent="0.25">
      <c r="A386" s="38" t="s">
        <v>126</v>
      </c>
      <c r="B386" s="35" t="s">
        <v>549</v>
      </c>
      <c r="C386" s="35" t="s">
        <v>145</v>
      </c>
      <c r="D386" s="35" t="s">
        <v>98</v>
      </c>
      <c r="E386" s="35" t="s">
        <v>199</v>
      </c>
      <c r="F386" s="35" t="s">
        <v>127</v>
      </c>
      <c r="G386" s="37">
        <v>0</v>
      </c>
      <c r="H386" s="37">
        <v>0</v>
      </c>
      <c r="I386" s="37">
        <v>0</v>
      </c>
    </row>
    <row r="387" spans="1:9" s="40" customFormat="1" ht="38.25" hidden="1" customHeight="1" x14ac:dyDescent="0.25">
      <c r="A387" s="38" t="s">
        <v>335</v>
      </c>
      <c r="B387" s="35" t="s">
        <v>549</v>
      </c>
      <c r="C387" s="35" t="s">
        <v>145</v>
      </c>
      <c r="D387" s="35" t="s">
        <v>98</v>
      </c>
      <c r="E387" s="35" t="s">
        <v>201</v>
      </c>
      <c r="F387" s="35" t="s">
        <v>101</v>
      </c>
      <c r="G387" s="37">
        <f>G388</f>
        <v>0</v>
      </c>
      <c r="H387" s="37">
        <f t="shared" ref="H387:I389" si="66">H388</f>
        <v>0</v>
      </c>
      <c r="I387" s="37">
        <f t="shared" si="66"/>
        <v>0</v>
      </c>
    </row>
    <row r="388" spans="1:9" s="40" customFormat="1" ht="16.5" hidden="1" customHeight="1" x14ac:dyDescent="0.25">
      <c r="A388" s="38" t="s">
        <v>179</v>
      </c>
      <c r="B388" s="35" t="s">
        <v>549</v>
      </c>
      <c r="C388" s="35" t="s">
        <v>145</v>
      </c>
      <c r="D388" s="35" t="s">
        <v>98</v>
      </c>
      <c r="E388" s="35" t="s">
        <v>202</v>
      </c>
      <c r="F388" s="35" t="s">
        <v>101</v>
      </c>
      <c r="G388" s="37">
        <f>G389</f>
        <v>0</v>
      </c>
      <c r="H388" s="37">
        <f t="shared" si="66"/>
        <v>0</v>
      </c>
      <c r="I388" s="37">
        <f t="shared" si="66"/>
        <v>0</v>
      </c>
    </row>
    <row r="389" spans="1:9" s="40" customFormat="1" ht="29.25" hidden="1" customHeight="1" x14ac:dyDescent="0.25">
      <c r="A389" s="38" t="s">
        <v>120</v>
      </c>
      <c r="B389" s="35" t="s">
        <v>549</v>
      </c>
      <c r="C389" s="35" t="s">
        <v>145</v>
      </c>
      <c r="D389" s="35" t="s">
        <v>98</v>
      </c>
      <c r="E389" s="35" t="s">
        <v>202</v>
      </c>
      <c r="F389" s="35" t="s">
        <v>121</v>
      </c>
      <c r="G389" s="37">
        <f>G390</f>
        <v>0</v>
      </c>
      <c r="H389" s="37">
        <f t="shared" si="66"/>
        <v>0</v>
      </c>
      <c r="I389" s="37">
        <f t="shared" si="66"/>
        <v>0</v>
      </c>
    </row>
    <row r="390" spans="1:9" s="40" customFormat="1" ht="4.5" hidden="1" customHeight="1" x14ac:dyDescent="0.25">
      <c r="A390" s="38" t="s">
        <v>122</v>
      </c>
      <c r="B390" s="35" t="s">
        <v>549</v>
      </c>
      <c r="C390" s="35" t="s">
        <v>145</v>
      </c>
      <c r="D390" s="35" t="s">
        <v>98</v>
      </c>
      <c r="E390" s="35" t="s">
        <v>202</v>
      </c>
      <c r="F390" s="35" t="s">
        <v>123</v>
      </c>
      <c r="G390" s="37">
        <v>0</v>
      </c>
      <c r="H390" s="37">
        <v>0</v>
      </c>
      <c r="I390" s="37">
        <v>0</v>
      </c>
    </row>
    <row r="391" spans="1:9" s="40" customFormat="1" ht="28.5" customHeight="1" x14ac:dyDescent="0.25">
      <c r="A391" s="38" t="s">
        <v>210</v>
      </c>
      <c r="B391" s="35" t="s">
        <v>549</v>
      </c>
      <c r="C391" s="35" t="s">
        <v>145</v>
      </c>
      <c r="D391" s="35" t="s">
        <v>98</v>
      </c>
      <c r="E391" s="35" t="s">
        <v>211</v>
      </c>
      <c r="F391" s="35" t="s">
        <v>101</v>
      </c>
      <c r="G391" s="37">
        <f>G392</f>
        <v>290.8</v>
      </c>
      <c r="H391" s="37">
        <f t="shared" ref="H391:I394" si="67">H392</f>
        <v>166.60000000000002</v>
      </c>
      <c r="I391" s="37">
        <f t="shared" si="67"/>
        <v>166.60000000000002</v>
      </c>
    </row>
    <row r="392" spans="1:9" s="40" customFormat="1" ht="15" customHeight="1" x14ac:dyDescent="0.25">
      <c r="A392" s="38" t="s">
        <v>220</v>
      </c>
      <c r="B392" s="35" t="s">
        <v>549</v>
      </c>
      <c r="C392" s="35" t="s">
        <v>145</v>
      </c>
      <c r="D392" s="35" t="s">
        <v>98</v>
      </c>
      <c r="E392" s="35" t="s">
        <v>221</v>
      </c>
      <c r="F392" s="35" t="s">
        <v>101</v>
      </c>
      <c r="G392" s="37">
        <f>G393</f>
        <v>290.8</v>
      </c>
      <c r="H392" s="37">
        <f t="shared" si="67"/>
        <v>166.60000000000002</v>
      </c>
      <c r="I392" s="37">
        <f t="shared" si="67"/>
        <v>166.60000000000002</v>
      </c>
    </row>
    <row r="393" spans="1:9" s="40" customFormat="1" ht="18" customHeight="1" x14ac:dyDescent="0.25">
      <c r="A393" s="38" t="s">
        <v>179</v>
      </c>
      <c r="B393" s="35" t="s">
        <v>549</v>
      </c>
      <c r="C393" s="35" t="s">
        <v>145</v>
      </c>
      <c r="D393" s="35" t="s">
        <v>98</v>
      </c>
      <c r="E393" s="35" t="s">
        <v>222</v>
      </c>
      <c r="F393" s="35" t="s">
        <v>101</v>
      </c>
      <c r="G393" s="37">
        <f>G394</f>
        <v>290.8</v>
      </c>
      <c r="H393" s="37">
        <f t="shared" si="67"/>
        <v>166.60000000000002</v>
      </c>
      <c r="I393" s="37">
        <f t="shared" si="67"/>
        <v>166.60000000000002</v>
      </c>
    </row>
    <row r="394" spans="1:9" s="40" customFormat="1" ht="28.5" customHeight="1" x14ac:dyDescent="0.25">
      <c r="A394" s="38" t="s">
        <v>120</v>
      </c>
      <c r="B394" s="35" t="s">
        <v>549</v>
      </c>
      <c r="C394" s="35" t="s">
        <v>145</v>
      </c>
      <c r="D394" s="35" t="s">
        <v>98</v>
      </c>
      <c r="E394" s="35" t="s">
        <v>222</v>
      </c>
      <c r="F394" s="35" t="s">
        <v>121</v>
      </c>
      <c r="G394" s="37">
        <f>G395</f>
        <v>290.8</v>
      </c>
      <c r="H394" s="37">
        <f t="shared" si="67"/>
        <v>166.60000000000002</v>
      </c>
      <c r="I394" s="37">
        <f t="shared" si="67"/>
        <v>166.60000000000002</v>
      </c>
    </row>
    <row r="395" spans="1:9" s="40" customFormat="1" ht="29.25" customHeight="1" x14ac:dyDescent="0.25">
      <c r="A395" s="38" t="s">
        <v>122</v>
      </c>
      <c r="B395" s="35" t="s">
        <v>549</v>
      </c>
      <c r="C395" s="35" t="s">
        <v>145</v>
      </c>
      <c r="D395" s="35" t="s">
        <v>98</v>
      </c>
      <c r="E395" s="35" t="s">
        <v>222</v>
      </c>
      <c r="F395" s="35" t="s">
        <v>123</v>
      </c>
      <c r="G395" s="37">
        <f>290.8-124.2+124.2</f>
        <v>290.8</v>
      </c>
      <c r="H395" s="37">
        <f>290.8-124.2</f>
        <v>166.60000000000002</v>
      </c>
      <c r="I395" s="37">
        <f>290.8-124.2</f>
        <v>166.60000000000002</v>
      </c>
    </row>
    <row r="396" spans="1:9" ht="20.25" customHeight="1" x14ac:dyDescent="0.25">
      <c r="A396" s="38" t="s">
        <v>338</v>
      </c>
      <c r="B396" s="35" t="s">
        <v>549</v>
      </c>
      <c r="C396" s="35" t="s">
        <v>145</v>
      </c>
      <c r="D396" s="35" t="s">
        <v>103</v>
      </c>
      <c r="E396" s="35" t="s">
        <v>100</v>
      </c>
      <c r="F396" s="35" t="s">
        <v>101</v>
      </c>
      <c r="G396" s="37">
        <f>G401+G421+G433+G448+G397+G441</f>
        <v>5044.4000000000005</v>
      </c>
      <c r="H396" s="37">
        <f>H401+H421+H433+H448+H397+H441</f>
        <v>7033</v>
      </c>
      <c r="I396" s="37">
        <f>I401+I421+I433+I448+I397+I441</f>
        <v>7560</v>
      </c>
    </row>
    <row r="397" spans="1:9" ht="26.25" hidden="1" x14ac:dyDescent="0.25">
      <c r="A397" s="38" t="s">
        <v>339</v>
      </c>
      <c r="B397" s="35" t="s">
        <v>549</v>
      </c>
      <c r="C397" s="35" t="s">
        <v>145</v>
      </c>
      <c r="D397" s="35" t="s">
        <v>103</v>
      </c>
      <c r="E397" s="35" t="s">
        <v>340</v>
      </c>
      <c r="F397" s="35" t="s">
        <v>101</v>
      </c>
      <c r="G397" s="37">
        <f>G398</f>
        <v>0</v>
      </c>
      <c r="H397" s="37">
        <f t="shared" ref="H397:I399" si="68">H398</f>
        <v>0</v>
      </c>
      <c r="I397" s="37">
        <f t="shared" si="68"/>
        <v>0</v>
      </c>
    </row>
    <row r="398" spans="1:9" ht="26.25" hidden="1" x14ac:dyDescent="0.25">
      <c r="A398" s="38" t="s">
        <v>341</v>
      </c>
      <c r="B398" s="35" t="s">
        <v>549</v>
      </c>
      <c r="C398" s="35" t="s">
        <v>145</v>
      </c>
      <c r="D398" s="35" t="s">
        <v>103</v>
      </c>
      <c r="E398" s="35" t="s">
        <v>342</v>
      </c>
      <c r="F398" s="35" t="s">
        <v>101</v>
      </c>
      <c r="G398" s="37">
        <f>G399</f>
        <v>0</v>
      </c>
      <c r="H398" s="37">
        <f t="shared" si="68"/>
        <v>0</v>
      </c>
      <c r="I398" s="37">
        <f t="shared" si="68"/>
        <v>0</v>
      </c>
    </row>
    <row r="399" spans="1:9" ht="39" hidden="1" x14ac:dyDescent="0.25">
      <c r="A399" s="38" t="s">
        <v>318</v>
      </c>
      <c r="B399" s="35" t="s">
        <v>549</v>
      </c>
      <c r="C399" s="35" t="s">
        <v>145</v>
      </c>
      <c r="D399" s="35" t="s">
        <v>103</v>
      </c>
      <c r="E399" s="35" t="s">
        <v>342</v>
      </c>
      <c r="F399" s="35" t="s">
        <v>125</v>
      </c>
      <c r="G399" s="37">
        <f>G400</f>
        <v>0</v>
      </c>
      <c r="H399" s="37">
        <f t="shared" si="68"/>
        <v>0</v>
      </c>
      <c r="I399" s="37">
        <f t="shared" si="68"/>
        <v>0</v>
      </c>
    </row>
    <row r="400" spans="1:9" ht="15" hidden="1" x14ac:dyDescent="0.25">
      <c r="A400" s="38" t="s">
        <v>124</v>
      </c>
      <c r="B400" s="35" t="s">
        <v>549</v>
      </c>
      <c r="C400" s="35" t="s">
        <v>145</v>
      </c>
      <c r="D400" s="35" t="s">
        <v>103</v>
      </c>
      <c r="E400" s="35" t="s">
        <v>342</v>
      </c>
      <c r="F400" s="35" t="s">
        <v>319</v>
      </c>
      <c r="G400" s="37">
        <v>0</v>
      </c>
      <c r="H400" s="37">
        <v>0</v>
      </c>
      <c r="I400" s="37">
        <v>0</v>
      </c>
    </row>
    <row r="401" spans="1:9" s="40" customFormat="1" ht="51" customHeight="1" x14ac:dyDescent="0.25">
      <c r="A401" s="38" t="s">
        <v>343</v>
      </c>
      <c r="B401" s="35" t="s">
        <v>549</v>
      </c>
      <c r="C401" s="35" t="s">
        <v>145</v>
      </c>
      <c r="D401" s="35" t="s">
        <v>103</v>
      </c>
      <c r="E401" s="35" t="s">
        <v>199</v>
      </c>
      <c r="F401" s="35" t="s">
        <v>101</v>
      </c>
      <c r="G401" s="37">
        <f>G405+G413+G417+G402</f>
        <v>1331.6</v>
      </c>
      <c r="H401" s="37">
        <f>H405+H413+H417</f>
        <v>5073</v>
      </c>
      <c r="I401" s="37">
        <f>I405+I413+I417</f>
        <v>5600</v>
      </c>
    </row>
    <row r="402" spans="1:9" s="40" customFormat="1" ht="51" hidden="1" customHeight="1" x14ac:dyDescent="0.25">
      <c r="A402" s="38" t="s">
        <v>669</v>
      </c>
      <c r="B402" s="35" t="s">
        <v>549</v>
      </c>
      <c r="C402" s="35" t="s">
        <v>145</v>
      </c>
      <c r="D402" s="35" t="s">
        <v>103</v>
      </c>
      <c r="E402" s="35" t="s">
        <v>670</v>
      </c>
      <c r="F402" s="35" t="s">
        <v>101</v>
      </c>
      <c r="G402" s="37">
        <f>G403</f>
        <v>0</v>
      </c>
      <c r="H402" s="37">
        <v>0</v>
      </c>
      <c r="I402" s="37">
        <v>0</v>
      </c>
    </row>
    <row r="403" spans="1:9" s="40" customFormat="1" ht="31.5" hidden="1" customHeight="1" x14ac:dyDescent="0.25">
      <c r="A403" s="38" t="s">
        <v>120</v>
      </c>
      <c r="B403" s="35" t="s">
        <v>549</v>
      </c>
      <c r="C403" s="35" t="s">
        <v>145</v>
      </c>
      <c r="D403" s="35" t="s">
        <v>103</v>
      </c>
      <c r="E403" s="35" t="s">
        <v>670</v>
      </c>
      <c r="F403" s="35" t="s">
        <v>121</v>
      </c>
      <c r="G403" s="37">
        <f>G404</f>
        <v>0</v>
      </c>
      <c r="H403" s="37">
        <v>0</v>
      </c>
      <c r="I403" s="37">
        <v>0</v>
      </c>
    </row>
    <row r="404" spans="1:9" s="40" customFormat="1" ht="32.25" hidden="1" customHeight="1" x14ac:dyDescent="0.25">
      <c r="A404" s="38" t="s">
        <v>122</v>
      </c>
      <c r="B404" s="35" t="s">
        <v>549</v>
      </c>
      <c r="C404" s="35" t="s">
        <v>145</v>
      </c>
      <c r="D404" s="35" t="s">
        <v>103</v>
      </c>
      <c r="E404" s="35" t="s">
        <v>670</v>
      </c>
      <c r="F404" s="35" t="s">
        <v>123</v>
      </c>
      <c r="G404" s="37">
        <f>9602-9602</f>
        <v>0</v>
      </c>
      <c r="H404" s="37">
        <v>0</v>
      </c>
      <c r="I404" s="37">
        <v>0</v>
      </c>
    </row>
    <row r="405" spans="1:9" s="40" customFormat="1" ht="84" customHeight="1" x14ac:dyDescent="0.25">
      <c r="A405" s="38" t="s">
        <v>344</v>
      </c>
      <c r="B405" s="35" t="s">
        <v>549</v>
      </c>
      <c r="C405" s="35" t="s">
        <v>145</v>
      </c>
      <c r="D405" s="35" t="s">
        <v>103</v>
      </c>
      <c r="E405" s="35" t="s">
        <v>345</v>
      </c>
      <c r="F405" s="35" t="s">
        <v>101</v>
      </c>
      <c r="G405" s="37">
        <f>G408</f>
        <v>0</v>
      </c>
      <c r="H405" s="37">
        <f>H408</f>
        <v>3373</v>
      </c>
      <c r="I405" s="37">
        <f>I408</f>
        <v>3900</v>
      </c>
    </row>
    <row r="406" spans="1:9" s="40" customFormat="1" ht="30.75" hidden="1" customHeight="1" x14ac:dyDescent="0.25">
      <c r="A406" s="38" t="s">
        <v>120</v>
      </c>
      <c r="B406" s="35" t="s">
        <v>549</v>
      </c>
      <c r="C406" s="35" t="s">
        <v>145</v>
      </c>
      <c r="D406" s="35" t="s">
        <v>103</v>
      </c>
      <c r="E406" s="35"/>
      <c r="F406" s="35" t="s">
        <v>121</v>
      </c>
      <c r="G406" s="37"/>
      <c r="H406" s="37"/>
      <c r="I406" s="37"/>
    </row>
    <row r="407" spans="1:9" s="40" customFormat="1" ht="8.25" hidden="1" customHeight="1" x14ac:dyDescent="0.25">
      <c r="A407" s="38" t="s">
        <v>122</v>
      </c>
      <c r="B407" s="35" t="s">
        <v>549</v>
      </c>
      <c r="C407" s="35" t="s">
        <v>145</v>
      </c>
      <c r="D407" s="35" t="s">
        <v>103</v>
      </c>
      <c r="E407" s="35"/>
      <c r="F407" s="35" t="s">
        <v>123</v>
      </c>
      <c r="G407" s="37"/>
      <c r="H407" s="37"/>
      <c r="I407" s="37"/>
    </row>
    <row r="408" spans="1:9" s="40" customFormat="1" ht="18.75" customHeight="1" x14ac:dyDescent="0.25">
      <c r="A408" s="38" t="s">
        <v>179</v>
      </c>
      <c r="B408" s="35" t="s">
        <v>549</v>
      </c>
      <c r="C408" s="35" t="s">
        <v>145</v>
      </c>
      <c r="D408" s="35" t="s">
        <v>103</v>
      </c>
      <c r="E408" s="35" t="s">
        <v>346</v>
      </c>
      <c r="F408" s="35" t="s">
        <v>101</v>
      </c>
      <c r="G408" s="37">
        <f>G409+G411</f>
        <v>0</v>
      </c>
      <c r="H408" s="37">
        <f>H409+H411</f>
        <v>3373</v>
      </c>
      <c r="I408" s="37">
        <f>I409+I411</f>
        <v>3900</v>
      </c>
    </row>
    <row r="409" spans="1:9" s="40" customFormat="1" ht="30.75" hidden="1" customHeight="1" x14ac:dyDescent="0.25">
      <c r="A409" s="38" t="s">
        <v>120</v>
      </c>
      <c r="B409" s="35" t="s">
        <v>549</v>
      </c>
      <c r="C409" s="35" t="s">
        <v>145</v>
      </c>
      <c r="D409" s="35" t="s">
        <v>103</v>
      </c>
      <c r="E409" s="35" t="s">
        <v>346</v>
      </c>
      <c r="F409" s="35" t="s">
        <v>121</v>
      </c>
      <c r="G409" s="37">
        <f>G410</f>
        <v>0</v>
      </c>
      <c r="H409" s="37">
        <f>H410</f>
        <v>0</v>
      </c>
      <c r="I409" s="37">
        <f>I410</f>
        <v>0</v>
      </c>
    </row>
    <row r="410" spans="1:9" s="40" customFormat="1" ht="30.75" hidden="1" customHeight="1" x14ac:dyDescent="0.25">
      <c r="A410" s="38" t="s">
        <v>122</v>
      </c>
      <c r="B410" s="35" t="s">
        <v>549</v>
      </c>
      <c r="C410" s="35" t="s">
        <v>145</v>
      </c>
      <c r="D410" s="35" t="s">
        <v>103</v>
      </c>
      <c r="E410" s="35" t="s">
        <v>346</v>
      </c>
      <c r="F410" s="35" t="s">
        <v>123</v>
      </c>
      <c r="G410" s="37">
        <f>50-50</f>
        <v>0</v>
      </c>
      <c r="H410" s="37">
        <f>50-50</f>
        <v>0</v>
      </c>
      <c r="I410" s="37">
        <f>50-50</f>
        <v>0</v>
      </c>
    </row>
    <row r="411" spans="1:9" s="40" customFormat="1" ht="28.5" customHeight="1" x14ac:dyDescent="0.25">
      <c r="A411" s="38" t="s">
        <v>582</v>
      </c>
      <c r="B411" s="35" t="s">
        <v>549</v>
      </c>
      <c r="C411" s="35" t="s">
        <v>145</v>
      </c>
      <c r="D411" s="35" t="s">
        <v>103</v>
      </c>
      <c r="E411" s="35" t="s">
        <v>346</v>
      </c>
      <c r="F411" s="35" t="s">
        <v>227</v>
      </c>
      <c r="G411" s="37">
        <f>G412</f>
        <v>0</v>
      </c>
      <c r="H411" s="37">
        <f>H412</f>
        <v>3373</v>
      </c>
      <c r="I411" s="37">
        <f>I412</f>
        <v>3900</v>
      </c>
    </row>
    <row r="412" spans="1:9" s="40" customFormat="1" ht="14.25" customHeight="1" x14ac:dyDescent="0.25">
      <c r="A412" s="38" t="s">
        <v>228</v>
      </c>
      <c r="B412" s="35" t="s">
        <v>549</v>
      </c>
      <c r="C412" s="35" t="s">
        <v>145</v>
      </c>
      <c r="D412" s="35" t="s">
        <v>103</v>
      </c>
      <c r="E412" s="35" t="s">
        <v>346</v>
      </c>
      <c r="F412" s="35" t="s">
        <v>229</v>
      </c>
      <c r="G412" s="37">
        <f>4458-4458</f>
        <v>0</v>
      </c>
      <c r="H412" s="37">
        <v>3373</v>
      </c>
      <c r="I412" s="37">
        <v>3900</v>
      </c>
    </row>
    <row r="413" spans="1:9" s="40" customFormat="1" ht="45.75" customHeight="1" x14ac:dyDescent="0.25">
      <c r="A413" s="38" t="s">
        <v>349</v>
      </c>
      <c r="B413" s="35" t="s">
        <v>549</v>
      </c>
      <c r="C413" s="35" t="s">
        <v>145</v>
      </c>
      <c r="D413" s="35" t="s">
        <v>103</v>
      </c>
      <c r="E413" s="35" t="s">
        <v>333</v>
      </c>
      <c r="F413" s="35" t="s">
        <v>101</v>
      </c>
      <c r="G413" s="37">
        <f>G414</f>
        <v>652.4</v>
      </c>
      <c r="H413" s="37">
        <f t="shared" ref="H413:I415" si="69">H414</f>
        <v>800</v>
      </c>
      <c r="I413" s="37">
        <f t="shared" si="69"/>
        <v>800</v>
      </c>
    </row>
    <row r="414" spans="1:9" s="40" customFormat="1" ht="17.25" customHeight="1" x14ac:dyDescent="0.25">
      <c r="A414" s="38" t="s">
        <v>179</v>
      </c>
      <c r="B414" s="35" t="s">
        <v>549</v>
      </c>
      <c r="C414" s="35" t="s">
        <v>145</v>
      </c>
      <c r="D414" s="35" t="s">
        <v>103</v>
      </c>
      <c r="E414" s="35" t="s">
        <v>334</v>
      </c>
      <c r="F414" s="35" t="s">
        <v>101</v>
      </c>
      <c r="G414" s="37">
        <f>G415</f>
        <v>652.4</v>
      </c>
      <c r="H414" s="37">
        <f t="shared" si="69"/>
        <v>800</v>
      </c>
      <c r="I414" s="37">
        <f t="shared" si="69"/>
        <v>800</v>
      </c>
    </row>
    <row r="415" spans="1:9" s="40" customFormat="1" ht="27" customHeight="1" x14ac:dyDescent="0.25">
      <c r="A415" s="38" t="s">
        <v>120</v>
      </c>
      <c r="B415" s="35" t="s">
        <v>549</v>
      </c>
      <c r="C415" s="35" t="s">
        <v>145</v>
      </c>
      <c r="D415" s="35" t="s">
        <v>103</v>
      </c>
      <c r="E415" s="35" t="s">
        <v>334</v>
      </c>
      <c r="F415" s="35" t="s">
        <v>121</v>
      </c>
      <c r="G415" s="37">
        <f>G416</f>
        <v>652.4</v>
      </c>
      <c r="H415" s="37">
        <f t="shared" si="69"/>
        <v>800</v>
      </c>
      <c r="I415" s="37">
        <f t="shared" si="69"/>
        <v>800</v>
      </c>
    </row>
    <row r="416" spans="1:9" s="40" customFormat="1" ht="30" customHeight="1" x14ac:dyDescent="0.25">
      <c r="A416" s="38" t="s">
        <v>122</v>
      </c>
      <c r="B416" s="35" t="s">
        <v>549</v>
      </c>
      <c r="C416" s="35" t="s">
        <v>145</v>
      </c>
      <c r="D416" s="35" t="s">
        <v>103</v>
      </c>
      <c r="E416" s="35" t="s">
        <v>334</v>
      </c>
      <c r="F416" s="35" t="s">
        <v>123</v>
      </c>
      <c r="G416" s="37">
        <f>800-147.6</f>
        <v>652.4</v>
      </c>
      <c r="H416" s="37">
        <f>800</f>
        <v>800</v>
      </c>
      <c r="I416" s="37">
        <f>800</f>
        <v>800</v>
      </c>
    </row>
    <row r="417" spans="1:9" s="40" customFormat="1" ht="27" customHeight="1" x14ac:dyDescent="0.25">
      <c r="A417" s="38" t="s">
        <v>350</v>
      </c>
      <c r="B417" s="35" t="s">
        <v>549</v>
      </c>
      <c r="C417" s="35" t="s">
        <v>145</v>
      </c>
      <c r="D417" s="35" t="s">
        <v>103</v>
      </c>
      <c r="E417" s="35" t="s">
        <v>307</v>
      </c>
      <c r="F417" s="35" t="s">
        <v>101</v>
      </c>
      <c r="G417" s="37">
        <f>G418</f>
        <v>679.2</v>
      </c>
      <c r="H417" s="37">
        <f t="shared" ref="H417:I419" si="70">H418</f>
        <v>900</v>
      </c>
      <c r="I417" s="37">
        <f t="shared" si="70"/>
        <v>900</v>
      </c>
    </row>
    <row r="418" spans="1:9" s="40" customFormat="1" ht="17.25" customHeight="1" x14ac:dyDescent="0.25">
      <c r="A418" s="38" t="s">
        <v>179</v>
      </c>
      <c r="B418" s="35" t="s">
        <v>549</v>
      </c>
      <c r="C418" s="35" t="s">
        <v>145</v>
      </c>
      <c r="D418" s="35" t="s">
        <v>103</v>
      </c>
      <c r="E418" s="35" t="s">
        <v>308</v>
      </c>
      <c r="F418" s="35" t="s">
        <v>101</v>
      </c>
      <c r="G418" s="37">
        <f>G419</f>
        <v>679.2</v>
      </c>
      <c r="H418" s="37">
        <f t="shared" si="70"/>
        <v>900</v>
      </c>
      <c r="I418" s="37">
        <f t="shared" si="70"/>
        <v>900</v>
      </c>
    </row>
    <row r="419" spans="1:9" s="40" customFormat="1" ht="29.25" customHeight="1" x14ac:dyDescent="0.25">
      <c r="A419" s="38" t="s">
        <v>120</v>
      </c>
      <c r="B419" s="35" t="s">
        <v>549</v>
      </c>
      <c r="C419" s="35" t="s">
        <v>145</v>
      </c>
      <c r="D419" s="35" t="s">
        <v>103</v>
      </c>
      <c r="E419" s="35" t="s">
        <v>308</v>
      </c>
      <c r="F419" s="35" t="s">
        <v>121</v>
      </c>
      <c r="G419" s="37">
        <f>G420</f>
        <v>679.2</v>
      </c>
      <c r="H419" s="37">
        <f t="shared" si="70"/>
        <v>900</v>
      </c>
      <c r="I419" s="37">
        <f t="shared" si="70"/>
        <v>900</v>
      </c>
    </row>
    <row r="420" spans="1:9" s="40" customFormat="1" ht="30" customHeight="1" x14ac:dyDescent="0.25">
      <c r="A420" s="38" t="s">
        <v>122</v>
      </c>
      <c r="B420" s="35" t="s">
        <v>549</v>
      </c>
      <c r="C420" s="35" t="s">
        <v>145</v>
      </c>
      <c r="D420" s="35" t="s">
        <v>103</v>
      </c>
      <c r="E420" s="35" t="s">
        <v>308</v>
      </c>
      <c r="F420" s="35" t="s">
        <v>123</v>
      </c>
      <c r="G420" s="37">
        <f>900-4.3+4.3-203.9-16.9</f>
        <v>679.2</v>
      </c>
      <c r="H420" s="37">
        <v>900</v>
      </c>
      <c r="I420" s="37">
        <v>900</v>
      </c>
    </row>
    <row r="421" spans="1:9" s="40" customFormat="1" ht="30" hidden="1" customHeight="1" x14ac:dyDescent="0.25">
      <c r="A421" s="38" t="s">
        <v>359</v>
      </c>
      <c r="B421" s="35" t="s">
        <v>549</v>
      </c>
      <c r="C421" s="35" t="s">
        <v>145</v>
      </c>
      <c r="D421" s="35" t="s">
        <v>103</v>
      </c>
      <c r="E421" s="35" t="s">
        <v>211</v>
      </c>
      <c r="F421" s="35" t="s">
        <v>101</v>
      </c>
      <c r="G421" s="37">
        <f>G422</f>
        <v>0</v>
      </c>
      <c r="H421" s="37">
        <f t="shared" ref="H421:I424" si="71">H422</f>
        <v>0</v>
      </c>
      <c r="I421" s="37">
        <f t="shared" si="71"/>
        <v>0</v>
      </c>
    </row>
    <row r="422" spans="1:9" s="40" customFormat="1" ht="18" hidden="1" customHeight="1" x14ac:dyDescent="0.25">
      <c r="A422" s="38" t="s">
        <v>220</v>
      </c>
      <c r="B422" s="35" t="s">
        <v>549</v>
      </c>
      <c r="C422" s="35" t="s">
        <v>145</v>
      </c>
      <c r="D422" s="35" t="s">
        <v>103</v>
      </c>
      <c r="E422" s="35" t="s">
        <v>221</v>
      </c>
      <c r="F422" s="35" t="s">
        <v>101</v>
      </c>
      <c r="G422" s="37">
        <f>G423</f>
        <v>0</v>
      </c>
      <c r="H422" s="37">
        <f t="shared" si="71"/>
        <v>0</v>
      </c>
      <c r="I422" s="37">
        <f t="shared" si="71"/>
        <v>0</v>
      </c>
    </row>
    <row r="423" spans="1:9" s="40" customFormat="1" ht="16.5" hidden="1" customHeight="1" x14ac:dyDescent="0.25">
      <c r="A423" s="38" t="s">
        <v>179</v>
      </c>
      <c r="B423" s="35" t="s">
        <v>549</v>
      </c>
      <c r="C423" s="35" t="s">
        <v>145</v>
      </c>
      <c r="D423" s="35" t="s">
        <v>103</v>
      </c>
      <c r="E423" s="35" t="s">
        <v>222</v>
      </c>
      <c r="F423" s="35" t="s">
        <v>101</v>
      </c>
      <c r="G423" s="37">
        <f>G424</f>
        <v>0</v>
      </c>
      <c r="H423" s="37">
        <f t="shared" si="71"/>
        <v>0</v>
      </c>
      <c r="I423" s="37">
        <f t="shared" si="71"/>
        <v>0</v>
      </c>
    </row>
    <row r="424" spans="1:9" s="40" customFormat="1" ht="27" hidden="1" customHeight="1" x14ac:dyDescent="0.25">
      <c r="A424" s="38" t="s">
        <v>120</v>
      </c>
      <c r="B424" s="35" t="s">
        <v>549</v>
      </c>
      <c r="C424" s="35" t="s">
        <v>145</v>
      </c>
      <c r="D424" s="35" t="s">
        <v>103</v>
      </c>
      <c r="E424" s="35" t="s">
        <v>222</v>
      </c>
      <c r="F424" s="35" t="s">
        <v>121</v>
      </c>
      <c r="G424" s="37">
        <f>G425</f>
        <v>0</v>
      </c>
      <c r="H424" s="37">
        <f t="shared" si="71"/>
        <v>0</v>
      </c>
      <c r="I424" s="37">
        <f t="shared" si="71"/>
        <v>0</v>
      </c>
    </row>
    <row r="425" spans="1:9" s="40" customFormat="1" ht="27" hidden="1" customHeight="1" x14ac:dyDescent="0.25">
      <c r="A425" s="38" t="s">
        <v>122</v>
      </c>
      <c r="B425" s="35" t="s">
        <v>549</v>
      </c>
      <c r="C425" s="35" t="s">
        <v>145</v>
      </c>
      <c r="D425" s="35" t="s">
        <v>103</v>
      </c>
      <c r="E425" s="35" t="s">
        <v>222</v>
      </c>
      <c r="F425" s="35" t="s">
        <v>123</v>
      </c>
      <c r="G425" s="37">
        <v>0</v>
      </c>
      <c r="H425" s="37">
        <v>0</v>
      </c>
      <c r="I425" s="37">
        <v>0</v>
      </c>
    </row>
    <row r="426" spans="1:9" ht="30.75" hidden="1" customHeight="1" x14ac:dyDescent="0.25">
      <c r="A426" s="38" t="s">
        <v>339</v>
      </c>
      <c r="B426" s="35" t="s">
        <v>549</v>
      </c>
      <c r="C426" s="35" t="s">
        <v>145</v>
      </c>
      <c r="D426" s="35" t="s">
        <v>103</v>
      </c>
      <c r="E426" s="35" t="s">
        <v>340</v>
      </c>
      <c r="F426" s="35" t="s">
        <v>101</v>
      </c>
      <c r="G426" s="37">
        <f>G427</f>
        <v>0</v>
      </c>
      <c r="H426" s="37">
        <f t="shared" ref="H426:I428" si="72">H427</f>
        <v>0</v>
      </c>
      <c r="I426" s="37">
        <f t="shared" si="72"/>
        <v>0</v>
      </c>
    </row>
    <row r="427" spans="1:9" ht="29.25" hidden="1" customHeight="1" x14ac:dyDescent="0.25">
      <c r="A427" s="38" t="s">
        <v>341</v>
      </c>
      <c r="B427" s="35" t="s">
        <v>549</v>
      </c>
      <c r="C427" s="35" t="s">
        <v>145</v>
      </c>
      <c r="D427" s="35" t="s">
        <v>103</v>
      </c>
      <c r="E427" s="35" t="s">
        <v>342</v>
      </c>
      <c r="F427" s="35" t="s">
        <v>101</v>
      </c>
      <c r="G427" s="37">
        <f>G428</f>
        <v>0</v>
      </c>
      <c r="H427" s="37">
        <f t="shared" si="72"/>
        <v>0</v>
      </c>
      <c r="I427" s="37">
        <f t="shared" si="72"/>
        <v>0</v>
      </c>
    </row>
    <row r="428" spans="1:9" ht="15" hidden="1" x14ac:dyDescent="0.25">
      <c r="A428" s="38" t="s">
        <v>124</v>
      </c>
      <c r="B428" s="35" t="s">
        <v>549</v>
      </c>
      <c r="C428" s="35" t="s">
        <v>145</v>
      </c>
      <c r="D428" s="35" t="s">
        <v>103</v>
      </c>
      <c r="E428" s="35" t="s">
        <v>342</v>
      </c>
      <c r="F428" s="35" t="s">
        <v>125</v>
      </c>
      <c r="G428" s="37">
        <f>G429</f>
        <v>0</v>
      </c>
      <c r="H428" s="37">
        <f t="shared" si="72"/>
        <v>0</v>
      </c>
      <c r="I428" s="37">
        <f t="shared" si="72"/>
        <v>0</v>
      </c>
    </row>
    <row r="429" spans="1:9" ht="27.75" hidden="1" customHeight="1" x14ac:dyDescent="0.25">
      <c r="A429" s="38" t="s">
        <v>318</v>
      </c>
      <c r="B429" s="35" t="s">
        <v>549</v>
      </c>
      <c r="C429" s="35" t="s">
        <v>145</v>
      </c>
      <c r="D429" s="35" t="s">
        <v>103</v>
      </c>
      <c r="E429" s="35" t="s">
        <v>342</v>
      </c>
      <c r="F429" s="35" t="s">
        <v>319</v>
      </c>
      <c r="G429" s="37">
        <v>0</v>
      </c>
      <c r="H429" s="37">
        <v>0</v>
      </c>
      <c r="I429" s="37">
        <v>0</v>
      </c>
    </row>
    <row r="430" spans="1:9" ht="19.5" hidden="1" customHeight="1" x14ac:dyDescent="0.25">
      <c r="A430" s="38" t="s">
        <v>165</v>
      </c>
      <c r="B430" s="35" t="s">
        <v>549</v>
      </c>
      <c r="C430" s="35" t="s">
        <v>145</v>
      </c>
      <c r="D430" s="35" t="s">
        <v>103</v>
      </c>
      <c r="E430" s="35" t="s">
        <v>215</v>
      </c>
      <c r="F430" s="35" t="s">
        <v>101</v>
      </c>
      <c r="G430" s="37">
        <f t="shared" ref="G430:I431" si="73">G431</f>
        <v>0</v>
      </c>
      <c r="H430" s="37">
        <f t="shared" si="73"/>
        <v>0</v>
      </c>
      <c r="I430" s="37">
        <f t="shared" si="73"/>
        <v>0</v>
      </c>
    </row>
    <row r="431" spans="1:9" ht="18" hidden="1" customHeight="1" x14ac:dyDescent="0.25">
      <c r="A431" s="38" t="s">
        <v>216</v>
      </c>
      <c r="B431" s="35" t="s">
        <v>549</v>
      </c>
      <c r="C431" s="35" t="s">
        <v>145</v>
      </c>
      <c r="D431" s="35" t="s">
        <v>103</v>
      </c>
      <c r="E431" s="35" t="s">
        <v>217</v>
      </c>
      <c r="F431" s="35" t="s">
        <v>101</v>
      </c>
      <c r="G431" s="37">
        <f t="shared" si="73"/>
        <v>0</v>
      </c>
      <c r="H431" s="37">
        <f t="shared" si="73"/>
        <v>0</v>
      </c>
      <c r="I431" s="37">
        <f t="shared" si="73"/>
        <v>0</v>
      </c>
    </row>
    <row r="432" spans="1:9" ht="27.75" hidden="1" customHeight="1" x14ac:dyDescent="0.25">
      <c r="A432" s="38" t="s">
        <v>122</v>
      </c>
      <c r="B432" s="35" t="s">
        <v>549</v>
      </c>
      <c r="C432" s="35" t="s">
        <v>145</v>
      </c>
      <c r="D432" s="35" t="s">
        <v>103</v>
      </c>
      <c r="E432" s="35" t="s">
        <v>217</v>
      </c>
      <c r="F432" s="35" t="s">
        <v>123</v>
      </c>
      <c r="G432" s="37">
        <v>0</v>
      </c>
      <c r="H432" s="37">
        <v>0</v>
      </c>
      <c r="I432" s="37">
        <v>0</v>
      </c>
    </row>
    <row r="433" spans="1:9" ht="43.5" customHeight="1" x14ac:dyDescent="0.25">
      <c r="A433" s="38" t="s">
        <v>351</v>
      </c>
      <c r="B433" s="35" t="s">
        <v>549</v>
      </c>
      <c r="C433" s="35" t="s">
        <v>145</v>
      </c>
      <c r="D433" s="35" t="s">
        <v>103</v>
      </c>
      <c r="E433" s="35" t="s">
        <v>352</v>
      </c>
      <c r="F433" s="35" t="s">
        <v>101</v>
      </c>
      <c r="G433" s="37">
        <f>G434</f>
        <v>2388.7000000000007</v>
      </c>
      <c r="H433" s="37">
        <f t="shared" ref="H433:I436" si="74">H434</f>
        <v>1562</v>
      </c>
      <c r="I433" s="37">
        <f t="shared" si="74"/>
        <v>1562</v>
      </c>
    </row>
    <row r="434" spans="1:9" ht="27.75" customHeight="1" x14ac:dyDescent="0.25">
      <c r="A434" s="38" t="s">
        <v>356</v>
      </c>
      <c r="B434" s="35" t="s">
        <v>549</v>
      </c>
      <c r="C434" s="35" t="s">
        <v>145</v>
      </c>
      <c r="D434" s="35" t="s">
        <v>103</v>
      </c>
      <c r="E434" s="35" t="s">
        <v>357</v>
      </c>
      <c r="F434" s="35" t="s">
        <v>101</v>
      </c>
      <c r="G434" s="37">
        <f>G435+G438</f>
        <v>2388.7000000000007</v>
      </c>
      <c r="H434" s="37">
        <f>H435</f>
        <v>1562</v>
      </c>
      <c r="I434" s="37">
        <f>I435</f>
        <v>1562</v>
      </c>
    </row>
    <row r="435" spans="1:9" ht="16.5" customHeight="1" x14ac:dyDescent="0.25">
      <c r="A435" s="38" t="s">
        <v>179</v>
      </c>
      <c r="B435" s="35" t="s">
        <v>549</v>
      </c>
      <c r="C435" s="35" t="s">
        <v>145</v>
      </c>
      <c r="D435" s="35" t="s">
        <v>103</v>
      </c>
      <c r="E435" s="35" t="s">
        <v>358</v>
      </c>
      <c r="F435" s="35" t="s">
        <v>101</v>
      </c>
      <c r="G435" s="37">
        <f>G436</f>
        <v>1842.9000000000005</v>
      </c>
      <c r="H435" s="37">
        <f t="shared" si="74"/>
        <v>1562</v>
      </c>
      <c r="I435" s="37">
        <f t="shared" si="74"/>
        <v>1562</v>
      </c>
    </row>
    <row r="436" spans="1:9" ht="27.75" customHeight="1" x14ac:dyDescent="0.25">
      <c r="A436" s="38" t="s">
        <v>120</v>
      </c>
      <c r="B436" s="35" t="s">
        <v>549</v>
      </c>
      <c r="C436" s="35" t="s">
        <v>145</v>
      </c>
      <c r="D436" s="35" t="s">
        <v>103</v>
      </c>
      <c r="E436" s="35" t="s">
        <v>358</v>
      </c>
      <c r="F436" s="35" t="s">
        <v>121</v>
      </c>
      <c r="G436" s="37">
        <f>G437</f>
        <v>1842.9000000000005</v>
      </c>
      <c r="H436" s="37">
        <f t="shared" si="74"/>
        <v>1562</v>
      </c>
      <c r="I436" s="37">
        <f t="shared" si="74"/>
        <v>1562</v>
      </c>
    </row>
    <row r="437" spans="1:9" ht="27.75" customHeight="1" x14ac:dyDescent="0.25">
      <c r="A437" s="38" t="s">
        <v>122</v>
      </c>
      <c r="B437" s="35" t="s">
        <v>549</v>
      </c>
      <c r="C437" s="35" t="s">
        <v>145</v>
      </c>
      <c r="D437" s="35" t="s">
        <v>103</v>
      </c>
      <c r="E437" s="35" t="s">
        <v>358</v>
      </c>
      <c r="F437" s="35" t="s">
        <v>123</v>
      </c>
      <c r="G437" s="37">
        <f>2600-1038+1206.3+2360.7-1335.7-41.1-23-1186.3-101.2-38.4+77.6-638</f>
        <v>1842.9000000000005</v>
      </c>
      <c r="H437" s="37">
        <f>2600-1038</f>
        <v>1562</v>
      </c>
      <c r="I437" s="37">
        <f>2600-1038</f>
        <v>1562</v>
      </c>
    </row>
    <row r="438" spans="1:9" ht="40.5" customHeight="1" x14ac:dyDescent="0.25">
      <c r="A438" s="38" t="s">
        <v>669</v>
      </c>
      <c r="B438" s="35" t="s">
        <v>549</v>
      </c>
      <c r="C438" s="35" t="s">
        <v>145</v>
      </c>
      <c r="D438" s="35" t="s">
        <v>103</v>
      </c>
      <c r="E438" s="35" t="s">
        <v>683</v>
      </c>
      <c r="F438" s="35" t="s">
        <v>101</v>
      </c>
      <c r="G438" s="37">
        <f>G439</f>
        <v>545.80000000000007</v>
      </c>
      <c r="H438" s="37">
        <v>0</v>
      </c>
      <c r="I438" s="37">
        <v>0</v>
      </c>
    </row>
    <row r="439" spans="1:9" ht="27.75" customHeight="1" x14ac:dyDescent="0.25">
      <c r="A439" s="38" t="s">
        <v>120</v>
      </c>
      <c r="B439" s="35" t="s">
        <v>549</v>
      </c>
      <c r="C439" s="35" t="s">
        <v>145</v>
      </c>
      <c r="D439" s="35" t="s">
        <v>103</v>
      </c>
      <c r="E439" s="35" t="s">
        <v>683</v>
      </c>
      <c r="F439" s="35" t="s">
        <v>121</v>
      </c>
      <c r="G439" s="37">
        <f>G440</f>
        <v>545.80000000000007</v>
      </c>
      <c r="H439" s="37">
        <v>0</v>
      </c>
      <c r="I439" s="37">
        <v>0</v>
      </c>
    </row>
    <row r="440" spans="1:9" ht="27.75" customHeight="1" x14ac:dyDescent="0.25">
      <c r="A440" s="38" t="s">
        <v>122</v>
      </c>
      <c r="B440" s="35" t="s">
        <v>549</v>
      </c>
      <c r="C440" s="35" t="s">
        <v>145</v>
      </c>
      <c r="D440" s="35" t="s">
        <v>103</v>
      </c>
      <c r="E440" s="35" t="s">
        <v>683</v>
      </c>
      <c r="F440" s="35" t="s">
        <v>123</v>
      </c>
      <c r="G440" s="37">
        <f>700-38.3-115.9</f>
        <v>545.80000000000007</v>
      </c>
      <c r="H440" s="37">
        <v>0</v>
      </c>
      <c r="I440" s="37">
        <v>0</v>
      </c>
    </row>
    <row r="441" spans="1:9" ht="27.75" customHeight="1" x14ac:dyDescent="0.25">
      <c r="A441" s="38" t="s">
        <v>210</v>
      </c>
      <c r="B441" s="35" t="s">
        <v>549</v>
      </c>
      <c r="C441" s="35" t="s">
        <v>145</v>
      </c>
      <c r="D441" s="35" t="s">
        <v>103</v>
      </c>
      <c r="E441" s="35" t="s">
        <v>211</v>
      </c>
      <c r="F441" s="35" t="s">
        <v>101</v>
      </c>
      <c r="G441" s="37">
        <f>G442</f>
        <v>1226.0999999999999</v>
      </c>
      <c r="H441" s="37">
        <f t="shared" ref="H441:I441" si="75">H442</f>
        <v>0</v>
      </c>
      <c r="I441" s="37">
        <f t="shared" si="75"/>
        <v>0</v>
      </c>
    </row>
    <row r="442" spans="1:9" ht="27.75" customHeight="1" x14ac:dyDescent="0.25">
      <c r="A442" s="38" t="s">
        <v>220</v>
      </c>
      <c r="B442" s="35" t="s">
        <v>549</v>
      </c>
      <c r="C442" s="35" t="s">
        <v>145</v>
      </c>
      <c r="D442" s="35" t="s">
        <v>103</v>
      </c>
      <c r="E442" s="35" t="s">
        <v>221</v>
      </c>
      <c r="F442" s="35" t="s">
        <v>101</v>
      </c>
      <c r="G442" s="37">
        <f>G443</f>
        <v>1226.0999999999999</v>
      </c>
      <c r="H442" s="37">
        <f t="shared" ref="H442:I442" si="76">H443</f>
        <v>0</v>
      </c>
      <c r="I442" s="37">
        <f t="shared" si="76"/>
        <v>0</v>
      </c>
    </row>
    <row r="443" spans="1:9" ht="27.75" customHeight="1" x14ac:dyDescent="0.25">
      <c r="A443" s="38" t="s">
        <v>179</v>
      </c>
      <c r="B443" s="35" t="s">
        <v>549</v>
      </c>
      <c r="C443" s="35" t="s">
        <v>145</v>
      </c>
      <c r="D443" s="35" t="s">
        <v>103</v>
      </c>
      <c r="E443" s="35" t="s">
        <v>222</v>
      </c>
      <c r="F443" s="35" t="s">
        <v>101</v>
      </c>
      <c r="G443" s="37">
        <f>G444+G446</f>
        <v>1226.0999999999999</v>
      </c>
      <c r="H443" s="37">
        <f t="shared" ref="H443:I443" si="77">H444+H446</f>
        <v>0</v>
      </c>
      <c r="I443" s="37">
        <f t="shared" si="77"/>
        <v>0</v>
      </c>
    </row>
    <row r="444" spans="1:9" ht="27.75" customHeight="1" x14ac:dyDescent="0.25">
      <c r="A444" s="38" t="s">
        <v>120</v>
      </c>
      <c r="B444" s="35" t="s">
        <v>549</v>
      </c>
      <c r="C444" s="35" t="s">
        <v>145</v>
      </c>
      <c r="D444" s="35" t="s">
        <v>103</v>
      </c>
      <c r="E444" s="35" t="s">
        <v>222</v>
      </c>
      <c r="F444" s="35" t="s">
        <v>121</v>
      </c>
      <c r="G444" s="37">
        <f>G445</f>
        <v>397</v>
      </c>
      <c r="H444" s="37">
        <f t="shared" ref="H444:I444" si="78">H445</f>
        <v>0</v>
      </c>
      <c r="I444" s="37">
        <f t="shared" si="78"/>
        <v>0</v>
      </c>
    </row>
    <row r="445" spans="1:9" ht="27.75" customHeight="1" x14ac:dyDescent="0.25">
      <c r="A445" s="38" t="s">
        <v>122</v>
      </c>
      <c r="B445" s="35" t="s">
        <v>549</v>
      </c>
      <c r="C445" s="35" t="s">
        <v>145</v>
      </c>
      <c r="D445" s="35" t="s">
        <v>103</v>
      </c>
      <c r="E445" s="35" t="s">
        <v>222</v>
      </c>
      <c r="F445" s="35" t="s">
        <v>123</v>
      </c>
      <c r="G445" s="37">
        <f>396+1</f>
        <v>397</v>
      </c>
      <c r="H445" s="37">
        <v>0</v>
      </c>
      <c r="I445" s="37">
        <v>0</v>
      </c>
    </row>
    <row r="446" spans="1:9" ht="27.75" customHeight="1" x14ac:dyDescent="0.25">
      <c r="A446" s="38" t="s">
        <v>124</v>
      </c>
      <c r="B446" s="35" t="s">
        <v>549</v>
      </c>
      <c r="C446" s="35" t="s">
        <v>145</v>
      </c>
      <c r="D446" s="35" t="s">
        <v>103</v>
      </c>
      <c r="E446" s="35" t="s">
        <v>222</v>
      </c>
      <c r="F446" s="35" t="s">
        <v>125</v>
      </c>
      <c r="G446" s="37">
        <f>G447</f>
        <v>829.09999999999991</v>
      </c>
      <c r="H446" s="37">
        <f t="shared" ref="H446:I446" si="79">H447</f>
        <v>0</v>
      </c>
      <c r="I446" s="37">
        <f t="shared" si="79"/>
        <v>0</v>
      </c>
    </row>
    <row r="447" spans="1:9" ht="48.75" customHeight="1" x14ac:dyDescent="0.25">
      <c r="A447" s="84" t="s">
        <v>601</v>
      </c>
      <c r="B447" s="35" t="s">
        <v>549</v>
      </c>
      <c r="C447" s="35" t="s">
        <v>145</v>
      </c>
      <c r="D447" s="35" t="s">
        <v>103</v>
      </c>
      <c r="E447" s="35" t="s">
        <v>222</v>
      </c>
      <c r="F447" s="35" t="s">
        <v>319</v>
      </c>
      <c r="G447" s="37">
        <f>700-250.1+379.2</f>
        <v>829.09999999999991</v>
      </c>
      <c r="H447" s="37">
        <v>0</v>
      </c>
      <c r="I447" s="37">
        <v>0</v>
      </c>
    </row>
    <row r="448" spans="1:9" ht="42.75" customHeight="1" x14ac:dyDescent="0.25">
      <c r="A448" s="38" t="s">
        <v>223</v>
      </c>
      <c r="B448" s="35" t="s">
        <v>549</v>
      </c>
      <c r="C448" s="35" t="s">
        <v>145</v>
      </c>
      <c r="D448" s="35" t="s">
        <v>103</v>
      </c>
      <c r="E448" s="35" t="s">
        <v>224</v>
      </c>
      <c r="F448" s="35" t="s">
        <v>101</v>
      </c>
      <c r="G448" s="37">
        <f>G449</f>
        <v>98</v>
      </c>
      <c r="H448" s="37">
        <f>H449</f>
        <v>398</v>
      </c>
      <c r="I448" s="37">
        <f>I449</f>
        <v>398</v>
      </c>
    </row>
    <row r="449" spans="1:9" ht="17.25" customHeight="1" x14ac:dyDescent="0.25">
      <c r="A449" s="38" t="s">
        <v>179</v>
      </c>
      <c r="B449" s="35" t="s">
        <v>549</v>
      </c>
      <c r="C449" s="35" t="s">
        <v>145</v>
      </c>
      <c r="D449" s="35" t="s">
        <v>103</v>
      </c>
      <c r="E449" s="35" t="s">
        <v>360</v>
      </c>
      <c r="F449" s="35" t="s">
        <v>101</v>
      </c>
      <c r="G449" s="37">
        <f>G450+G452</f>
        <v>98</v>
      </c>
      <c r="H449" s="37">
        <f>H450+H452</f>
        <v>398</v>
      </c>
      <c r="I449" s="37">
        <f>I450+I452</f>
        <v>398</v>
      </c>
    </row>
    <row r="450" spans="1:9" ht="27.75" customHeight="1" x14ac:dyDescent="0.25">
      <c r="A450" s="38" t="s">
        <v>120</v>
      </c>
      <c r="B450" s="35" t="s">
        <v>549</v>
      </c>
      <c r="C450" s="35" t="s">
        <v>145</v>
      </c>
      <c r="D450" s="35" t="s">
        <v>103</v>
      </c>
      <c r="E450" s="35" t="s">
        <v>360</v>
      </c>
      <c r="F450" s="35" t="s">
        <v>121</v>
      </c>
      <c r="G450" s="37">
        <f>G451</f>
        <v>0</v>
      </c>
      <c r="H450" s="37">
        <f>H451</f>
        <v>398</v>
      </c>
      <c r="I450" s="37">
        <f>I451</f>
        <v>398</v>
      </c>
    </row>
    <row r="451" spans="1:9" ht="27.75" customHeight="1" x14ac:dyDescent="0.25">
      <c r="A451" s="38" t="s">
        <v>122</v>
      </c>
      <c r="B451" s="35" t="s">
        <v>549</v>
      </c>
      <c r="C451" s="35" t="s">
        <v>145</v>
      </c>
      <c r="D451" s="35" t="s">
        <v>103</v>
      </c>
      <c r="E451" s="35" t="s">
        <v>360</v>
      </c>
      <c r="F451" s="35" t="s">
        <v>123</v>
      </c>
      <c r="G451" s="37">
        <f>20+65+65+150+98-150-98-46.6-103.4</f>
        <v>0</v>
      </c>
      <c r="H451" s="37">
        <f>20+65+65+150+98</f>
        <v>398</v>
      </c>
      <c r="I451" s="37">
        <f>20+65+65+150+98</f>
        <v>398</v>
      </c>
    </row>
    <row r="452" spans="1:9" ht="27.75" customHeight="1" x14ac:dyDescent="0.25">
      <c r="A452" s="38" t="s">
        <v>226</v>
      </c>
      <c r="B452" s="35" t="s">
        <v>549</v>
      </c>
      <c r="C452" s="35" t="s">
        <v>145</v>
      </c>
      <c r="D452" s="35" t="s">
        <v>103</v>
      </c>
      <c r="E452" s="35" t="s">
        <v>360</v>
      </c>
      <c r="F452" s="35" t="s">
        <v>227</v>
      </c>
      <c r="G452" s="37">
        <f>G453</f>
        <v>98</v>
      </c>
      <c r="H452" s="37">
        <f>H453</f>
        <v>0</v>
      </c>
      <c r="I452" s="37">
        <f>I453</f>
        <v>0</v>
      </c>
    </row>
    <row r="453" spans="1:9" ht="14.25" customHeight="1" x14ac:dyDescent="0.25">
      <c r="A453" s="38" t="s">
        <v>228</v>
      </c>
      <c r="B453" s="35" t="s">
        <v>549</v>
      </c>
      <c r="C453" s="35" t="s">
        <v>145</v>
      </c>
      <c r="D453" s="35" t="s">
        <v>103</v>
      </c>
      <c r="E453" s="35" t="s">
        <v>360</v>
      </c>
      <c r="F453" s="35" t="s">
        <v>229</v>
      </c>
      <c r="G453" s="37">
        <v>98</v>
      </c>
      <c r="H453" s="37">
        <v>0</v>
      </c>
      <c r="I453" s="37">
        <v>0</v>
      </c>
    </row>
    <row r="454" spans="1:9" s="40" customFormat="1" ht="15" x14ac:dyDescent="0.25">
      <c r="A454" s="38" t="s">
        <v>361</v>
      </c>
      <c r="B454" s="35" t="s">
        <v>549</v>
      </c>
      <c r="C454" s="35" t="s">
        <v>145</v>
      </c>
      <c r="D454" s="35" t="s">
        <v>243</v>
      </c>
      <c r="E454" s="35" t="s">
        <v>100</v>
      </c>
      <c r="F454" s="35" t="s">
        <v>101</v>
      </c>
      <c r="G454" s="37">
        <f>G455+G480</f>
        <v>2584.1</v>
      </c>
      <c r="H454" s="37">
        <f>H455+H480</f>
        <v>2370</v>
      </c>
      <c r="I454" s="37">
        <f>I455+I480</f>
        <v>2370</v>
      </c>
    </row>
    <row r="455" spans="1:9" s="40" customFormat="1" ht="48" customHeight="1" x14ac:dyDescent="0.25">
      <c r="A455" s="38" t="s">
        <v>362</v>
      </c>
      <c r="B455" s="35" t="s">
        <v>549</v>
      </c>
      <c r="C455" s="35" t="s">
        <v>145</v>
      </c>
      <c r="D455" s="35" t="s">
        <v>243</v>
      </c>
      <c r="E455" s="35" t="s">
        <v>363</v>
      </c>
      <c r="F455" s="35" t="s">
        <v>101</v>
      </c>
      <c r="G455" s="37">
        <f>G456+G460+G464+G468+G472+G476</f>
        <v>2584.1</v>
      </c>
      <c r="H455" s="37">
        <f>H456+H460+H464+H468+H472+H476</f>
        <v>2370</v>
      </c>
      <c r="I455" s="37">
        <f>I456+I460+I464+I468+I472+I476</f>
        <v>2370</v>
      </c>
    </row>
    <row r="456" spans="1:9" s="40" customFormat="1" ht="39" x14ac:dyDescent="0.25">
      <c r="A456" s="38" t="s">
        <v>364</v>
      </c>
      <c r="B456" s="35" t="s">
        <v>549</v>
      </c>
      <c r="C456" s="35" t="s">
        <v>145</v>
      </c>
      <c r="D456" s="35" t="s">
        <v>243</v>
      </c>
      <c r="E456" s="35" t="s">
        <v>365</v>
      </c>
      <c r="F456" s="35" t="s">
        <v>101</v>
      </c>
      <c r="G456" s="37">
        <f>G457</f>
        <v>195</v>
      </c>
      <c r="H456" s="37">
        <f t="shared" ref="H456:I458" si="80">H457</f>
        <v>200</v>
      </c>
      <c r="I456" s="37">
        <f t="shared" si="80"/>
        <v>200</v>
      </c>
    </row>
    <row r="457" spans="1:9" s="40" customFormat="1" ht="15" x14ac:dyDescent="0.25">
      <c r="A457" s="38" t="s">
        <v>179</v>
      </c>
      <c r="B457" s="35" t="s">
        <v>549</v>
      </c>
      <c r="C457" s="35" t="s">
        <v>145</v>
      </c>
      <c r="D457" s="35" t="s">
        <v>243</v>
      </c>
      <c r="E457" s="35" t="s">
        <v>366</v>
      </c>
      <c r="F457" s="35" t="s">
        <v>101</v>
      </c>
      <c r="G457" s="37">
        <f>G458</f>
        <v>195</v>
      </c>
      <c r="H457" s="37">
        <f t="shared" si="80"/>
        <v>200</v>
      </c>
      <c r="I457" s="37">
        <f t="shared" si="80"/>
        <v>200</v>
      </c>
    </row>
    <row r="458" spans="1:9" s="40" customFormat="1" ht="26.25" x14ac:dyDescent="0.25">
      <c r="A458" s="38" t="s">
        <v>120</v>
      </c>
      <c r="B458" s="35" t="s">
        <v>549</v>
      </c>
      <c r="C458" s="35" t="s">
        <v>145</v>
      </c>
      <c r="D458" s="35" t="s">
        <v>243</v>
      </c>
      <c r="E458" s="35" t="s">
        <v>366</v>
      </c>
      <c r="F458" s="35" t="s">
        <v>121</v>
      </c>
      <c r="G458" s="37">
        <f>G459</f>
        <v>195</v>
      </c>
      <c r="H458" s="37">
        <f t="shared" si="80"/>
        <v>200</v>
      </c>
      <c r="I458" s="37">
        <f t="shared" si="80"/>
        <v>200</v>
      </c>
    </row>
    <row r="459" spans="1:9" s="41" customFormat="1" ht="26.25" x14ac:dyDescent="0.25">
      <c r="A459" s="38" t="s">
        <v>122</v>
      </c>
      <c r="B459" s="35" t="s">
        <v>549</v>
      </c>
      <c r="C459" s="35" t="s">
        <v>145</v>
      </c>
      <c r="D459" s="35" t="s">
        <v>243</v>
      </c>
      <c r="E459" s="35" t="s">
        <v>366</v>
      </c>
      <c r="F459" s="35" t="s">
        <v>123</v>
      </c>
      <c r="G459" s="37">
        <f>200-5</f>
        <v>195</v>
      </c>
      <c r="H459" s="37">
        <v>200</v>
      </c>
      <c r="I459" s="37">
        <v>200</v>
      </c>
    </row>
    <row r="460" spans="1:9" s="41" customFormat="1" ht="51.75" x14ac:dyDescent="0.25">
      <c r="A460" s="38" t="s">
        <v>367</v>
      </c>
      <c r="B460" s="35" t="s">
        <v>549</v>
      </c>
      <c r="C460" s="35" t="s">
        <v>145</v>
      </c>
      <c r="D460" s="35" t="s">
        <v>243</v>
      </c>
      <c r="E460" s="35" t="s">
        <v>368</v>
      </c>
      <c r="F460" s="35" t="s">
        <v>101</v>
      </c>
      <c r="G460" s="37">
        <f>G461</f>
        <v>509.5</v>
      </c>
      <c r="H460" s="37">
        <f t="shared" ref="H460:I462" si="81">H461</f>
        <v>520</v>
      </c>
      <c r="I460" s="37">
        <f t="shared" si="81"/>
        <v>520</v>
      </c>
    </row>
    <row r="461" spans="1:9" s="41" customFormat="1" ht="15" x14ac:dyDescent="0.25">
      <c r="A461" s="38" t="s">
        <v>179</v>
      </c>
      <c r="B461" s="35" t="s">
        <v>549</v>
      </c>
      <c r="C461" s="35" t="s">
        <v>145</v>
      </c>
      <c r="D461" s="35" t="s">
        <v>243</v>
      </c>
      <c r="E461" s="35" t="s">
        <v>369</v>
      </c>
      <c r="F461" s="35" t="s">
        <v>101</v>
      </c>
      <c r="G461" s="37">
        <f>G462</f>
        <v>509.5</v>
      </c>
      <c r="H461" s="37">
        <f t="shared" si="81"/>
        <v>520</v>
      </c>
      <c r="I461" s="37">
        <f t="shared" si="81"/>
        <v>520</v>
      </c>
    </row>
    <row r="462" spans="1:9" s="41" customFormat="1" ht="26.25" x14ac:dyDescent="0.25">
      <c r="A462" s="38" t="s">
        <v>120</v>
      </c>
      <c r="B462" s="35" t="s">
        <v>549</v>
      </c>
      <c r="C462" s="35" t="s">
        <v>145</v>
      </c>
      <c r="D462" s="35" t="s">
        <v>243</v>
      </c>
      <c r="E462" s="35" t="s">
        <v>369</v>
      </c>
      <c r="F462" s="35" t="s">
        <v>121</v>
      </c>
      <c r="G462" s="37">
        <f>G463</f>
        <v>509.5</v>
      </c>
      <c r="H462" s="37">
        <f t="shared" si="81"/>
        <v>520</v>
      </c>
      <c r="I462" s="37">
        <f t="shared" si="81"/>
        <v>520</v>
      </c>
    </row>
    <row r="463" spans="1:9" s="41" customFormat="1" ht="26.25" x14ac:dyDescent="0.25">
      <c r="A463" s="38" t="s">
        <v>122</v>
      </c>
      <c r="B463" s="35" t="s">
        <v>549</v>
      </c>
      <c r="C463" s="35" t="s">
        <v>145</v>
      </c>
      <c r="D463" s="35" t="s">
        <v>243</v>
      </c>
      <c r="E463" s="35" t="s">
        <v>369</v>
      </c>
      <c r="F463" s="35" t="s">
        <v>123</v>
      </c>
      <c r="G463" s="37">
        <f>520-10.5</f>
        <v>509.5</v>
      </c>
      <c r="H463" s="37">
        <v>520</v>
      </c>
      <c r="I463" s="37">
        <v>520</v>
      </c>
    </row>
    <row r="464" spans="1:9" s="41" customFormat="1" ht="26.25" x14ac:dyDescent="0.25">
      <c r="A464" s="38" t="s">
        <v>370</v>
      </c>
      <c r="B464" s="35" t="s">
        <v>549</v>
      </c>
      <c r="C464" s="35" t="s">
        <v>145</v>
      </c>
      <c r="D464" s="35" t="s">
        <v>243</v>
      </c>
      <c r="E464" s="35" t="s">
        <v>371</v>
      </c>
      <c r="F464" s="35" t="s">
        <v>101</v>
      </c>
      <c r="G464" s="37">
        <f>G465</f>
        <v>1117.5999999999999</v>
      </c>
      <c r="H464" s="37">
        <f t="shared" ref="H464:I466" si="82">H465</f>
        <v>880</v>
      </c>
      <c r="I464" s="37">
        <f t="shared" si="82"/>
        <v>880</v>
      </c>
    </row>
    <row r="465" spans="1:9" s="41" customFormat="1" ht="15" x14ac:dyDescent="0.25">
      <c r="A465" s="38" t="s">
        <v>179</v>
      </c>
      <c r="B465" s="35" t="s">
        <v>549</v>
      </c>
      <c r="C465" s="35" t="s">
        <v>145</v>
      </c>
      <c r="D465" s="35" t="s">
        <v>243</v>
      </c>
      <c r="E465" s="35" t="s">
        <v>372</v>
      </c>
      <c r="F465" s="35" t="s">
        <v>101</v>
      </c>
      <c r="G465" s="37">
        <f>G466</f>
        <v>1117.5999999999999</v>
      </c>
      <c r="H465" s="37">
        <f t="shared" si="82"/>
        <v>880</v>
      </c>
      <c r="I465" s="37">
        <f t="shared" si="82"/>
        <v>880</v>
      </c>
    </row>
    <row r="466" spans="1:9" s="41" customFormat="1" ht="26.25" x14ac:dyDescent="0.25">
      <c r="A466" s="38" t="s">
        <v>120</v>
      </c>
      <c r="B466" s="35" t="s">
        <v>549</v>
      </c>
      <c r="C466" s="35" t="s">
        <v>145</v>
      </c>
      <c r="D466" s="35" t="s">
        <v>243</v>
      </c>
      <c r="E466" s="35" t="s">
        <v>372</v>
      </c>
      <c r="F466" s="35" t="s">
        <v>121</v>
      </c>
      <c r="G466" s="37">
        <f>G467</f>
        <v>1117.5999999999999</v>
      </c>
      <c r="H466" s="37">
        <f t="shared" si="82"/>
        <v>880</v>
      </c>
      <c r="I466" s="37">
        <f t="shared" si="82"/>
        <v>880</v>
      </c>
    </row>
    <row r="467" spans="1:9" s="41" customFormat="1" ht="26.25" x14ac:dyDescent="0.25">
      <c r="A467" s="38" t="s">
        <v>122</v>
      </c>
      <c r="B467" s="35" t="s">
        <v>549</v>
      </c>
      <c r="C467" s="35" t="s">
        <v>145</v>
      </c>
      <c r="D467" s="35" t="s">
        <v>243</v>
      </c>
      <c r="E467" s="35" t="s">
        <v>372</v>
      </c>
      <c r="F467" s="35" t="s">
        <v>123</v>
      </c>
      <c r="G467" s="37">
        <f>880+417.1-188.8+10.8-1.5</f>
        <v>1117.5999999999999</v>
      </c>
      <c r="H467" s="37">
        <v>880</v>
      </c>
      <c r="I467" s="37">
        <v>880</v>
      </c>
    </row>
    <row r="468" spans="1:9" s="41" customFormat="1" ht="39" x14ac:dyDescent="0.25">
      <c r="A468" s="38" t="s">
        <v>373</v>
      </c>
      <c r="B468" s="35" t="s">
        <v>549</v>
      </c>
      <c r="C468" s="35" t="s">
        <v>145</v>
      </c>
      <c r="D468" s="35" t="s">
        <v>243</v>
      </c>
      <c r="E468" s="35" t="s">
        <v>374</v>
      </c>
      <c r="F468" s="35" t="s">
        <v>101</v>
      </c>
      <c r="G468" s="37">
        <f>G469</f>
        <v>712</v>
      </c>
      <c r="H468" s="37">
        <f t="shared" ref="H468:I470" si="83">H469</f>
        <v>720</v>
      </c>
      <c r="I468" s="37">
        <f t="shared" si="83"/>
        <v>720</v>
      </c>
    </row>
    <row r="469" spans="1:9" s="41" customFormat="1" ht="15" x14ac:dyDescent="0.25">
      <c r="A469" s="38" t="s">
        <v>179</v>
      </c>
      <c r="B469" s="35" t="s">
        <v>549</v>
      </c>
      <c r="C469" s="35" t="s">
        <v>145</v>
      </c>
      <c r="D469" s="35" t="s">
        <v>243</v>
      </c>
      <c r="E469" s="35" t="s">
        <v>375</v>
      </c>
      <c r="F469" s="35" t="s">
        <v>101</v>
      </c>
      <c r="G469" s="37">
        <f>G470</f>
        <v>712</v>
      </c>
      <c r="H469" s="37">
        <f t="shared" si="83"/>
        <v>720</v>
      </c>
      <c r="I469" s="37">
        <f t="shared" si="83"/>
        <v>720</v>
      </c>
    </row>
    <row r="470" spans="1:9" s="41" customFormat="1" ht="26.25" x14ac:dyDescent="0.25">
      <c r="A470" s="38" t="s">
        <v>120</v>
      </c>
      <c r="B470" s="35" t="s">
        <v>549</v>
      </c>
      <c r="C470" s="35" t="s">
        <v>145</v>
      </c>
      <c r="D470" s="35" t="s">
        <v>243</v>
      </c>
      <c r="E470" s="35" t="s">
        <v>375</v>
      </c>
      <c r="F470" s="35" t="s">
        <v>121</v>
      </c>
      <c r="G470" s="37">
        <f>G471</f>
        <v>712</v>
      </c>
      <c r="H470" s="37">
        <f t="shared" si="83"/>
        <v>720</v>
      </c>
      <c r="I470" s="37">
        <f t="shared" si="83"/>
        <v>720</v>
      </c>
    </row>
    <row r="471" spans="1:9" s="41" customFormat="1" ht="26.25" x14ac:dyDescent="0.25">
      <c r="A471" s="38" t="s">
        <v>122</v>
      </c>
      <c r="B471" s="35" t="s">
        <v>549</v>
      </c>
      <c r="C471" s="35" t="s">
        <v>145</v>
      </c>
      <c r="D471" s="35" t="s">
        <v>243</v>
      </c>
      <c r="E471" s="35" t="s">
        <v>375</v>
      </c>
      <c r="F471" s="35" t="s">
        <v>123</v>
      </c>
      <c r="G471" s="37">
        <f>470+250-8</f>
        <v>712</v>
      </c>
      <c r="H471" s="37">
        <f>470+250</f>
        <v>720</v>
      </c>
      <c r="I471" s="37">
        <f>470+250</f>
        <v>720</v>
      </c>
    </row>
    <row r="472" spans="1:9" s="41" customFormat="1" ht="26.25" x14ac:dyDescent="0.25">
      <c r="A472" s="38" t="s">
        <v>376</v>
      </c>
      <c r="B472" s="35" t="s">
        <v>549</v>
      </c>
      <c r="C472" s="35" t="s">
        <v>145</v>
      </c>
      <c r="D472" s="35" t="s">
        <v>243</v>
      </c>
      <c r="E472" s="35" t="s">
        <v>377</v>
      </c>
      <c r="F472" s="35" t="s">
        <v>101</v>
      </c>
      <c r="G472" s="37">
        <f>G473</f>
        <v>50</v>
      </c>
      <c r="H472" s="37">
        <f t="shared" ref="H472:I474" si="84">H473</f>
        <v>50</v>
      </c>
      <c r="I472" s="37">
        <f t="shared" si="84"/>
        <v>50</v>
      </c>
    </row>
    <row r="473" spans="1:9" s="41" customFormat="1" ht="15" x14ac:dyDescent="0.25">
      <c r="A473" s="38" t="s">
        <v>179</v>
      </c>
      <c r="B473" s="35" t="s">
        <v>549</v>
      </c>
      <c r="C473" s="35" t="s">
        <v>145</v>
      </c>
      <c r="D473" s="35" t="s">
        <v>243</v>
      </c>
      <c r="E473" s="35" t="s">
        <v>378</v>
      </c>
      <c r="F473" s="35" t="s">
        <v>101</v>
      </c>
      <c r="G473" s="37">
        <f>G474</f>
        <v>50</v>
      </c>
      <c r="H473" s="37">
        <f t="shared" si="84"/>
        <v>50</v>
      </c>
      <c r="I473" s="37">
        <f t="shared" si="84"/>
        <v>50</v>
      </c>
    </row>
    <row r="474" spans="1:9" s="41" customFormat="1" ht="26.25" x14ac:dyDescent="0.25">
      <c r="A474" s="38" t="s">
        <v>120</v>
      </c>
      <c r="B474" s="35" t="s">
        <v>549</v>
      </c>
      <c r="C474" s="35" t="s">
        <v>145</v>
      </c>
      <c r="D474" s="35" t="s">
        <v>243</v>
      </c>
      <c r="E474" s="35" t="s">
        <v>378</v>
      </c>
      <c r="F474" s="35" t="s">
        <v>121</v>
      </c>
      <c r="G474" s="37">
        <f>G475</f>
        <v>50</v>
      </c>
      <c r="H474" s="37">
        <f t="shared" si="84"/>
        <v>50</v>
      </c>
      <c r="I474" s="37">
        <f t="shared" si="84"/>
        <v>50</v>
      </c>
    </row>
    <row r="475" spans="1:9" s="41" customFormat="1" ht="32.25" customHeight="1" x14ac:dyDescent="0.25">
      <c r="A475" s="38" t="s">
        <v>122</v>
      </c>
      <c r="B475" s="35" t="s">
        <v>549</v>
      </c>
      <c r="C475" s="35" t="s">
        <v>145</v>
      </c>
      <c r="D475" s="35" t="s">
        <v>243</v>
      </c>
      <c r="E475" s="35" t="s">
        <v>378</v>
      </c>
      <c r="F475" s="35" t="s">
        <v>123</v>
      </c>
      <c r="G475" s="37">
        <v>50</v>
      </c>
      <c r="H475" s="37">
        <v>50</v>
      </c>
      <c r="I475" s="37">
        <v>50</v>
      </c>
    </row>
    <row r="476" spans="1:9" s="41" customFormat="1" ht="26.25" hidden="1" x14ac:dyDescent="0.25">
      <c r="A476" s="38" t="s">
        <v>379</v>
      </c>
      <c r="B476" s="35" t="s">
        <v>549</v>
      </c>
      <c r="C476" s="35" t="s">
        <v>145</v>
      </c>
      <c r="D476" s="35" t="s">
        <v>243</v>
      </c>
      <c r="E476" s="35" t="s">
        <v>380</v>
      </c>
      <c r="F476" s="35" t="s">
        <v>101</v>
      </c>
      <c r="G476" s="37">
        <f>G477</f>
        <v>0</v>
      </c>
    </row>
    <row r="477" spans="1:9" s="41" customFormat="1" ht="15" hidden="1" x14ac:dyDescent="0.25">
      <c r="A477" s="38" t="s">
        <v>179</v>
      </c>
      <c r="B477" s="35" t="s">
        <v>549</v>
      </c>
      <c r="C477" s="35" t="s">
        <v>145</v>
      </c>
      <c r="D477" s="35" t="s">
        <v>243</v>
      </c>
      <c r="E477" s="35" t="s">
        <v>381</v>
      </c>
      <c r="F477" s="35" t="s">
        <v>101</v>
      </c>
      <c r="G477" s="37">
        <f>G478</f>
        <v>0</v>
      </c>
    </row>
    <row r="478" spans="1:9" s="41" customFormat="1" ht="26.25" hidden="1" x14ac:dyDescent="0.25">
      <c r="A478" s="38" t="s">
        <v>120</v>
      </c>
      <c r="B478" s="35" t="s">
        <v>549</v>
      </c>
      <c r="C478" s="35" t="s">
        <v>145</v>
      </c>
      <c r="D478" s="35" t="s">
        <v>243</v>
      </c>
      <c r="E478" s="35" t="s">
        <v>381</v>
      </c>
      <c r="F478" s="35" t="s">
        <v>121</v>
      </c>
      <c r="G478" s="37">
        <f>G479</f>
        <v>0</v>
      </c>
    </row>
    <row r="479" spans="1:9" s="41" customFormat="1" ht="26.25" hidden="1" x14ac:dyDescent="0.25">
      <c r="A479" s="38" t="s">
        <v>122</v>
      </c>
      <c r="B479" s="35" t="s">
        <v>549</v>
      </c>
      <c r="C479" s="35" t="s">
        <v>145</v>
      </c>
      <c r="D479" s="35" t="s">
        <v>243</v>
      </c>
      <c r="E479" s="35" t="s">
        <v>381</v>
      </c>
      <c r="F479" s="35" t="s">
        <v>123</v>
      </c>
      <c r="G479" s="37">
        <f>50-8.6-41.4</f>
        <v>0</v>
      </c>
    </row>
    <row r="480" spans="1:9" s="41" customFormat="1" ht="26.25" hidden="1" x14ac:dyDescent="0.25">
      <c r="A480" s="38" t="s">
        <v>359</v>
      </c>
      <c r="B480" s="35" t="s">
        <v>549</v>
      </c>
      <c r="C480" s="35" t="s">
        <v>145</v>
      </c>
      <c r="D480" s="35" t="s">
        <v>243</v>
      </c>
      <c r="E480" s="35" t="s">
        <v>211</v>
      </c>
      <c r="F480" s="35" t="s">
        <v>101</v>
      </c>
      <c r="G480" s="37">
        <f>G481</f>
        <v>0</v>
      </c>
    </row>
    <row r="481" spans="1:9" s="41" customFormat="1" ht="15" hidden="1" x14ac:dyDescent="0.25">
      <c r="A481" s="38" t="s">
        <v>220</v>
      </c>
      <c r="B481" s="35" t="s">
        <v>549</v>
      </c>
      <c r="C481" s="35" t="s">
        <v>145</v>
      </c>
      <c r="D481" s="35" t="s">
        <v>243</v>
      </c>
      <c r="E481" s="35" t="s">
        <v>221</v>
      </c>
      <c r="F481" s="35" t="s">
        <v>101</v>
      </c>
      <c r="G481" s="37">
        <f>G482</f>
        <v>0</v>
      </c>
    </row>
    <row r="482" spans="1:9" s="41" customFormat="1" ht="15" hidden="1" x14ac:dyDescent="0.25">
      <c r="A482" s="38" t="s">
        <v>179</v>
      </c>
      <c r="B482" s="35" t="s">
        <v>549</v>
      </c>
      <c r="C482" s="35" t="s">
        <v>145</v>
      </c>
      <c r="D482" s="35" t="s">
        <v>243</v>
      </c>
      <c r="E482" s="35" t="s">
        <v>222</v>
      </c>
      <c r="F482" s="35" t="s">
        <v>101</v>
      </c>
      <c r="G482" s="37">
        <f>G483</f>
        <v>0</v>
      </c>
    </row>
    <row r="483" spans="1:9" s="41" customFormat="1" ht="26.25" hidden="1" x14ac:dyDescent="0.25">
      <c r="A483" s="38" t="s">
        <v>120</v>
      </c>
      <c r="B483" s="35" t="s">
        <v>549</v>
      </c>
      <c r="C483" s="35" t="s">
        <v>145</v>
      </c>
      <c r="D483" s="35" t="s">
        <v>243</v>
      </c>
      <c r="E483" s="35" t="s">
        <v>222</v>
      </c>
      <c r="F483" s="35" t="s">
        <v>121</v>
      </c>
      <c r="G483" s="37">
        <f>G484</f>
        <v>0</v>
      </c>
    </row>
    <row r="484" spans="1:9" s="41" customFormat="1" ht="26.25" hidden="1" x14ac:dyDescent="0.25">
      <c r="A484" s="38" t="s">
        <v>122</v>
      </c>
      <c r="B484" s="35" t="s">
        <v>549</v>
      </c>
      <c r="C484" s="35" t="s">
        <v>145</v>
      </c>
      <c r="D484" s="35" t="s">
        <v>243</v>
      </c>
      <c r="E484" s="35" t="s">
        <v>222</v>
      </c>
      <c r="F484" s="35" t="s">
        <v>123</v>
      </c>
      <c r="G484" s="37">
        <v>0</v>
      </c>
    </row>
    <row r="485" spans="1:9" s="41" customFormat="1" ht="26.25" hidden="1" x14ac:dyDescent="0.25">
      <c r="A485" s="38" t="s">
        <v>385</v>
      </c>
      <c r="B485" s="35" t="s">
        <v>549</v>
      </c>
      <c r="C485" s="35" t="s">
        <v>145</v>
      </c>
      <c r="D485" s="35" t="s">
        <v>145</v>
      </c>
      <c r="E485" s="35" t="s">
        <v>100</v>
      </c>
      <c r="F485" s="35" t="s">
        <v>101</v>
      </c>
      <c r="G485" s="37">
        <f>G486</f>
        <v>0</v>
      </c>
    </row>
    <row r="486" spans="1:9" s="41" customFormat="1" ht="26.25" hidden="1" x14ac:dyDescent="0.25">
      <c r="A486" s="38" t="s">
        <v>386</v>
      </c>
      <c r="B486" s="35" t="s">
        <v>549</v>
      </c>
      <c r="C486" s="35" t="s">
        <v>145</v>
      </c>
      <c r="D486" s="35" t="s">
        <v>145</v>
      </c>
      <c r="E486" s="35" t="s">
        <v>211</v>
      </c>
      <c r="F486" s="35" t="s">
        <v>101</v>
      </c>
      <c r="G486" s="37">
        <f>G487</f>
        <v>0</v>
      </c>
    </row>
    <row r="487" spans="1:9" s="41" customFormat="1" ht="15" hidden="1" x14ac:dyDescent="0.25">
      <c r="A487" s="38" t="s">
        <v>220</v>
      </c>
      <c r="B487" s="35" t="s">
        <v>549</v>
      </c>
      <c r="C487" s="35" t="s">
        <v>145</v>
      </c>
      <c r="D487" s="35" t="s">
        <v>145</v>
      </c>
      <c r="E487" s="35" t="s">
        <v>221</v>
      </c>
      <c r="F487" s="35" t="s">
        <v>101</v>
      </c>
      <c r="G487" s="37">
        <f>G488</f>
        <v>0</v>
      </c>
    </row>
    <row r="488" spans="1:9" s="41" customFormat="1" ht="15" hidden="1" x14ac:dyDescent="0.25">
      <c r="A488" s="38" t="s">
        <v>179</v>
      </c>
      <c r="B488" s="35" t="s">
        <v>549</v>
      </c>
      <c r="C488" s="35" t="s">
        <v>145</v>
      </c>
      <c r="D488" s="35" t="s">
        <v>145</v>
      </c>
      <c r="E488" s="35" t="s">
        <v>222</v>
      </c>
      <c r="F488" s="35" t="s">
        <v>101</v>
      </c>
      <c r="G488" s="37">
        <f>G489</f>
        <v>0</v>
      </c>
    </row>
    <row r="489" spans="1:9" s="41" customFormat="1" ht="26.25" hidden="1" x14ac:dyDescent="0.25">
      <c r="A489" s="38" t="s">
        <v>120</v>
      </c>
      <c r="B489" s="35" t="s">
        <v>549</v>
      </c>
      <c r="C489" s="35" t="s">
        <v>145</v>
      </c>
      <c r="D489" s="35" t="s">
        <v>145</v>
      </c>
      <c r="E489" s="35" t="s">
        <v>222</v>
      </c>
      <c r="F489" s="35" t="s">
        <v>121</v>
      </c>
      <c r="G489" s="37">
        <f>G490</f>
        <v>0</v>
      </c>
    </row>
    <row r="490" spans="1:9" s="41" customFormat="1" ht="16.5" hidden="1" customHeight="1" x14ac:dyDescent="0.25">
      <c r="A490" s="38" t="s">
        <v>122</v>
      </c>
      <c r="B490" s="35" t="s">
        <v>549</v>
      </c>
      <c r="C490" s="35" t="s">
        <v>145</v>
      </c>
      <c r="D490" s="35" t="s">
        <v>145</v>
      </c>
      <c r="E490" s="35" t="s">
        <v>222</v>
      </c>
      <c r="F490" s="35" t="s">
        <v>123</v>
      </c>
      <c r="G490" s="37"/>
    </row>
    <row r="491" spans="1:9" s="40" customFormat="1" ht="15" x14ac:dyDescent="0.25">
      <c r="A491" s="38" t="s">
        <v>387</v>
      </c>
      <c r="B491" s="35" t="s">
        <v>549</v>
      </c>
      <c r="C491" s="35" t="s">
        <v>158</v>
      </c>
      <c r="D491" s="35" t="s">
        <v>99</v>
      </c>
      <c r="E491" s="35" t="s">
        <v>100</v>
      </c>
      <c r="F491" s="35" t="s">
        <v>101</v>
      </c>
      <c r="G491" s="37">
        <f>G492+G521+G547+G552</f>
        <v>49642.200000000004</v>
      </c>
      <c r="H491" s="37">
        <f>H492+H521+H547+H552</f>
        <v>37200.300000000003</v>
      </c>
      <c r="I491" s="37">
        <f>I492+I521+I547+I552</f>
        <v>38404.400000000001</v>
      </c>
    </row>
    <row r="492" spans="1:9" s="40" customFormat="1" ht="15" x14ac:dyDescent="0.25">
      <c r="A492" s="38" t="s">
        <v>388</v>
      </c>
      <c r="B492" s="35" t="s">
        <v>549</v>
      </c>
      <c r="C492" s="35" t="s">
        <v>158</v>
      </c>
      <c r="D492" s="35" t="s">
        <v>98</v>
      </c>
      <c r="E492" s="35" t="s">
        <v>100</v>
      </c>
      <c r="F492" s="35" t="s">
        <v>101</v>
      </c>
      <c r="G492" s="37">
        <f>G493+G498</f>
        <v>22216.300000000003</v>
      </c>
      <c r="H492" s="37">
        <f>H493+H498</f>
        <v>16821.900000000001</v>
      </c>
      <c r="I492" s="37">
        <f>I493+I498</f>
        <v>17474.300000000003</v>
      </c>
    </row>
    <row r="493" spans="1:9" s="40" customFormat="1" ht="26.25" hidden="1" x14ac:dyDescent="0.25">
      <c r="A493" s="38" t="s">
        <v>389</v>
      </c>
      <c r="B493" s="35" t="s">
        <v>549</v>
      </c>
      <c r="C493" s="35" t="s">
        <v>158</v>
      </c>
      <c r="D493" s="35" t="s">
        <v>98</v>
      </c>
      <c r="E493" s="35" t="s">
        <v>390</v>
      </c>
      <c r="F493" s="35" t="s">
        <v>101</v>
      </c>
      <c r="G493" s="37">
        <f>G494</f>
        <v>0</v>
      </c>
      <c r="H493" s="37">
        <f t="shared" ref="H493:I496" si="85">H494</f>
        <v>0</v>
      </c>
      <c r="I493" s="37">
        <f t="shared" si="85"/>
        <v>0</v>
      </c>
    </row>
    <row r="494" spans="1:9" s="40" customFormat="1" ht="51.75" hidden="1" x14ac:dyDescent="0.25">
      <c r="A494" s="61" t="s">
        <v>391</v>
      </c>
      <c r="B494" s="42" t="s">
        <v>549</v>
      </c>
      <c r="C494" s="42" t="s">
        <v>158</v>
      </c>
      <c r="D494" s="42" t="s">
        <v>98</v>
      </c>
      <c r="E494" s="42" t="s">
        <v>392</v>
      </c>
      <c r="F494" s="42" t="s">
        <v>101</v>
      </c>
      <c r="G494" s="43">
        <f>G495</f>
        <v>0</v>
      </c>
      <c r="H494" s="43">
        <f t="shared" si="85"/>
        <v>0</v>
      </c>
      <c r="I494" s="43">
        <f t="shared" si="85"/>
        <v>0</v>
      </c>
    </row>
    <row r="495" spans="1:9" s="40" customFormat="1" ht="15" hidden="1" x14ac:dyDescent="0.25">
      <c r="A495" s="61" t="s">
        <v>179</v>
      </c>
      <c r="B495" s="42" t="s">
        <v>549</v>
      </c>
      <c r="C495" s="42" t="s">
        <v>158</v>
      </c>
      <c r="D495" s="42" t="s">
        <v>98</v>
      </c>
      <c r="E495" s="42" t="s">
        <v>393</v>
      </c>
      <c r="F495" s="42" t="s">
        <v>101</v>
      </c>
      <c r="G495" s="43">
        <f>G496</f>
        <v>0</v>
      </c>
      <c r="H495" s="43">
        <f t="shared" si="85"/>
        <v>0</v>
      </c>
      <c r="I495" s="43">
        <f t="shared" si="85"/>
        <v>0</v>
      </c>
    </row>
    <row r="496" spans="1:9" s="40" customFormat="1" ht="26.25" hidden="1" x14ac:dyDescent="0.25">
      <c r="A496" s="61" t="s">
        <v>394</v>
      </c>
      <c r="B496" s="42" t="s">
        <v>549</v>
      </c>
      <c r="C496" s="42" t="s">
        <v>158</v>
      </c>
      <c r="D496" s="42" t="s">
        <v>98</v>
      </c>
      <c r="E496" s="42" t="s">
        <v>393</v>
      </c>
      <c r="F496" s="42" t="s">
        <v>395</v>
      </c>
      <c r="G496" s="43">
        <f>G497</f>
        <v>0</v>
      </c>
      <c r="H496" s="43">
        <f t="shared" si="85"/>
        <v>0</v>
      </c>
      <c r="I496" s="43">
        <f t="shared" si="85"/>
        <v>0</v>
      </c>
    </row>
    <row r="497" spans="1:9" s="40" customFormat="1" ht="15" hidden="1" x14ac:dyDescent="0.25">
      <c r="A497" s="61" t="s">
        <v>396</v>
      </c>
      <c r="B497" s="42" t="s">
        <v>549</v>
      </c>
      <c r="C497" s="42" t="s">
        <v>158</v>
      </c>
      <c r="D497" s="42" t="s">
        <v>98</v>
      </c>
      <c r="E497" s="42" t="s">
        <v>393</v>
      </c>
      <c r="F497" s="42" t="s">
        <v>397</v>
      </c>
      <c r="G497" s="43">
        <f>63.1-63.1</f>
        <v>0</v>
      </c>
      <c r="H497" s="43">
        <f>63.1-63.1</f>
        <v>0</v>
      </c>
      <c r="I497" s="43">
        <f>63.1-63.1</f>
        <v>0</v>
      </c>
    </row>
    <row r="498" spans="1:9" s="40" customFormat="1" ht="39" x14ac:dyDescent="0.25">
      <c r="A498" s="38" t="s">
        <v>398</v>
      </c>
      <c r="B498" s="35" t="s">
        <v>549</v>
      </c>
      <c r="C498" s="35" t="s">
        <v>158</v>
      </c>
      <c r="D498" s="35" t="s">
        <v>98</v>
      </c>
      <c r="E498" s="35" t="s">
        <v>399</v>
      </c>
      <c r="F498" s="35" t="s">
        <v>101</v>
      </c>
      <c r="G498" s="37">
        <f>G499+G512+G515+G518</f>
        <v>22216.300000000003</v>
      </c>
      <c r="H498" s="37">
        <f>H499+H512+H515+H518</f>
        <v>16821.900000000001</v>
      </c>
      <c r="I498" s="37">
        <f>I499+I512+I515+I518</f>
        <v>17474.300000000003</v>
      </c>
    </row>
    <row r="499" spans="1:9" s="40" customFormat="1" ht="51.75" x14ac:dyDescent="0.25">
      <c r="A499" s="38" t="s">
        <v>400</v>
      </c>
      <c r="B499" s="35" t="s">
        <v>549</v>
      </c>
      <c r="C499" s="35" t="s">
        <v>158</v>
      </c>
      <c r="D499" s="35" t="s">
        <v>98</v>
      </c>
      <c r="E499" s="35" t="s">
        <v>401</v>
      </c>
      <c r="F499" s="35" t="s">
        <v>101</v>
      </c>
      <c r="G499" s="37">
        <f>G500+G506+G509+G503</f>
        <v>10722.100000000002</v>
      </c>
      <c r="H499" s="37">
        <f t="shared" ref="H499:I499" si="86">H500+H506+H509</f>
        <v>8985</v>
      </c>
      <c r="I499" s="37">
        <f t="shared" si="86"/>
        <v>9231.9000000000015</v>
      </c>
    </row>
    <row r="500" spans="1:9" s="40" customFormat="1" ht="39" x14ac:dyDescent="0.25">
      <c r="A500" s="38" t="s">
        <v>402</v>
      </c>
      <c r="B500" s="35" t="s">
        <v>549</v>
      </c>
      <c r="C500" s="35" t="s">
        <v>158</v>
      </c>
      <c r="D500" s="35" t="s">
        <v>98</v>
      </c>
      <c r="E500" s="35" t="s">
        <v>403</v>
      </c>
      <c r="F500" s="35" t="s">
        <v>101</v>
      </c>
      <c r="G500" s="37">
        <f>G501</f>
        <v>8985.5000000000018</v>
      </c>
      <c r="H500" s="37">
        <f t="shared" ref="H500:I501" si="87">H501</f>
        <v>8985</v>
      </c>
      <c r="I500" s="37">
        <f t="shared" si="87"/>
        <v>9231.9000000000015</v>
      </c>
    </row>
    <row r="501" spans="1:9" s="40" customFormat="1" ht="26.25" x14ac:dyDescent="0.25">
      <c r="A501" s="38" t="s">
        <v>394</v>
      </c>
      <c r="B501" s="35" t="s">
        <v>549</v>
      </c>
      <c r="C501" s="35" t="s">
        <v>158</v>
      </c>
      <c r="D501" s="35" t="s">
        <v>98</v>
      </c>
      <c r="E501" s="35" t="s">
        <v>403</v>
      </c>
      <c r="F501" s="35" t="s">
        <v>395</v>
      </c>
      <c r="G501" s="37">
        <f>G502</f>
        <v>8985.5000000000018</v>
      </c>
      <c r="H501" s="37">
        <f t="shared" si="87"/>
        <v>8985</v>
      </c>
      <c r="I501" s="37">
        <f t="shared" si="87"/>
        <v>9231.9000000000015</v>
      </c>
    </row>
    <row r="502" spans="1:9" s="40" customFormat="1" ht="15" x14ac:dyDescent="0.25">
      <c r="A502" s="38" t="s">
        <v>396</v>
      </c>
      <c r="B502" s="35" t="s">
        <v>549</v>
      </c>
      <c r="C502" s="35" t="s">
        <v>158</v>
      </c>
      <c r="D502" s="35" t="s">
        <v>98</v>
      </c>
      <c r="E502" s="35" t="s">
        <v>403</v>
      </c>
      <c r="F502" s="35" t="s">
        <v>397</v>
      </c>
      <c r="G502" s="37">
        <f>9800-16.3-728.8-149.3+79.9</f>
        <v>8985.5000000000018</v>
      </c>
      <c r="H502" s="37">
        <f>10349.1-1364.1</f>
        <v>8985</v>
      </c>
      <c r="I502" s="37">
        <f>10643.7-1411.8</f>
        <v>9231.9000000000015</v>
      </c>
    </row>
    <row r="503" spans="1:9" s="40" customFormat="1" ht="39" x14ac:dyDescent="0.25">
      <c r="A503" s="38" t="s">
        <v>669</v>
      </c>
      <c r="B503" s="35" t="s">
        <v>549</v>
      </c>
      <c r="C503" s="35" t="s">
        <v>158</v>
      </c>
      <c r="D503" s="35" t="s">
        <v>98</v>
      </c>
      <c r="E503" s="35" t="s">
        <v>684</v>
      </c>
      <c r="F503" s="35" t="s">
        <v>101</v>
      </c>
      <c r="G503" s="37">
        <f>G504</f>
        <v>1342.1</v>
      </c>
      <c r="H503" s="37">
        <v>0</v>
      </c>
      <c r="I503" s="37">
        <v>0</v>
      </c>
    </row>
    <row r="504" spans="1:9" s="40" customFormat="1" ht="26.25" x14ac:dyDescent="0.25">
      <c r="A504" s="38" t="s">
        <v>394</v>
      </c>
      <c r="B504" s="35" t="s">
        <v>549</v>
      </c>
      <c r="C504" s="35" t="s">
        <v>158</v>
      </c>
      <c r="D504" s="35" t="s">
        <v>98</v>
      </c>
      <c r="E504" s="35" t="s">
        <v>684</v>
      </c>
      <c r="F504" s="35" t="s">
        <v>395</v>
      </c>
      <c r="G504" s="37">
        <f>G505</f>
        <v>1342.1</v>
      </c>
      <c r="H504" s="37">
        <v>0</v>
      </c>
      <c r="I504" s="37">
        <v>0</v>
      </c>
    </row>
    <row r="505" spans="1:9" s="40" customFormat="1" ht="15" x14ac:dyDescent="0.25">
      <c r="A505" s="38" t="s">
        <v>396</v>
      </c>
      <c r="B505" s="35" t="s">
        <v>549</v>
      </c>
      <c r="C505" s="35" t="s">
        <v>158</v>
      </c>
      <c r="D505" s="35" t="s">
        <v>98</v>
      </c>
      <c r="E505" s="35" t="s">
        <v>684</v>
      </c>
      <c r="F505" s="35" t="s">
        <v>397</v>
      </c>
      <c r="G505" s="37">
        <v>1342.1</v>
      </c>
      <c r="H505" s="37">
        <v>0</v>
      </c>
      <c r="I505" s="37">
        <v>0</v>
      </c>
    </row>
    <row r="506" spans="1:9" s="40" customFormat="1" ht="26.25" x14ac:dyDescent="0.25">
      <c r="A506" s="38" t="s">
        <v>593</v>
      </c>
      <c r="B506" s="35" t="s">
        <v>549</v>
      </c>
      <c r="C506" s="35" t="s">
        <v>158</v>
      </c>
      <c r="D506" s="35" t="s">
        <v>98</v>
      </c>
      <c r="E506" s="35" t="s">
        <v>596</v>
      </c>
      <c r="F506" s="35" t="s">
        <v>101</v>
      </c>
      <c r="G506" s="37">
        <f>G507</f>
        <v>374.7</v>
      </c>
      <c r="H506" s="37">
        <f t="shared" ref="H506:I506" si="88">H507</f>
        <v>0</v>
      </c>
      <c r="I506" s="37">
        <f t="shared" si="88"/>
        <v>0</v>
      </c>
    </row>
    <row r="507" spans="1:9" s="40" customFormat="1" ht="26.25" x14ac:dyDescent="0.25">
      <c r="A507" s="38" t="s">
        <v>394</v>
      </c>
      <c r="B507" s="35" t="s">
        <v>549</v>
      </c>
      <c r="C507" s="35" t="s">
        <v>158</v>
      </c>
      <c r="D507" s="35" t="s">
        <v>98</v>
      </c>
      <c r="E507" s="35" t="s">
        <v>596</v>
      </c>
      <c r="F507" s="35" t="s">
        <v>395</v>
      </c>
      <c r="G507" s="37">
        <f>G508</f>
        <v>374.7</v>
      </c>
      <c r="H507" s="37">
        <f t="shared" ref="H507:I507" si="89">H508</f>
        <v>0</v>
      </c>
      <c r="I507" s="37">
        <f t="shared" si="89"/>
        <v>0</v>
      </c>
    </row>
    <row r="508" spans="1:9" s="40" customFormat="1" ht="15" x14ac:dyDescent="0.25">
      <c r="A508" s="38" t="s">
        <v>396</v>
      </c>
      <c r="B508" s="35" t="s">
        <v>549</v>
      </c>
      <c r="C508" s="35" t="s">
        <v>158</v>
      </c>
      <c r="D508" s="35" t="s">
        <v>98</v>
      </c>
      <c r="E508" s="35" t="s">
        <v>596</v>
      </c>
      <c r="F508" s="35" t="s">
        <v>397</v>
      </c>
      <c r="G508" s="37">
        <f>292.9+460-378.2</f>
        <v>374.7</v>
      </c>
      <c r="H508" s="37">
        <v>0</v>
      </c>
      <c r="I508" s="37">
        <v>0</v>
      </c>
    </row>
    <row r="509" spans="1:9" s="40" customFormat="1" ht="39" x14ac:dyDescent="0.25">
      <c r="A509" s="38" t="s">
        <v>591</v>
      </c>
      <c r="B509" s="35" t="s">
        <v>549</v>
      </c>
      <c r="C509" s="35" t="s">
        <v>158</v>
      </c>
      <c r="D509" s="35" t="s">
        <v>98</v>
      </c>
      <c r="E509" s="35" t="s">
        <v>602</v>
      </c>
      <c r="F509" s="35" t="s">
        <v>101</v>
      </c>
      <c r="G509" s="37">
        <f>G510</f>
        <v>19.800000000000004</v>
      </c>
      <c r="H509" s="37">
        <f t="shared" ref="H509:I509" si="90">H510</f>
        <v>0</v>
      </c>
      <c r="I509" s="37">
        <f t="shared" si="90"/>
        <v>0</v>
      </c>
    </row>
    <row r="510" spans="1:9" s="40" customFormat="1" ht="26.25" x14ac:dyDescent="0.25">
      <c r="A510" s="38" t="s">
        <v>394</v>
      </c>
      <c r="B510" s="35" t="s">
        <v>549</v>
      </c>
      <c r="C510" s="35" t="s">
        <v>158</v>
      </c>
      <c r="D510" s="35" t="s">
        <v>98</v>
      </c>
      <c r="E510" s="35" t="s">
        <v>602</v>
      </c>
      <c r="F510" s="35" t="s">
        <v>395</v>
      </c>
      <c r="G510" s="37">
        <f>G511</f>
        <v>19.800000000000004</v>
      </c>
      <c r="H510" s="37">
        <f t="shared" ref="H510:I510" si="91">H511</f>
        <v>0</v>
      </c>
      <c r="I510" s="37">
        <f t="shared" si="91"/>
        <v>0</v>
      </c>
    </row>
    <row r="511" spans="1:9" s="40" customFormat="1" ht="15" x14ac:dyDescent="0.25">
      <c r="A511" s="38" t="s">
        <v>396</v>
      </c>
      <c r="B511" s="35" t="s">
        <v>549</v>
      </c>
      <c r="C511" s="35" t="s">
        <v>158</v>
      </c>
      <c r="D511" s="35" t="s">
        <v>98</v>
      </c>
      <c r="E511" s="35" t="s">
        <v>602</v>
      </c>
      <c r="F511" s="35" t="s">
        <v>397</v>
      </c>
      <c r="G511" s="37">
        <f>16.3+23.4-19.9</f>
        <v>19.800000000000004</v>
      </c>
      <c r="H511" s="37">
        <v>0</v>
      </c>
      <c r="I511" s="37">
        <v>0</v>
      </c>
    </row>
    <row r="512" spans="1:9" s="40" customFormat="1" ht="51.75" x14ac:dyDescent="0.25">
      <c r="A512" s="38" t="s">
        <v>404</v>
      </c>
      <c r="B512" s="35" t="s">
        <v>549</v>
      </c>
      <c r="C512" s="35" t="s">
        <v>158</v>
      </c>
      <c r="D512" s="35" t="s">
        <v>98</v>
      </c>
      <c r="E512" s="35" t="s">
        <v>405</v>
      </c>
      <c r="F512" s="35" t="s">
        <v>101</v>
      </c>
      <c r="G512" s="37">
        <f t="shared" ref="G512:I513" si="92">G513</f>
        <v>88</v>
      </c>
      <c r="H512" s="37">
        <f t="shared" si="92"/>
        <v>88</v>
      </c>
      <c r="I512" s="37">
        <f t="shared" si="92"/>
        <v>88</v>
      </c>
    </row>
    <row r="513" spans="1:9" s="40" customFormat="1" ht="30" customHeight="1" x14ac:dyDescent="0.25">
      <c r="A513" s="38" t="s">
        <v>394</v>
      </c>
      <c r="B513" s="35" t="s">
        <v>549</v>
      </c>
      <c r="C513" s="35" t="s">
        <v>158</v>
      </c>
      <c r="D513" s="35" t="s">
        <v>98</v>
      </c>
      <c r="E513" s="35" t="s">
        <v>405</v>
      </c>
      <c r="F513" s="35" t="s">
        <v>395</v>
      </c>
      <c r="G513" s="37">
        <f t="shared" si="92"/>
        <v>88</v>
      </c>
      <c r="H513" s="37">
        <f t="shared" si="92"/>
        <v>88</v>
      </c>
      <c r="I513" s="37">
        <f t="shared" si="92"/>
        <v>88</v>
      </c>
    </row>
    <row r="514" spans="1:9" s="40" customFormat="1" ht="18.75" customHeight="1" x14ac:dyDescent="0.25">
      <c r="A514" s="38" t="s">
        <v>396</v>
      </c>
      <c r="B514" s="35" t="s">
        <v>549</v>
      </c>
      <c r="C514" s="35" t="s">
        <v>158</v>
      </c>
      <c r="D514" s="35" t="s">
        <v>98</v>
      </c>
      <c r="E514" s="35" t="s">
        <v>405</v>
      </c>
      <c r="F514" s="35" t="s">
        <v>397</v>
      </c>
      <c r="G514" s="37">
        <v>88</v>
      </c>
      <c r="H514" s="37">
        <v>88</v>
      </c>
      <c r="I514" s="37">
        <v>88</v>
      </c>
    </row>
    <row r="515" spans="1:9" s="40" customFormat="1" ht="132" customHeight="1" x14ac:dyDescent="0.25">
      <c r="A515" s="38" t="s">
        <v>406</v>
      </c>
      <c r="B515" s="35" t="s">
        <v>549</v>
      </c>
      <c r="C515" s="35" t="s">
        <v>158</v>
      </c>
      <c r="D515" s="35" t="s">
        <v>98</v>
      </c>
      <c r="E515" s="35" t="s">
        <v>407</v>
      </c>
      <c r="F515" s="35" t="s">
        <v>101</v>
      </c>
      <c r="G515" s="37">
        <f t="shared" ref="G515:I516" si="93">G516</f>
        <v>48</v>
      </c>
      <c r="H515" s="37">
        <f t="shared" si="93"/>
        <v>48</v>
      </c>
      <c r="I515" s="37">
        <f t="shared" si="93"/>
        <v>49.6</v>
      </c>
    </row>
    <row r="516" spans="1:9" s="40" customFormat="1" ht="30" customHeight="1" x14ac:dyDescent="0.25">
      <c r="A516" s="38" t="s">
        <v>394</v>
      </c>
      <c r="B516" s="35" t="s">
        <v>549</v>
      </c>
      <c r="C516" s="35" t="s">
        <v>158</v>
      </c>
      <c r="D516" s="35" t="s">
        <v>98</v>
      </c>
      <c r="E516" s="35" t="s">
        <v>407</v>
      </c>
      <c r="F516" s="35" t="s">
        <v>395</v>
      </c>
      <c r="G516" s="37">
        <f t="shared" si="93"/>
        <v>48</v>
      </c>
      <c r="H516" s="37">
        <f t="shared" si="93"/>
        <v>48</v>
      </c>
      <c r="I516" s="37">
        <f t="shared" si="93"/>
        <v>49.6</v>
      </c>
    </row>
    <row r="517" spans="1:9" s="40" customFormat="1" ht="19.5" customHeight="1" x14ac:dyDescent="0.25">
      <c r="A517" s="38" t="s">
        <v>396</v>
      </c>
      <c r="B517" s="35" t="s">
        <v>549</v>
      </c>
      <c r="C517" s="35" t="s">
        <v>158</v>
      </c>
      <c r="D517" s="35" t="s">
        <v>98</v>
      </c>
      <c r="E517" s="35" t="s">
        <v>407</v>
      </c>
      <c r="F517" s="35" t="s">
        <v>397</v>
      </c>
      <c r="G517" s="37">
        <f>46.4+1.6</f>
        <v>48</v>
      </c>
      <c r="H517" s="37">
        <v>48</v>
      </c>
      <c r="I517" s="37">
        <v>49.6</v>
      </c>
    </row>
    <row r="518" spans="1:9" s="40" customFormat="1" ht="39" x14ac:dyDescent="0.25">
      <c r="A518" s="38" t="s">
        <v>408</v>
      </c>
      <c r="B518" s="35" t="s">
        <v>549</v>
      </c>
      <c r="C518" s="35" t="s">
        <v>158</v>
      </c>
      <c r="D518" s="35" t="s">
        <v>98</v>
      </c>
      <c r="E518" s="35" t="s">
        <v>409</v>
      </c>
      <c r="F518" s="35" t="s">
        <v>101</v>
      </c>
      <c r="G518" s="37">
        <f t="shared" ref="G518:I519" si="94">G519</f>
        <v>11358.2</v>
      </c>
      <c r="H518" s="37">
        <f t="shared" si="94"/>
        <v>7700.9</v>
      </c>
      <c r="I518" s="37">
        <f t="shared" si="94"/>
        <v>8104.8</v>
      </c>
    </row>
    <row r="519" spans="1:9" s="40" customFormat="1" ht="27" customHeight="1" x14ac:dyDescent="0.25">
      <c r="A519" s="38" t="s">
        <v>394</v>
      </c>
      <c r="B519" s="35" t="s">
        <v>549</v>
      </c>
      <c r="C519" s="35" t="s">
        <v>158</v>
      </c>
      <c r="D519" s="35" t="s">
        <v>98</v>
      </c>
      <c r="E519" s="35" t="s">
        <v>409</v>
      </c>
      <c r="F519" s="35" t="s">
        <v>395</v>
      </c>
      <c r="G519" s="37">
        <f t="shared" si="94"/>
        <v>11358.2</v>
      </c>
      <c r="H519" s="37">
        <f t="shared" si="94"/>
        <v>7700.9</v>
      </c>
      <c r="I519" s="37">
        <f t="shared" si="94"/>
        <v>8104.8</v>
      </c>
    </row>
    <row r="520" spans="1:9" s="40" customFormat="1" ht="15" x14ac:dyDescent="0.25">
      <c r="A520" s="38" t="s">
        <v>396</v>
      </c>
      <c r="B520" s="35" t="s">
        <v>549</v>
      </c>
      <c r="C520" s="35" t="s">
        <v>158</v>
      </c>
      <c r="D520" s="35" t="s">
        <v>98</v>
      </c>
      <c r="E520" s="35" t="s">
        <v>409</v>
      </c>
      <c r="F520" s="35" t="s">
        <v>397</v>
      </c>
      <c r="G520" s="37">
        <f>7617.1+2060+1681.1</f>
        <v>11358.2</v>
      </c>
      <c r="H520" s="37">
        <v>7700.9</v>
      </c>
      <c r="I520" s="37">
        <v>8104.8</v>
      </c>
    </row>
    <row r="521" spans="1:9" s="40" customFormat="1" ht="15" x14ac:dyDescent="0.25">
      <c r="A521" s="38" t="s">
        <v>410</v>
      </c>
      <c r="B521" s="35" t="s">
        <v>549</v>
      </c>
      <c r="C521" s="35" t="s">
        <v>158</v>
      </c>
      <c r="D521" s="35" t="s">
        <v>103</v>
      </c>
      <c r="E521" s="35" t="s">
        <v>100</v>
      </c>
      <c r="F521" s="35" t="s">
        <v>101</v>
      </c>
      <c r="G521" s="37">
        <f>G522+G542</f>
        <v>27011.9</v>
      </c>
      <c r="H521" s="37">
        <f>H522+H542</f>
        <v>19874.900000000001</v>
      </c>
      <c r="I521" s="37">
        <f>I522+I542</f>
        <v>20426.599999999999</v>
      </c>
    </row>
    <row r="522" spans="1:9" s="40" customFormat="1" ht="90" x14ac:dyDescent="0.25">
      <c r="A522" s="38" t="s">
        <v>428</v>
      </c>
      <c r="B522" s="35" t="s">
        <v>549</v>
      </c>
      <c r="C522" s="35" t="s">
        <v>158</v>
      </c>
      <c r="D522" s="35" t="s">
        <v>103</v>
      </c>
      <c r="E522" s="35" t="s">
        <v>429</v>
      </c>
      <c r="F522" s="35" t="s">
        <v>101</v>
      </c>
      <c r="G522" s="37">
        <f>G523</f>
        <v>27011.9</v>
      </c>
      <c r="H522" s="37">
        <f>H523</f>
        <v>19874.900000000001</v>
      </c>
      <c r="I522" s="37">
        <f>I523</f>
        <v>20426.599999999999</v>
      </c>
    </row>
    <row r="523" spans="1:9" s="40" customFormat="1" ht="55.5" customHeight="1" x14ac:dyDescent="0.25">
      <c r="A523" s="38" t="s">
        <v>430</v>
      </c>
      <c r="B523" s="35" t="s">
        <v>549</v>
      </c>
      <c r="C523" s="35" t="s">
        <v>158</v>
      </c>
      <c r="D523" s="35" t="s">
        <v>103</v>
      </c>
      <c r="E523" s="35" t="s">
        <v>431</v>
      </c>
      <c r="F523" s="35" t="s">
        <v>101</v>
      </c>
      <c r="G523" s="37">
        <f>G533+G536+G539+G527+G530+G524</f>
        <v>27011.9</v>
      </c>
      <c r="H523" s="37">
        <f t="shared" ref="H523:I523" si="95">H533+H536+H539+H527</f>
        <v>19874.900000000001</v>
      </c>
      <c r="I523" s="37">
        <f t="shared" si="95"/>
        <v>20426.599999999999</v>
      </c>
    </row>
    <row r="524" spans="1:9" s="40" customFormat="1" ht="41.25" customHeight="1" x14ac:dyDescent="0.25">
      <c r="A524" s="38" t="s">
        <v>669</v>
      </c>
      <c r="B524" s="35" t="s">
        <v>549</v>
      </c>
      <c r="C524" s="35" t="s">
        <v>158</v>
      </c>
      <c r="D524" s="35" t="s">
        <v>103</v>
      </c>
      <c r="E524" s="35" t="s">
        <v>685</v>
      </c>
      <c r="F524" s="35" t="s">
        <v>101</v>
      </c>
      <c r="G524" s="37">
        <f>G525</f>
        <v>2381.1</v>
      </c>
      <c r="H524" s="37">
        <v>0</v>
      </c>
      <c r="I524" s="37">
        <v>0</v>
      </c>
    </row>
    <row r="525" spans="1:9" s="40" customFormat="1" ht="34.5" customHeight="1" x14ac:dyDescent="0.25">
      <c r="A525" s="38" t="s">
        <v>394</v>
      </c>
      <c r="B525" s="35" t="s">
        <v>549</v>
      </c>
      <c r="C525" s="35" t="s">
        <v>158</v>
      </c>
      <c r="D525" s="35" t="s">
        <v>103</v>
      </c>
      <c r="E525" s="35" t="s">
        <v>685</v>
      </c>
      <c r="F525" s="35" t="s">
        <v>395</v>
      </c>
      <c r="G525" s="37">
        <f>G526</f>
        <v>2381.1</v>
      </c>
      <c r="H525" s="37">
        <v>0</v>
      </c>
      <c r="I525" s="37">
        <v>0</v>
      </c>
    </row>
    <row r="526" spans="1:9" s="40" customFormat="1" ht="22.5" customHeight="1" x14ac:dyDescent="0.25">
      <c r="A526" s="38" t="s">
        <v>396</v>
      </c>
      <c r="B526" s="35" t="s">
        <v>549</v>
      </c>
      <c r="C526" s="35" t="s">
        <v>158</v>
      </c>
      <c r="D526" s="35" t="s">
        <v>103</v>
      </c>
      <c r="E526" s="35" t="s">
        <v>685</v>
      </c>
      <c r="F526" s="35" t="s">
        <v>397</v>
      </c>
      <c r="G526" s="37">
        <f>2449.4-140.9+65.1+7.5</f>
        <v>2381.1</v>
      </c>
      <c r="H526" s="37">
        <v>0</v>
      </c>
      <c r="I526" s="37">
        <v>0</v>
      </c>
    </row>
    <row r="527" spans="1:9" s="40" customFormat="1" ht="28.5" customHeight="1" x14ac:dyDescent="0.25">
      <c r="A527" s="38" t="s">
        <v>593</v>
      </c>
      <c r="B527" s="35" t="s">
        <v>549</v>
      </c>
      <c r="C527" s="35" t="s">
        <v>158</v>
      </c>
      <c r="D527" s="35" t="s">
        <v>103</v>
      </c>
      <c r="E527" s="35" t="s">
        <v>597</v>
      </c>
      <c r="F527" s="35" t="s">
        <v>101</v>
      </c>
      <c r="G527" s="37">
        <f>G528</f>
        <v>208.89999999999998</v>
      </c>
      <c r="H527" s="37">
        <f t="shared" ref="H527:I527" si="96">H528</f>
        <v>0</v>
      </c>
      <c r="I527" s="37">
        <f t="shared" si="96"/>
        <v>0</v>
      </c>
    </row>
    <row r="528" spans="1:9" s="40" customFormat="1" ht="30" customHeight="1" x14ac:dyDescent="0.25">
      <c r="A528" s="38" t="s">
        <v>394</v>
      </c>
      <c r="B528" s="35" t="s">
        <v>549</v>
      </c>
      <c r="C528" s="35" t="s">
        <v>158</v>
      </c>
      <c r="D528" s="35" t="s">
        <v>103</v>
      </c>
      <c r="E528" s="35" t="s">
        <v>597</v>
      </c>
      <c r="F528" s="35" t="s">
        <v>395</v>
      </c>
      <c r="G528" s="37">
        <f>G529</f>
        <v>208.89999999999998</v>
      </c>
      <c r="H528" s="37">
        <f t="shared" ref="H528:I528" si="97">H529</f>
        <v>0</v>
      </c>
      <c r="I528" s="37">
        <f t="shared" si="97"/>
        <v>0</v>
      </c>
    </row>
    <row r="529" spans="1:10" s="40" customFormat="1" ht="24" customHeight="1" x14ac:dyDescent="0.25">
      <c r="A529" s="38" t="s">
        <v>396</v>
      </c>
      <c r="B529" s="35" t="s">
        <v>549</v>
      </c>
      <c r="C529" s="35" t="s">
        <v>158</v>
      </c>
      <c r="D529" s="35" t="s">
        <v>103</v>
      </c>
      <c r="E529" s="35" t="s">
        <v>597</v>
      </c>
      <c r="F529" s="35" t="s">
        <v>397</v>
      </c>
      <c r="G529" s="37">
        <f>225+380-396.1</f>
        <v>208.89999999999998</v>
      </c>
      <c r="H529" s="37">
        <v>0</v>
      </c>
      <c r="I529" s="37">
        <v>0</v>
      </c>
    </row>
    <row r="530" spans="1:10" s="40" customFormat="1" ht="42.75" customHeight="1" x14ac:dyDescent="0.25">
      <c r="A530" s="38" t="s">
        <v>591</v>
      </c>
      <c r="B530" s="35" t="s">
        <v>549</v>
      </c>
      <c r="C530" s="35" t="s">
        <v>158</v>
      </c>
      <c r="D530" s="35" t="s">
        <v>103</v>
      </c>
      <c r="E530" s="35" t="s">
        <v>603</v>
      </c>
      <c r="F530" s="35" t="s">
        <v>101</v>
      </c>
      <c r="G530" s="37">
        <f>G531</f>
        <v>11</v>
      </c>
      <c r="H530" s="37">
        <f t="shared" ref="H530:I530" si="98">H531</f>
        <v>0</v>
      </c>
      <c r="I530" s="37">
        <f t="shared" si="98"/>
        <v>0</v>
      </c>
    </row>
    <row r="531" spans="1:10" s="40" customFormat="1" ht="33.75" customHeight="1" x14ac:dyDescent="0.25">
      <c r="A531" s="38" t="s">
        <v>394</v>
      </c>
      <c r="B531" s="35" t="s">
        <v>549</v>
      </c>
      <c r="C531" s="35" t="s">
        <v>158</v>
      </c>
      <c r="D531" s="35" t="s">
        <v>103</v>
      </c>
      <c r="E531" s="35" t="s">
        <v>603</v>
      </c>
      <c r="F531" s="35" t="s">
        <v>395</v>
      </c>
      <c r="G531" s="37">
        <f>G532</f>
        <v>11</v>
      </c>
      <c r="H531" s="37">
        <f t="shared" ref="H531:I531" si="99">H532</f>
        <v>0</v>
      </c>
      <c r="I531" s="37">
        <f t="shared" si="99"/>
        <v>0</v>
      </c>
    </row>
    <row r="532" spans="1:10" s="40" customFormat="1" ht="24" customHeight="1" x14ac:dyDescent="0.25">
      <c r="A532" s="38" t="s">
        <v>396</v>
      </c>
      <c r="B532" s="35" t="s">
        <v>549</v>
      </c>
      <c r="C532" s="35" t="s">
        <v>158</v>
      </c>
      <c r="D532" s="35" t="s">
        <v>103</v>
      </c>
      <c r="E532" s="35" t="s">
        <v>603</v>
      </c>
      <c r="F532" s="35" t="s">
        <v>397</v>
      </c>
      <c r="G532" s="37">
        <f>12.5+19.3-20.8</f>
        <v>11</v>
      </c>
      <c r="H532" s="37">
        <v>0</v>
      </c>
      <c r="I532" s="37">
        <v>0</v>
      </c>
    </row>
    <row r="533" spans="1:10" s="40" customFormat="1" ht="67.5" customHeight="1" x14ac:dyDescent="0.25">
      <c r="A533" s="38" t="s">
        <v>432</v>
      </c>
      <c r="B533" s="35" t="s">
        <v>549</v>
      </c>
      <c r="C533" s="35" t="s">
        <v>158</v>
      </c>
      <c r="D533" s="35" t="s">
        <v>103</v>
      </c>
      <c r="E533" s="35" t="s">
        <v>433</v>
      </c>
      <c r="F533" s="35" t="s">
        <v>101</v>
      </c>
      <c r="G533" s="37">
        <f t="shared" ref="G533:I534" si="100">G534</f>
        <v>294.39999999999998</v>
      </c>
      <c r="H533" s="37">
        <f t="shared" si="100"/>
        <v>294.39999999999998</v>
      </c>
      <c r="I533" s="37">
        <f t="shared" si="100"/>
        <v>304.5</v>
      </c>
    </row>
    <row r="534" spans="1:10" s="40" customFormat="1" ht="29.25" customHeight="1" x14ac:dyDescent="0.25">
      <c r="A534" s="38" t="s">
        <v>394</v>
      </c>
      <c r="B534" s="35" t="s">
        <v>549</v>
      </c>
      <c r="C534" s="35" t="s">
        <v>158</v>
      </c>
      <c r="D534" s="35" t="s">
        <v>103</v>
      </c>
      <c r="E534" s="35" t="s">
        <v>433</v>
      </c>
      <c r="F534" s="35" t="s">
        <v>395</v>
      </c>
      <c r="G534" s="37">
        <f t="shared" si="100"/>
        <v>294.39999999999998</v>
      </c>
      <c r="H534" s="37">
        <f t="shared" si="100"/>
        <v>294.39999999999998</v>
      </c>
      <c r="I534" s="37">
        <f t="shared" si="100"/>
        <v>304.5</v>
      </c>
    </row>
    <row r="535" spans="1:10" s="40" customFormat="1" ht="20.25" customHeight="1" x14ac:dyDescent="0.25">
      <c r="A535" s="38" t="s">
        <v>396</v>
      </c>
      <c r="B535" s="35" t="s">
        <v>549</v>
      </c>
      <c r="C535" s="35" t="s">
        <v>158</v>
      </c>
      <c r="D535" s="35" t="s">
        <v>103</v>
      </c>
      <c r="E535" s="35" t="s">
        <v>433</v>
      </c>
      <c r="F535" s="35" t="s">
        <v>397</v>
      </c>
      <c r="G535" s="37">
        <v>294.39999999999998</v>
      </c>
      <c r="H535" s="37">
        <v>294.39999999999998</v>
      </c>
      <c r="I535" s="37">
        <v>304.5</v>
      </c>
    </row>
    <row r="536" spans="1:10" s="40" customFormat="1" ht="39" x14ac:dyDescent="0.25">
      <c r="A536" s="38" t="s">
        <v>402</v>
      </c>
      <c r="B536" s="35" t="s">
        <v>549</v>
      </c>
      <c r="C536" s="35" t="s">
        <v>158</v>
      </c>
      <c r="D536" s="35" t="s">
        <v>103</v>
      </c>
      <c r="E536" s="35" t="s">
        <v>434</v>
      </c>
      <c r="F536" s="35" t="s">
        <v>101</v>
      </c>
      <c r="G536" s="37">
        <f t="shared" ref="G536:I537" si="101">G537</f>
        <v>7870.9000000000005</v>
      </c>
      <c r="H536" s="37">
        <f t="shared" si="101"/>
        <v>7661.6</v>
      </c>
      <c r="I536" s="37">
        <f t="shared" si="101"/>
        <v>7797.7999999999993</v>
      </c>
    </row>
    <row r="537" spans="1:10" s="40" customFormat="1" ht="26.25" x14ac:dyDescent="0.25">
      <c r="A537" s="38" t="s">
        <v>394</v>
      </c>
      <c r="B537" s="35" t="s">
        <v>549</v>
      </c>
      <c r="C537" s="35" t="s">
        <v>158</v>
      </c>
      <c r="D537" s="35" t="s">
        <v>103</v>
      </c>
      <c r="E537" s="35" t="s">
        <v>434</v>
      </c>
      <c r="F537" s="35" t="s">
        <v>395</v>
      </c>
      <c r="G537" s="37">
        <f t="shared" si="101"/>
        <v>7870.9000000000005</v>
      </c>
      <c r="H537" s="37">
        <f t="shared" si="101"/>
        <v>7661.6</v>
      </c>
      <c r="I537" s="37">
        <f t="shared" si="101"/>
        <v>7797.7999999999993</v>
      </c>
    </row>
    <row r="538" spans="1:10" s="40" customFormat="1" ht="15" x14ac:dyDescent="0.25">
      <c r="A538" s="38" t="s">
        <v>396</v>
      </c>
      <c r="B538" s="35" t="s">
        <v>549</v>
      </c>
      <c r="C538" s="35" t="s">
        <v>158</v>
      </c>
      <c r="D538" s="35" t="s">
        <v>103</v>
      </c>
      <c r="E538" s="35" t="s">
        <v>434</v>
      </c>
      <c r="F538" s="35" t="s">
        <v>397</v>
      </c>
      <c r="G538" s="37">
        <f>8885.5-12.5-1087.4-300+157.5+20.8+50+157</f>
        <v>7870.9000000000005</v>
      </c>
      <c r="H538" s="37">
        <f>10332.5-2670.9</f>
        <v>7661.6</v>
      </c>
      <c r="I538" s="37">
        <f>10562.3-2764.5</f>
        <v>7797.7999999999993</v>
      </c>
      <c r="J538" s="62"/>
    </row>
    <row r="539" spans="1:10" s="40" customFormat="1" ht="26.25" x14ac:dyDescent="0.25">
      <c r="A539" s="38" t="s">
        <v>435</v>
      </c>
      <c r="B539" s="35" t="s">
        <v>549</v>
      </c>
      <c r="C539" s="35" t="s">
        <v>158</v>
      </c>
      <c r="D539" s="35" t="s">
        <v>103</v>
      </c>
      <c r="E539" s="35" t="s">
        <v>436</v>
      </c>
      <c r="F539" s="35" t="s">
        <v>101</v>
      </c>
      <c r="G539" s="37">
        <f t="shared" ref="G539:I540" si="102">G540</f>
        <v>16245.6</v>
      </c>
      <c r="H539" s="37">
        <f t="shared" si="102"/>
        <v>11918.9</v>
      </c>
      <c r="I539" s="37">
        <f t="shared" si="102"/>
        <v>12324.3</v>
      </c>
    </row>
    <row r="540" spans="1:10" s="40" customFormat="1" ht="26.25" x14ac:dyDescent="0.25">
      <c r="A540" s="38" t="s">
        <v>394</v>
      </c>
      <c r="B540" s="35" t="s">
        <v>549</v>
      </c>
      <c r="C540" s="35" t="s">
        <v>158</v>
      </c>
      <c r="D540" s="35" t="s">
        <v>103</v>
      </c>
      <c r="E540" s="35" t="s">
        <v>436</v>
      </c>
      <c r="F540" s="35" t="s">
        <v>395</v>
      </c>
      <c r="G540" s="37">
        <f t="shared" si="102"/>
        <v>16245.6</v>
      </c>
      <c r="H540" s="37">
        <f t="shared" si="102"/>
        <v>11918.9</v>
      </c>
      <c r="I540" s="37">
        <f t="shared" si="102"/>
        <v>12324.3</v>
      </c>
    </row>
    <row r="541" spans="1:10" s="40" customFormat="1" ht="15" x14ac:dyDescent="0.25">
      <c r="A541" s="38" t="s">
        <v>396</v>
      </c>
      <c r="B541" s="35" t="s">
        <v>549</v>
      </c>
      <c r="C541" s="35" t="s">
        <v>158</v>
      </c>
      <c r="D541" s="35" t="s">
        <v>103</v>
      </c>
      <c r="E541" s="35" t="s">
        <v>436</v>
      </c>
      <c r="F541" s="35" t="s">
        <v>397</v>
      </c>
      <c r="G541" s="37">
        <f>11524.7+2641+2079.9</f>
        <v>16245.6</v>
      </c>
      <c r="H541" s="37">
        <v>11918.9</v>
      </c>
      <c r="I541" s="37">
        <v>12324.3</v>
      </c>
    </row>
    <row r="542" spans="1:10" s="40" customFormat="1" ht="26.25" hidden="1" x14ac:dyDescent="0.25">
      <c r="A542" s="38" t="s">
        <v>389</v>
      </c>
      <c r="B542" s="35" t="s">
        <v>549</v>
      </c>
      <c r="C542" s="35" t="s">
        <v>158</v>
      </c>
      <c r="D542" s="35" t="s">
        <v>103</v>
      </c>
      <c r="E542" s="35" t="s">
        <v>390</v>
      </c>
      <c r="F542" s="35" t="s">
        <v>101</v>
      </c>
      <c r="G542" s="37">
        <f>G543</f>
        <v>0</v>
      </c>
    </row>
    <row r="543" spans="1:10" s="40" customFormat="1" ht="51.75" hidden="1" x14ac:dyDescent="0.25">
      <c r="A543" s="38" t="s">
        <v>391</v>
      </c>
      <c r="B543" s="35" t="s">
        <v>549</v>
      </c>
      <c r="C543" s="35" t="s">
        <v>158</v>
      </c>
      <c r="D543" s="35" t="s">
        <v>103</v>
      </c>
      <c r="E543" s="35" t="s">
        <v>392</v>
      </c>
      <c r="F543" s="35" t="s">
        <v>101</v>
      </c>
      <c r="G543" s="37">
        <f>G544</f>
        <v>0</v>
      </c>
    </row>
    <row r="544" spans="1:10" s="40" customFormat="1" ht="15" hidden="1" x14ac:dyDescent="0.25">
      <c r="A544" s="38" t="s">
        <v>179</v>
      </c>
      <c r="B544" s="35" t="s">
        <v>549</v>
      </c>
      <c r="C544" s="35" t="s">
        <v>158</v>
      </c>
      <c r="D544" s="35" t="s">
        <v>103</v>
      </c>
      <c r="E544" s="35" t="s">
        <v>393</v>
      </c>
      <c r="F544" s="35" t="s">
        <v>101</v>
      </c>
      <c r="G544" s="37">
        <f>G545</f>
        <v>0</v>
      </c>
    </row>
    <row r="545" spans="1:9" s="40" customFormat="1" ht="26.25" hidden="1" x14ac:dyDescent="0.25">
      <c r="A545" s="38" t="s">
        <v>394</v>
      </c>
      <c r="B545" s="35" t="s">
        <v>549</v>
      </c>
      <c r="C545" s="35" t="s">
        <v>158</v>
      </c>
      <c r="D545" s="35" t="s">
        <v>103</v>
      </c>
      <c r="E545" s="35" t="s">
        <v>393</v>
      </c>
      <c r="F545" s="35" t="s">
        <v>395</v>
      </c>
      <c r="G545" s="37">
        <f>G546</f>
        <v>0</v>
      </c>
    </row>
    <row r="546" spans="1:9" s="40" customFormat="1" ht="15" hidden="1" x14ac:dyDescent="0.25">
      <c r="A546" s="38" t="s">
        <v>396</v>
      </c>
      <c r="B546" s="35" t="s">
        <v>549</v>
      </c>
      <c r="C546" s="35" t="s">
        <v>158</v>
      </c>
      <c r="D546" s="35" t="s">
        <v>103</v>
      </c>
      <c r="E546" s="35" t="s">
        <v>393</v>
      </c>
      <c r="F546" s="35" t="s">
        <v>397</v>
      </c>
      <c r="G546" s="37">
        <f>64.2-64.2</f>
        <v>0</v>
      </c>
    </row>
    <row r="547" spans="1:9" s="40" customFormat="1" ht="31.5" customHeight="1" x14ac:dyDescent="0.25">
      <c r="A547" s="38" t="s">
        <v>443</v>
      </c>
      <c r="B547" s="35" t="s">
        <v>549</v>
      </c>
      <c r="C547" s="35" t="s">
        <v>158</v>
      </c>
      <c r="D547" s="35" t="s">
        <v>145</v>
      </c>
      <c r="E547" s="35" t="s">
        <v>100</v>
      </c>
      <c r="F547" s="35" t="s">
        <v>101</v>
      </c>
      <c r="G547" s="37">
        <f>G548</f>
        <v>97.5</v>
      </c>
      <c r="H547" s="37">
        <f t="shared" ref="H547:I550" si="103">H548</f>
        <v>187</v>
      </c>
      <c r="I547" s="37">
        <f t="shared" si="103"/>
        <v>187</v>
      </c>
    </row>
    <row r="548" spans="1:9" s="40" customFormat="1" ht="38.25" customHeight="1" x14ac:dyDescent="0.25">
      <c r="A548" s="38" t="s">
        <v>181</v>
      </c>
      <c r="B548" s="35" t="s">
        <v>549</v>
      </c>
      <c r="C548" s="35" t="s">
        <v>158</v>
      </c>
      <c r="D548" s="35" t="s">
        <v>145</v>
      </c>
      <c r="E548" s="35" t="s">
        <v>182</v>
      </c>
      <c r="F548" s="35" t="s">
        <v>101</v>
      </c>
      <c r="G548" s="37">
        <f>G549</f>
        <v>97.5</v>
      </c>
      <c r="H548" s="37">
        <f t="shared" si="103"/>
        <v>187</v>
      </c>
      <c r="I548" s="37">
        <f t="shared" si="103"/>
        <v>187</v>
      </c>
    </row>
    <row r="549" spans="1:9" s="40" customFormat="1" ht="95.25" customHeight="1" x14ac:dyDescent="0.25">
      <c r="A549" s="38" t="s">
        <v>444</v>
      </c>
      <c r="B549" s="35" t="s">
        <v>549</v>
      </c>
      <c r="C549" s="35" t="s">
        <v>158</v>
      </c>
      <c r="D549" s="35" t="s">
        <v>145</v>
      </c>
      <c r="E549" s="35" t="s">
        <v>187</v>
      </c>
      <c r="F549" s="35" t="s">
        <v>101</v>
      </c>
      <c r="G549" s="37">
        <f>G550</f>
        <v>97.5</v>
      </c>
      <c r="H549" s="37">
        <f t="shared" si="103"/>
        <v>187</v>
      </c>
      <c r="I549" s="37">
        <f t="shared" si="103"/>
        <v>187</v>
      </c>
    </row>
    <row r="550" spans="1:9" s="40" customFormat="1" ht="27" customHeight="1" x14ac:dyDescent="0.25">
      <c r="A550" s="38" t="s">
        <v>120</v>
      </c>
      <c r="B550" s="35" t="s">
        <v>549</v>
      </c>
      <c r="C550" s="35" t="s">
        <v>158</v>
      </c>
      <c r="D550" s="35" t="s">
        <v>145</v>
      </c>
      <c r="E550" s="35" t="s">
        <v>188</v>
      </c>
      <c r="F550" s="35" t="s">
        <v>121</v>
      </c>
      <c r="G550" s="37">
        <f>G551</f>
        <v>97.5</v>
      </c>
      <c r="H550" s="37">
        <f t="shared" si="103"/>
        <v>187</v>
      </c>
      <c r="I550" s="37">
        <f t="shared" si="103"/>
        <v>187</v>
      </c>
    </row>
    <row r="551" spans="1:9" s="40" customFormat="1" ht="27.75" customHeight="1" x14ac:dyDescent="0.25">
      <c r="A551" s="38" t="s">
        <v>122</v>
      </c>
      <c r="B551" s="35" t="s">
        <v>549</v>
      </c>
      <c r="C551" s="35" t="s">
        <v>158</v>
      </c>
      <c r="D551" s="35" t="s">
        <v>145</v>
      </c>
      <c r="E551" s="35" t="s">
        <v>188</v>
      </c>
      <c r="F551" s="35" t="s">
        <v>123</v>
      </c>
      <c r="G551" s="37">
        <f>22+165+2.5+10-55+1.1+6.3-54.4</f>
        <v>97.5</v>
      </c>
      <c r="H551" s="37">
        <f>22+165</f>
        <v>187</v>
      </c>
      <c r="I551" s="37">
        <f>22+165</f>
        <v>187</v>
      </c>
    </row>
    <row r="552" spans="1:9" s="40" customFormat="1" ht="18.75" customHeight="1" x14ac:dyDescent="0.25">
      <c r="A552" s="38" t="s">
        <v>557</v>
      </c>
      <c r="B552" s="35" t="s">
        <v>549</v>
      </c>
      <c r="C552" s="35" t="s">
        <v>158</v>
      </c>
      <c r="D552" s="35" t="s">
        <v>158</v>
      </c>
      <c r="E552" s="35" t="s">
        <v>100</v>
      </c>
      <c r="F552" s="35" t="s">
        <v>101</v>
      </c>
      <c r="G552" s="37">
        <f>G553</f>
        <v>316.5</v>
      </c>
      <c r="H552" s="37">
        <f>H553</f>
        <v>316.5</v>
      </c>
      <c r="I552" s="37">
        <f>I553</f>
        <v>316.5</v>
      </c>
    </row>
    <row r="553" spans="1:9" s="40" customFormat="1" ht="28.5" customHeight="1" x14ac:dyDescent="0.25">
      <c r="A553" s="38" t="s">
        <v>446</v>
      </c>
      <c r="B553" s="35" t="s">
        <v>549</v>
      </c>
      <c r="C553" s="35" t="s">
        <v>158</v>
      </c>
      <c r="D553" s="35" t="s">
        <v>158</v>
      </c>
      <c r="E553" s="35" t="s">
        <v>447</v>
      </c>
      <c r="F553" s="35" t="s">
        <v>101</v>
      </c>
      <c r="G553" s="37">
        <f>G554+G560</f>
        <v>316.5</v>
      </c>
      <c r="H553" s="37">
        <f>H554+H560</f>
        <v>316.5</v>
      </c>
      <c r="I553" s="37">
        <f>I554+I560</f>
        <v>316.5</v>
      </c>
    </row>
    <row r="554" spans="1:9" s="40" customFormat="1" ht="28.5" customHeight="1" x14ac:dyDescent="0.25">
      <c r="A554" s="38" t="s">
        <v>448</v>
      </c>
      <c r="B554" s="35" t="s">
        <v>549</v>
      </c>
      <c r="C554" s="35" t="s">
        <v>158</v>
      </c>
      <c r="D554" s="35" t="s">
        <v>158</v>
      </c>
      <c r="E554" s="35" t="s">
        <v>449</v>
      </c>
      <c r="F554" s="35" t="s">
        <v>101</v>
      </c>
      <c r="G554" s="37">
        <f>G555</f>
        <v>259.60000000000002</v>
      </c>
      <c r="H554" s="37">
        <f t="shared" ref="H554:I556" si="104">H555</f>
        <v>272.60000000000002</v>
      </c>
      <c r="I554" s="37">
        <f t="shared" si="104"/>
        <v>272.60000000000002</v>
      </c>
    </row>
    <row r="555" spans="1:9" s="40" customFormat="1" ht="21" customHeight="1" x14ac:dyDescent="0.25">
      <c r="A555" s="38" t="s">
        <v>179</v>
      </c>
      <c r="B555" s="35" t="s">
        <v>549</v>
      </c>
      <c r="C555" s="35" t="s">
        <v>158</v>
      </c>
      <c r="D555" s="35" t="s">
        <v>158</v>
      </c>
      <c r="E555" s="35" t="s">
        <v>450</v>
      </c>
      <c r="F555" s="35" t="s">
        <v>101</v>
      </c>
      <c r="G555" s="37">
        <f>G556</f>
        <v>259.60000000000002</v>
      </c>
      <c r="H555" s="37">
        <f t="shared" si="104"/>
        <v>272.60000000000002</v>
      </c>
      <c r="I555" s="37">
        <f t="shared" si="104"/>
        <v>272.60000000000002</v>
      </c>
    </row>
    <row r="556" spans="1:9" s="40" customFormat="1" ht="30.75" customHeight="1" x14ac:dyDescent="0.25">
      <c r="A556" s="38" t="s">
        <v>394</v>
      </c>
      <c r="B556" s="35" t="s">
        <v>549</v>
      </c>
      <c r="C556" s="35" t="s">
        <v>158</v>
      </c>
      <c r="D556" s="35" t="s">
        <v>158</v>
      </c>
      <c r="E556" s="35" t="s">
        <v>450</v>
      </c>
      <c r="F556" s="35" t="s">
        <v>395</v>
      </c>
      <c r="G556" s="37">
        <f>G557</f>
        <v>259.60000000000002</v>
      </c>
      <c r="H556" s="37">
        <f t="shared" si="104"/>
        <v>272.60000000000002</v>
      </c>
      <c r="I556" s="37">
        <f t="shared" si="104"/>
        <v>272.60000000000002</v>
      </c>
    </row>
    <row r="557" spans="1:9" s="40" customFormat="1" ht="21.75" customHeight="1" x14ac:dyDescent="0.25">
      <c r="A557" s="38" t="s">
        <v>396</v>
      </c>
      <c r="B557" s="35" t="s">
        <v>549</v>
      </c>
      <c r="C557" s="35" t="s">
        <v>158</v>
      </c>
      <c r="D557" s="35" t="s">
        <v>158</v>
      </c>
      <c r="E557" s="35" t="s">
        <v>450</v>
      </c>
      <c r="F557" s="35" t="s">
        <v>397</v>
      </c>
      <c r="G557" s="37">
        <f>272.6-13</f>
        <v>259.60000000000002</v>
      </c>
      <c r="H557" s="37">
        <v>272.60000000000002</v>
      </c>
      <c r="I557" s="37">
        <v>272.60000000000002</v>
      </c>
    </row>
    <row r="558" spans="1:9" s="40" customFormat="1" ht="39" hidden="1" customHeight="1" x14ac:dyDescent="0.25">
      <c r="A558" s="38" t="s">
        <v>451</v>
      </c>
      <c r="B558" s="35" t="s">
        <v>549</v>
      </c>
      <c r="C558" s="35" t="s">
        <v>158</v>
      </c>
      <c r="D558" s="35" t="s">
        <v>248</v>
      </c>
      <c r="E558" s="35" t="s">
        <v>452</v>
      </c>
      <c r="F558" s="35" t="s">
        <v>101</v>
      </c>
      <c r="G558" s="37" t="e">
        <f>#REF!/1000</f>
        <v>#REF!</v>
      </c>
    </row>
    <row r="559" spans="1:9" s="40" customFormat="1" ht="15" hidden="1" customHeight="1" x14ac:dyDescent="0.25">
      <c r="A559" s="38" t="s">
        <v>453</v>
      </c>
      <c r="B559" s="35" t="s">
        <v>549</v>
      </c>
      <c r="C559" s="35" t="s">
        <v>158</v>
      </c>
      <c r="D559" s="35" t="s">
        <v>248</v>
      </c>
      <c r="E559" s="35" t="s">
        <v>452</v>
      </c>
      <c r="F559" s="35" t="s">
        <v>454</v>
      </c>
      <c r="G559" s="37" t="e">
        <f>#REF!/1000</f>
        <v>#REF!</v>
      </c>
    </row>
    <row r="560" spans="1:9" s="40" customFormat="1" ht="30.75" customHeight="1" x14ac:dyDescent="0.25">
      <c r="A560" s="38" t="s">
        <v>455</v>
      </c>
      <c r="B560" s="35" t="s">
        <v>549</v>
      </c>
      <c r="C560" s="35" t="s">
        <v>158</v>
      </c>
      <c r="D560" s="35" t="s">
        <v>158</v>
      </c>
      <c r="E560" s="35" t="s">
        <v>456</v>
      </c>
      <c r="F560" s="35" t="s">
        <v>101</v>
      </c>
      <c r="G560" s="37">
        <f>G561</f>
        <v>56.9</v>
      </c>
      <c r="H560" s="37">
        <f t="shared" ref="H560:I562" si="105">H561</f>
        <v>43.9</v>
      </c>
      <c r="I560" s="37">
        <f t="shared" si="105"/>
        <v>43.9</v>
      </c>
    </row>
    <row r="561" spans="1:10" s="40" customFormat="1" ht="21" customHeight="1" x14ac:dyDescent="0.25">
      <c r="A561" s="38" t="s">
        <v>179</v>
      </c>
      <c r="B561" s="35" t="s">
        <v>549</v>
      </c>
      <c r="C561" s="35" t="s">
        <v>158</v>
      </c>
      <c r="D561" s="35" t="s">
        <v>158</v>
      </c>
      <c r="E561" s="35" t="s">
        <v>457</v>
      </c>
      <c r="F561" s="35" t="s">
        <v>101</v>
      </c>
      <c r="G561" s="37">
        <f>G562</f>
        <v>56.9</v>
      </c>
      <c r="H561" s="37">
        <f t="shared" si="105"/>
        <v>43.9</v>
      </c>
      <c r="I561" s="37">
        <f t="shared" si="105"/>
        <v>43.9</v>
      </c>
    </row>
    <row r="562" spans="1:10" s="40" customFormat="1" ht="34.5" customHeight="1" x14ac:dyDescent="0.25">
      <c r="A562" s="38" t="s">
        <v>394</v>
      </c>
      <c r="B562" s="35" t="s">
        <v>549</v>
      </c>
      <c r="C562" s="35" t="s">
        <v>158</v>
      </c>
      <c r="D562" s="35" t="s">
        <v>158</v>
      </c>
      <c r="E562" s="35" t="s">
        <v>457</v>
      </c>
      <c r="F562" s="35" t="s">
        <v>395</v>
      </c>
      <c r="G562" s="37">
        <f>G563</f>
        <v>56.9</v>
      </c>
      <c r="H562" s="37">
        <f t="shared" si="105"/>
        <v>43.9</v>
      </c>
      <c r="I562" s="37">
        <f t="shared" si="105"/>
        <v>43.9</v>
      </c>
    </row>
    <row r="563" spans="1:10" s="40" customFormat="1" ht="18" customHeight="1" x14ac:dyDescent="0.25">
      <c r="A563" s="38" t="s">
        <v>396</v>
      </c>
      <c r="B563" s="35" t="s">
        <v>549</v>
      </c>
      <c r="C563" s="35" t="s">
        <v>158</v>
      </c>
      <c r="D563" s="35" t="s">
        <v>158</v>
      </c>
      <c r="E563" s="35" t="s">
        <v>457</v>
      </c>
      <c r="F563" s="35" t="s">
        <v>397</v>
      </c>
      <c r="G563" s="37">
        <f>43.9+13</f>
        <v>56.9</v>
      </c>
      <c r="H563" s="37">
        <v>43.9</v>
      </c>
      <c r="I563" s="37">
        <v>43.9</v>
      </c>
    </row>
    <row r="564" spans="1:10" s="40" customFormat="1" ht="19.5" customHeight="1" x14ac:dyDescent="0.25">
      <c r="A564" s="38" t="s">
        <v>480</v>
      </c>
      <c r="B564" s="35" t="s">
        <v>549</v>
      </c>
      <c r="C564" s="35" t="s">
        <v>481</v>
      </c>
      <c r="D564" s="35" t="s">
        <v>99</v>
      </c>
      <c r="E564" s="35" t="s">
        <v>100</v>
      </c>
      <c r="F564" s="35" t="s">
        <v>101</v>
      </c>
      <c r="G564" s="37">
        <f>G565+G570+G578</f>
        <v>742.19999999999993</v>
      </c>
      <c r="H564" s="37">
        <f>H565+H570+H578</f>
        <v>1013.9</v>
      </c>
      <c r="I564" s="37">
        <f>I565+I570+I578</f>
        <v>1025.4000000000001</v>
      </c>
    </row>
    <row r="565" spans="1:10" s="40" customFormat="1" ht="15" x14ac:dyDescent="0.25">
      <c r="A565" s="38" t="s">
        <v>482</v>
      </c>
      <c r="B565" s="35" t="s">
        <v>549</v>
      </c>
      <c r="C565" s="35" t="s">
        <v>481</v>
      </c>
      <c r="D565" s="35" t="s">
        <v>98</v>
      </c>
      <c r="E565" s="35" t="s">
        <v>100</v>
      </c>
      <c r="F565" s="35" t="s">
        <v>101</v>
      </c>
      <c r="G565" s="37">
        <f>G566</f>
        <v>172.5</v>
      </c>
      <c r="H565" s="37">
        <f t="shared" ref="H565:I568" si="106">H566</f>
        <v>402</v>
      </c>
      <c r="I565" s="37">
        <f t="shared" si="106"/>
        <v>402</v>
      </c>
    </row>
    <row r="566" spans="1:10" s="44" customFormat="1" ht="26.25" x14ac:dyDescent="0.25">
      <c r="A566" s="38" t="s">
        <v>339</v>
      </c>
      <c r="B566" s="35" t="s">
        <v>549</v>
      </c>
      <c r="C566" s="35" t="s">
        <v>481</v>
      </c>
      <c r="D566" s="35" t="s">
        <v>98</v>
      </c>
      <c r="E566" s="35" t="s">
        <v>340</v>
      </c>
      <c r="F566" s="35" t="s">
        <v>101</v>
      </c>
      <c r="G566" s="37">
        <f>G567</f>
        <v>172.5</v>
      </c>
      <c r="H566" s="37">
        <f t="shared" si="106"/>
        <v>402</v>
      </c>
      <c r="I566" s="37">
        <f t="shared" si="106"/>
        <v>402</v>
      </c>
    </row>
    <row r="567" spans="1:10" s="44" customFormat="1" ht="19.5" customHeight="1" x14ac:dyDescent="0.25">
      <c r="A567" s="38" t="s">
        <v>483</v>
      </c>
      <c r="B567" s="35" t="s">
        <v>549</v>
      </c>
      <c r="C567" s="35" t="s">
        <v>481</v>
      </c>
      <c r="D567" s="35" t="s">
        <v>98</v>
      </c>
      <c r="E567" s="35" t="s">
        <v>484</v>
      </c>
      <c r="F567" s="35" t="s">
        <v>101</v>
      </c>
      <c r="G567" s="37">
        <f>G568</f>
        <v>172.5</v>
      </c>
      <c r="H567" s="37">
        <f t="shared" si="106"/>
        <v>402</v>
      </c>
      <c r="I567" s="37">
        <f t="shared" si="106"/>
        <v>402</v>
      </c>
    </row>
    <row r="568" spans="1:10" s="41" customFormat="1" ht="18.75" customHeight="1" x14ac:dyDescent="0.25">
      <c r="A568" s="38" t="s">
        <v>485</v>
      </c>
      <c r="B568" s="35" t="s">
        <v>549</v>
      </c>
      <c r="C568" s="35" t="s">
        <v>481</v>
      </c>
      <c r="D568" s="35" t="s">
        <v>98</v>
      </c>
      <c r="E568" s="35" t="s">
        <v>484</v>
      </c>
      <c r="F568" s="35" t="s">
        <v>486</v>
      </c>
      <c r="G568" s="37">
        <f>G569</f>
        <v>172.5</v>
      </c>
      <c r="H568" s="37">
        <f t="shared" si="106"/>
        <v>402</v>
      </c>
      <c r="I568" s="37">
        <f t="shared" si="106"/>
        <v>402</v>
      </c>
    </row>
    <row r="569" spans="1:10" s="41" customFormat="1" ht="18.75" customHeight="1" x14ac:dyDescent="0.25">
      <c r="A569" s="38" t="s">
        <v>487</v>
      </c>
      <c r="B569" s="35" t="s">
        <v>549</v>
      </c>
      <c r="C569" s="35" t="s">
        <v>481</v>
      </c>
      <c r="D569" s="35" t="s">
        <v>98</v>
      </c>
      <c r="E569" s="35" t="s">
        <v>484</v>
      </c>
      <c r="F569" s="35" t="s">
        <v>488</v>
      </c>
      <c r="G569" s="37">
        <f>402-229.5</f>
        <v>172.5</v>
      </c>
      <c r="H569" s="37">
        <v>402</v>
      </c>
      <c r="I569" s="37">
        <v>402</v>
      </c>
    </row>
    <row r="570" spans="1:10" s="41" customFormat="1" ht="18" customHeight="1" x14ac:dyDescent="0.25">
      <c r="A570" s="38" t="s">
        <v>489</v>
      </c>
      <c r="B570" s="35" t="s">
        <v>549</v>
      </c>
      <c r="C570" s="35" t="s">
        <v>481</v>
      </c>
      <c r="D570" s="35" t="s">
        <v>243</v>
      </c>
      <c r="E570" s="35" t="s">
        <v>100</v>
      </c>
      <c r="F570" s="35" t="s">
        <v>101</v>
      </c>
      <c r="G570" s="37">
        <f t="shared" ref="G570:I571" si="107">G571</f>
        <v>317.09999999999997</v>
      </c>
      <c r="H570" s="37">
        <f t="shared" si="107"/>
        <v>328.5</v>
      </c>
      <c r="I570" s="37">
        <f t="shared" si="107"/>
        <v>340</v>
      </c>
    </row>
    <row r="571" spans="1:10" s="40" customFormat="1" ht="28.5" customHeight="1" x14ac:dyDescent="0.25">
      <c r="A571" s="38" t="s">
        <v>339</v>
      </c>
      <c r="B571" s="35" t="s">
        <v>549</v>
      </c>
      <c r="C571" s="35" t="s">
        <v>481</v>
      </c>
      <c r="D571" s="35" t="s">
        <v>243</v>
      </c>
      <c r="E571" s="35" t="s">
        <v>340</v>
      </c>
      <c r="F571" s="35" t="s">
        <v>101</v>
      </c>
      <c r="G571" s="37">
        <f t="shared" si="107"/>
        <v>317.09999999999997</v>
      </c>
      <c r="H571" s="37">
        <f t="shared" si="107"/>
        <v>328.5</v>
      </c>
      <c r="I571" s="37">
        <f t="shared" si="107"/>
        <v>340</v>
      </c>
    </row>
    <row r="572" spans="1:10" s="44" customFormat="1" ht="54" customHeight="1" x14ac:dyDescent="0.25">
      <c r="A572" s="38" t="s">
        <v>490</v>
      </c>
      <c r="B572" s="35" t="s">
        <v>549</v>
      </c>
      <c r="C572" s="35" t="s">
        <v>481</v>
      </c>
      <c r="D572" s="35" t="s">
        <v>243</v>
      </c>
      <c r="E572" s="35" t="s">
        <v>491</v>
      </c>
      <c r="F572" s="35" t="s">
        <v>101</v>
      </c>
      <c r="G572" s="37">
        <f>G573+G575</f>
        <v>317.09999999999997</v>
      </c>
      <c r="H572" s="37">
        <f>H573+H575</f>
        <v>328.5</v>
      </c>
      <c r="I572" s="37">
        <f>I573+I575</f>
        <v>340</v>
      </c>
    </row>
    <row r="573" spans="1:10" s="44" customFormat="1" ht="32.25" customHeight="1" x14ac:dyDescent="0.25">
      <c r="A573" s="38" t="s">
        <v>120</v>
      </c>
      <c r="B573" s="35" t="s">
        <v>549</v>
      </c>
      <c r="C573" s="35" t="s">
        <v>481</v>
      </c>
      <c r="D573" s="35" t="s">
        <v>243</v>
      </c>
      <c r="E573" s="35" t="s">
        <v>491</v>
      </c>
      <c r="F573" s="35" t="s">
        <v>121</v>
      </c>
      <c r="G573" s="37">
        <f>G574</f>
        <v>5.7</v>
      </c>
      <c r="H573" s="63">
        <f>H574</f>
        <v>5.9</v>
      </c>
      <c r="I573" s="63">
        <f>I574</f>
        <v>6.1</v>
      </c>
      <c r="J573" s="64"/>
    </row>
    <row r="574" spans="1:10" s="44" customFormat="1" ht="34.5" customHeight="1" x14ac:dyDescent="0.25">
      <c r="A574" s="38" t="s">
        <v>255</v>
      </c>
      <c r="B574" s="35" t="s">
        <v>549</v>
      </c>
      <c r="C574" s="35" t="s">
        <v>481</v>
      </c>
      <c r="D574" s="35" t="s">
        <v>243</v>
      </c>
      <c r="E574" s="35" t="s">
        <v>491</v>
      </c>
      <c r="F574" s="35" t="s">
        <v>123</v>
      </c>
      <c r="G574" s="37">
        <v>5.7</v>
      </c>
      <c r="H574" s="37">
        <v>5.9</v>
      </c>
      <c r="I574" s="37">
        <v>6.1</v>
      </c>
      <c r="J574" s="64"/>
    </row>
    <row r="575" spans="1:10" s="41" customFormat="1" ht="19.5" customHeight="1" x14ac:dyDescent="0.25">
      <c r="A575" s="38" t="s">
        <v>485</v>
      </c>
      <c r="B575" s="35" t="s">
        <v>549</v>
      </c>
      <c r="C575" s="35" t="s">
        <v>481</v>
      </c>
      <c r="D575" s="35" t="s">
        <v>243</v>
      </c>
      <c r="E575" s="35" t="s">
        <v>491</v>
      </c>
      <c r="F575" s="35" t="s">
        <v>486</v>
      </c>
      <c r="G575" s="37">
        <f>G576</f>
        <v>311.39999999999998</v>
      </c>
      <c r="H575" s="63">
        <f>H576</f>
        <v>322.60000000000002</v>
      </c>
      <c r="I575" s="63">
        <f>I576</f>
        <v>333.9</v>
      </c>
    </row>
    <row r="576" spans="1:10" s="41" customFormat="1" ht="21" customHeight="1" x14ac:dyDescent="0.25">
      <c r="A576" s="38" t="s">
        <v>487</v>
      </c>
      <c r="B576" s="35" t="s">
        <v>549</v>
      </c>
      <c r="C576" s="35" t="s">
        <v>481</v>
      </c>
      <c r="D576" s="35" t="s">
        <v>243</v>
      </c>
      <c r="E576" s="35" t="s">
        <v>491</v>
      </c>
      <c r="F576" s="35" t="s">
        <v>488</v>
      </c>
      <c r="G576" s="37">
        <v>311.39999999999998</v>
      </c>
      <c r="H576" s="37">
        <v>322.60000000000002</v>
      </c>
      <c r="I576" s="37">
        <v>333.9</v>
      </c>
    </row>
    <row r="577" spans="1:9" s="41" customFormat="1" ht="2.25" hidden="1" customHeight="1" x14ac:dyDescent="0.25">
      <c r="A577" s="38"/>
      <c r="B577" s="35"/>
      <c r="C577" s="35"/>
      <c r="D577" s="35"/>
      <c r="E577" s="35"/>
      <c r="F577" s="35"/>
      <c r="G577" s="37" t="e">
        <f>#REF!/1000</f>
        <v>#REF!</v>
      </c>
    </row>
    <row r="578" spans="1:9" s="40" customFormat="1" ht="18.75" customHeight="1" x14ac:dyDescent="0.25">
      <c r="A578" s="38" t="s">
        <v>492</v>
      </c>
      <c r="B578" s="35" t="s">
        <v>549</v>
      </c>
      <c r="C578" s="35" t="s">
        <v>481</v>
      </c>
      <c r="D578" s="35" t="s">
        <v>115</v>
      </c>
      <c r="E578" s="35" t="s">
        <v>100</v>
      </c>
      <c r="F578" s="35" t="s">
        <v>101</v>
      </c>
      <c r="G578" s="37">
        <f>G579</f>
        <v>252.59999999999997</v>
      </c>
      <c r="H578" s="37">
        <f>H579</f>
        <v>283.39999999999998</v>
      </c>
      <c r="I578" s="37">
        <f>I579</f>
        <v>283.39999999999998</v>
      </c>
    </row>
    <row r="579" spans="1:9" s="40" customFormat="1" ht="29.25" customHeight="1" x14ac:dyDescent="0.25">
      <c r="A579" s="38" t="s">
        <v>339</v>
      </c>
      <c r="B579" s="35" t="s">
        <v>549</v>
      </c>
      <c r="C579" s="35" t="s">
        <v>481</v>
      </c>
      <c r="D579" s="35" t="s">
        <v>115</v>
      </c>
      <c r="E579" s="35" t="s">
        <v>340</v>
      </c>
      <c r="F579" s="35" t="s">
        <v>101</v>
      </c>
      <c r="G579" s="37">
        <f>G583+G580</f>
        <v>252.59999999999997</v>
      </c>
      <c r="H579" s="37">
        <f>H583+H580</f>
        <v>283.39999999999998</v>
      </c>
      <c r="I579" s="37">
        <f>I583+I580</f>
        <v>283.39999999999998</v>
      </c>
    </row>
    <row r="580" spans="1:9" s="40" customFormat="1" ht="77.25" hidden="1" x14ac:dyDescent="0.25">
      <c r="A580" s="38" t="s">
        <v>140</v>
      </c>
      <c r="B580" s="35" t="s">
        <v>549</v>
      </c>
      <c r="C580" s="35" t="s">
        <v>481</v>
      </c>
      <c r="D580" s="35" t="s">
        <v>115</v>
      </c>
      <c r="E580" s="35" t="s">
        <v>141</v>
      </c>
      <c r="F580" s="35" t="s">
        <v>101</v>
      </c>
      <c r="G580" s="37">
        <f t="shared" ref="G580:I581" si="108">G581</f>
        <v>0</v>
      </c>
      <c r="H580" s="37">
        <f t="shared" si="108"/>
        <v>0</v>
      </c>
      <c r="I580" s="37">
        <f t="shared" si="108"/>
        <v>0</v>
      </c>
    </row>
    <row r="581" spans="1:9" s="40" customFormat="1" ht="26.25" hidden="1" x14ac:dyDescent="0.25">
      <c r="A581" s="38" t="s">
        <v>120</v>
      </c>
      <c r="B581" s="35" t="s">
        <v>549</v>
      </c>
      <c r="C581" s="35" t="s">
        <v>481</v>
      </c>
      <c r="D581" s="35" t="s">
        <v>115</v>
      </c>
      <c r="E581" s="35" t="s">
        <v>141</v>
      </c>
      <c r="F581" s="35" t="s">
        <v>121</v>
      </c>
      <c r="G581" s="37">
        <f t="shared" si="108"/>
        <v>0</v>
      </c>
      <c r="H581" s="37">
        <f t="shared" si="108"/>
        <v>0</v>
      </c>
      <c r="I581" s="37">
        <f t="shared" si="108"/>
        <v>0</v>
      </c>
    </row>
    <row r="582" spans="1:9" s="40" customFormat="1" ht="26.25" hidden="1" x14ac:dyDescent="0.25">
      <c r="A582" s="38" t="s">
        <v>122</v>
      </c>
      <c r="B582" s="35" t="s">
        <v>549</v>
      </c>
      <c r="C582" s="35" t="s">
        <v>481</v>
      </c>
      <c r="D582" s="35" t="s">
        <v>115</v>
      </c>
      <c r="E582" s="35" t="s">
        <v>141</v>
      </c>
      <c r="F582" s="35" t="s">
        <v>123</v>
      </c>
      <c r="G582" s="37">
        <f>4.9-4.9</f>
        <v>0</v>
      </c>
      <c r="H582" s="37">
        <f>4.9-4.9</f>
        <v>0</v>
      </c>
      <c r="I582" s="37">
        <f>4.9-4.9</f>
        <v>0</v>
      </c>
    </row>
    <row r="583" spans="1:9" s="40" customFormat="1" ht="61.5" customHeight="1" x14ac:dyDescent="0.25">
      <c r="A583" s="38" t="s">
        <v>493</v>
      </c>
      <c r="B583" s="35" t="s">
        <v>549</v>
      </c>
      <c r="C583" s="35" t="s">
        <v>481</v>
      </c>
      <c r="D583" s="35" t="s">
        <v>115</v>
      </c>
      <c r="E583" s="35" t="s">
        <v>494</v>
      </c>
      <c r="F583" s="35" t="s">
        <v>101</v>
      </c>
      <c r="G583" s="37">
        <f t="shared" ref="G583:I584" si="109">G584</f>
        <v>252.59999999999997</v>
      </c>
      <c r="H583" s="37">
        <f t="shared" si="109"/>
        <v>283.39999999999998</v>
      </c>
      <c r="I583" s="37">
        <f t="shared" si="109"/>
        <v>283.39999999999998</v>
      </c>
    </row>
    <row r="584" spans="1:9" s="40" customFormat="1" ht="18" customHeight="1" x14ac:dyDescent="0.25">
      <c r="A584" s="38" t="s">
        <v>495</v>
      </c>
      <c r="B584" s="35" t="s">
        <v>549</v>
      </c>
      <c r="C584" s="35" t="s">
        <v>481</v>
      </c>
      <c r="D584" s="35" t="s">
        <v>115</v>
      </c>
      <c r="E584" s="35" t="s">
        <v>494</v>
      </c>
      <c r="F584" s="35" t="s">
        <v>486</v>
      </c>
      <c r="G584" s="37">
        <f t="shared" si="109"/>
        <v>252.59999999999997</v>
      </c>
      <c r="H584" s="37">
        <f t="shared" si="109"/>
        <v>283.39999999999998</v>
      </c>
      <c r="I584" s="37">
        <f t="shared" si="109"/>
        <v>283.39999999999998</v>
      </c>
    </row>
    <row r="585" spans="1:9" s="40" customFormat="1" ht="18" customHeight="1" x14ac:dyDescent="0.25">
      <c r="A585" s="38" t="s">
        <v>487</v>
      </c>
      <c r="B585" s="35" t="s">
        <v>549</v>
      </c>
      <c r="C585" s="35" t="s">
        <v>481</v>
      </c>
      <c r="D585" s="35" t="s">
        <v>115</v>
      </c>
      <c r="E585" s="35" t="s">
        <v>494</v>
      </c>
      <c r="F585" s="35" t="s">
        <v>488</v>
      </c>
      <c r="G585" s="37">
        <f>273.4-20.8</f>
        <v>252.59999999999997</v>
      </c>
      <c r="H585" s="37">
        <v>283.39999999999998</v>
      </c>
      <c r="I585" s="37">
        <v>283.39999999999998</v>
      </c>
    </row>
    <row r="586" spans="1:9" s="40" customFormat="1" ht="15" hidden="1" x14ac:dyDescent="0.25">
      <c r="A586" s="38" t="s">
        <v>496</v>
      </c>
      <c r="B586" s="35" t="s">
        <v>549</v>
      </c>
      <c r="C586" s="35" t="s">
        <v>481</v>
      </c>
      <c r="D586" s="35" t="s">
        <v>154</v>
      </c>
      <c r="E586" s="35" t="s">
        <v>100</v>
      </c>
      <c r="F586" s="35" t="s">
        <v>101</v>
      </c>
      <c r="G586" s="37">
        <f>G587</f>
        <v>0</v>
      </c>
    </row>
    <row r="587" spans="1:9" s="40" customFormat="1" ht="26.25" hidden="1" x14ac:dyDescent="0.25">
      <c r="A587" s="38" t="s">
        <v>339</v>
      </c>
      <c r="B587" s="35" t="s">
        <v>549</v>
      </c>
      <c r="C587" s="35" t="s">
        <v>481</v>
      </c>
      <c r="D587" s="35" t="s">
        <v>154</v>
      </c>
      <c r="E587" s="35" t="s">
        <v>340</v>
      </c>
      <c r="F587" s="35" t="s">
        <v>101</v>
      </c>
      <c r="G587" s="37">
        <f>G588</f>
        <v>0</v>
      </c>
    </row>
    <row r="588" spans="1:9" s="40" customFormat="1" ht="26.25" hidden="1" x14ac:dyDescent="0.25">
      <c r="A588" s="38" t="s">
        <v>497</v>
      </c>
      <c r="B588" s="35" t="s">
        <v>549</v>
      </c>
      <c r="C588" s="35" t="s">
        <v>481</v>
      </c>
      <c r="D588" s="35" t="s">
        <v>154</v>
      </c>
      <c r="E588" s="35" t="s">
        <v>498</v>
      </c>
      <c r="F588" s="35" t="s">
        <v>101</v>
      </c>
      <c r="G588" s="37">
        <f>G589</f>
        <v>0</v>
      </c>
    </row>
    <row r="589" spans="1:9" s="40" customFormat="1" ht="15" hidden="1" x14ac:dyDescent="0.25">
      <c r="A589" s="38" t="s">
        <v>495</v>
      </c>
      <c r="B589" s="35" t="s">
        <v>549</v>
      </c>
      <c r="C589" s="35" t="s">
        <v>481</v>
      </c>
      <c r="D589" s="35" t="s">
        <v>154</v>
      </c>
      <c r="E589" s="35" t="s">
        <v>498</v>
      </c>
      <c r="F589" s="35" t="s">
        <v>486</v>
      </c>
      <c r="G589" s="37">
        <f>G594</f>
        <v>0</v>
      </c>
    </row>
    <row r="590" spans="1:9" s="40" customFormat="1" ht="15" x14ac:dyDescent="0.25">
      <c r="A590" s="38" t="s">
        <v>499</v>
      </c>
      <c r="B590" s="35" t="s">
        <v>549</v>
      </c>
      <c r="C590" s="35" t="s">
        <v>164</v>
      </c>
      <c r="D590" s="35" t="s">
        <v>99</v>
      </c>
      <c r="E590" s="35" t="s">
        <v>100</v>
      </c>
      <c r="F590" s="35" t="s">
        <v>101</v>
      </c>
      <c r="G590" s="78">
        <f>G591</f>
        <v>1010.6</v>
      </c>
      <c r="H590" s="83">
        <v>0</v>
      </c>
      <c r="I590" s="83">
        <v>0</v>
      </c>
    </row>
    <row r="591" spans="1:9" s="40" customFormat="1" ht="15" x14ac:dyDescent="0.25">
      <c r="A591" s="38" t="s">
        <v>500</v>
      </c>
      <c r="B591" s="35" t="s">
        <v>549</v>
      </c>
      <c r="C591" s="35" t="s">
        <v>164</v>
      </c>
      <c r="D591" s="35" t="s">
        <v>103</v>
      </c>
      <c r="E591" s="35" t="s">
        <v>100</v>
      </c>
      <c r="F591" s="35" t="s">
        <v>101</v>
      </c>
      <c r="G591" s="78">
        <f>G592</f>
        <v>1010.6</v>
      </c>
      <c r="H591" s="83">
        <v>0</v>
      </c>
      <c r="I591" s="83">
        <v>0</v>
      </c>
    </row>
    <row r="592" spans="1:9" s="40" customFormat="1" ht="39" x14ac:dyDescent="0.25">
      <c r="A592" s="38" t="s">
        <v>440</v>
      </c>
      <c r="B592" s="35" t="s">
        <v>549</v>
      </c>
      <c r="C592" s="35" t="s">
        <v>164</v>
      </c>
      <c r="D592" s="35" t="s">
        <v>103</v>
      </c>
      <c r="E592" s="35" t="s">
        <v>412</v>
      </c>
      <c r="F592" s="35" t="s">
        <v>101</v>
      </c>
      <c r="G592" s="78">
        <f>G593</f>
        <v>1010.6</v>
      </c>
      <c r="H592" s="83">
        <v>0</v>
      </c>
      <c r="I592" s="83">
        <v>0</v>
      </c>
    </row>
    <row r="593" spans="1:9" s="40" customFormat="1" ht="26.25" x14ac:dyDescent="0.25">
      <c r="A593" s="38" t="s">
        <v>677</v>
      </c>
      <c r="B593" s="35" t="s">
        <v>549</v>
      </c>
      <c r="C593" s="35" t="s">
        <v>164</v>
      </c>
      <c r="D593" s="35" t="s">
        <v>103</v>
      </c>
      <c r="E593" s="35" t="s">
        <v>674</v>
      </c>
      <c r="F593" s="35" t="s">
        <v>101</v>
      </c>
      <c r="G593" s="78">
        <f>G598+G601+G595</f>
        <v>1010.6</v>
      </c>
      <c r="H593" s="83">
        <v>0</v>
      </c>
      <c r="I593" s="83">
        <v>0</v>
      </c>
    </row>
    <row r="594" spans="1:9" s="40" customFormat="1" ht="15.75" hidden="1" customHeight="1" x14ac:dyDescent="0.25">
      <c r="A594" s="38" t="s">
        <v>487</v>
      </c>
      <c r="B594" s="35" t="s">
        <v>549</v>
      </c>
      <c r="C594" s="35" t="s">
        <v>481</v>
      </c>
      <c r="D594" s="35" t="s">
        <v>154</v>
      </c>
      <c r="E594" s="35" t="s">
        <v>498</v>
      </c>
      <c r="F594" s="35" t="s">
        <v>488</v>
      </c>
      <c r="G594" s="78">
        <v>0</v>
      </c>
      <c r="H594" s="83"/>
      <c r="I594" s="83"/>
    </row>
    <row r="595" spans="1:9" s="40" customFormat="1" ht="41.25" customHeight="1" x14ac:dyDescent="0.25">
      <c r="A595" s="38" t="s">
        <v>688</v>
      </c>
      <c r="B595" s="35" t="s">
        <v>549</v>
      </c>
      <c r="C595" s="35" t="s">
        <v>164</v>
      </c>
      <c r="D595" s="35" t="s">
        <v>103</v>
      </c>
      <c r="E595" s="35" t="s">
        <v>687</v>
      </c>
      <c r="F595" s="35" t="s">
        <v>101</v>
      </c>
      <c r="G595" s="78">
        <f>G596</f>
        <v>859.7</v>
      </c>
      <c r="H595" s="83">
        <v>0</v>
      </c>
      <c r="I595" s="83">
        <v>0</v>
      </c>
    </row>
    <row r="596" spans="1:9" s="40" customFormat="1" ht="30" customHeight="1" x14ac:dyDescent="0.25">
      <c r="A596" s="38" t="s">
        <v>120</v>
      </c>
      <c r="B596" s="35" t="s">
        <v>549</v>
      </c>
      <c r="C596" s="35" t="s">
        <v>164</v>
      </c>
      <c r="D596" s="35" t="s">
        <v>103</v>
      </c>
      <c r="E596" s="35" t="s">
        <v>687</v>
      </c>
      <c r="F596" s="35" t="s">
        <v>121</v>
      </c>
      <c r="G596" s="78">
        <f>G597</f>
        <v>859.7</v>
      </c>
      <c r="H596" s="83">
        <v>0</v>
      </c>
      <c r="I596" s="83">
        <v>0</v>
      </c>
    </row>
    <row r="597" spans="1:9" s="40" customFormat="1" ht="30.75" customHeight="1" x14ac:dyDescent="0.25">
      <c r="A597" s="38" t="s">
        <v>122</v>
      </c>
      <c r="B597" s="35" t="s">
        <v>549</v>
      </c>
      <c r="C597" s="35" t="s">
        <v>164</v>
      </c>
      <c r="D597" s="35" t="s">
        <v>103</v>
      </c>
      <c r="E597" s="35" t="s">
        <v>687</v>
      </c>
      <c r="F597" s="35" t="s">
        <v>123</v>
      </c>
      <c r="G597" s="78">
        <v>859.7</v>
      </c>
      <c r="H597" s="83">
        <v>0</v>
      </c>
      <c r="I597" s="83">
        <v>0</v>
      </c>
    </row>
    <row r="598" spans="1:9" s="40" customFormat="1" ht="42" customHeight="1" x14ac:dyDescent="0.25">
      <c r="A598" s="38" t="s">
        <v>678</v>
      </c>
      <c r="B598" s="35" t="s">
        <v>549</v>
      </c>
      <c r="C598" s="35" t="s">
        <v>164</v>
      </c>
      <c r="D598" s="35" t="s">
        <v>103</v>
      </c>
      <c r="E598" s="35" t="s">
        <v>675</v>
      </c>
      <c r="F598" s="35" t="s">
        <v>101</v>
      </c>
      <c r="G598" s="78">
        <f>G599</f>
        <v>100.6</v>
      </c>
      <c r="H598" s="83">
        <v>0</v>
      </c>
      <c r="I598" s="83">
        <v>0</v>
      </c>
    </row>
    <row r="599" spans="1:9" s="40" customFormat="1" ht="30" customHeight="1" x14ac:dyDescent="0.25">
      <c r="A599" s="38" t="s">
        <v>120</v>
      </c>
      <c r="B599" s="35" t="s">
        <v>549</v>
      </c>
      <c r="C599" s="35" t="s">
        <v>164</v>
      </c>
      <c r="D599" s="35" t="s">
        <v>103</v>
      </c>
      <c r="E599" s="35" t="s">
        <v>675</v>
      </c>
      <c r="F599" s="35" t="s">
        <v>121</v>
      </c>
      <c r="G599" s="78">
        <f>G600</f>
        <v>100.6</v>
      </c>
      <c r="H599" s="83">
        <v>0</v>
      </c>
      <c r="I599" s="83">
        <v>0</v>
      </c>
    </row>
    <row r="600" spans="1:9" s="40" customFormat="1" ht="30" customHeight="1" x14ac:dyDescent="0.25">
      <c r="A600" s="38" t="s">
        <v>122</v>
      </c>
      <c r="B600" s="35" t="s">
        <v>549</v>
      </c>
      <c r="C600" s="35" t="s">
        <v>164</v>
      </c>
      <c r="D600" s="35" t="s">
        <v>103</v>
      </c>
      <c r="E600" s="35" t="s">
        <v>675</v>
      </c>
      <c r="F600" s="35" t="s">
        <v>123</v>
      </c>
      <c r="G600" s="78">
        <f>101.1-0.5</f>
        <v>100.6</v>
      </c>
      <c r="H600" s="83">
        <v>0</v>
      </c>
      <c r="I600" s="83">
        <v>0</v>
      </c>
    </row>
    <row r="601" spans="1:9" s="40" customFormat="1" ht="69.75" customHeight="1" x14ac:dyDescent="0.25">
      <c r="A601" s="38" t="s">
        <v>679</v>
      </c>
      <c r="B601" s="35" t="s">
        <v>549</v>
      </c>
      <c r="C601" s="35" t="s">
        <v>164</v>
      </c>
      <c r="D601" s="35" t="s">
        <v>103</v>
      </c>
      <c r="E601" s="35" t="s">
        <v>676</v>
      </c>
      <c r="F601" s="35" t="s">
        <v>101</v>
      </c>
      <c r="G601" s="78">
        <f>G602</f>
        <v>50.300000000000004</v>
      </c>
      <c r="H601" s="81">
        <v>0</v>
      </c>
      <c r="I601" s="81">
        <v>0</v>
      </c>
    </row>
    <row r="602" spans="1:9" s="40" customFormat="1" ht="30" customHeight="1" x14ac:dyDescent="0.25">
      <c r="A602" s="38" t="s">
        <v>120</v>
      </c>
      <c r="B602" s="35" t="s">
        <v>549</v>
      </c>
      <c r="C602" s="35" t="s">
        <v>164</v>
      </c>
      <c r="D602" s="35" t="s">
        <v>103</v>
      </c>
      <c r="E602" s="35" t="s">
        <v>676</v>
      </c>
      <c r="F602" s="35" t="s">
        <v>121</v>
      </c>
      <c r="G602" s="78">
        <f>G603</f>
        <v>50.300000000000004</v>
      </c>
      <c r="H602" s="81">
        <v>0</v>
      </c>
      <c r="I602" s="81">
        <v>0</v>
      </c>
    </row>
    <row r="603" spans="1:9" s="40" customFormat="1" ht="30" customHeight="1" x14ac:dyDescent="0.25">
      <c r="A603" s="38" t="s">
        <v>122</v>
      </c>
      <c r="B603" s="35" t="s">
        <v>549</v>
      </c>
      <c r="C603" s="35" t="s">
        <v>164</v>
      </c>
      <c r="D603" s="35" t="s">
        <v>103</v>
      </c>
      <c r="E603" s="35" t="s">
        <v>676</v>
      </c>
      <c r="F603" s="35" t="s">
        <v>123</v>
      </c>
      <c r="G603" s="78">
        <f>50.6-0.3</f>
        <v>50.300000000000004</v>
      </c>
      <c r="H603" s="81">
        <v>0</v>
      </c>
      <c r="I603" s="81">
        <v>0</v>
      </c>
    </row>
    <row r="604" spans="1:9" s="40" customFormat="1" ht="21" customHeight="1" x14ac:dyDescent="0.25">
      <c r="A604" s="38" t="s">
        <v>510</v>
      </c>
      <c r="B604" s="35" t="s">
        <v>549</v>
      </c>
      <c r="C604" s="35" t="s">
        <v>302</v>
      </c>
      <c r="D604" s="35" t="s">
        <v>99</v>
      </c>
      <c r="E604" s="35" t="s">
        <v>100</v>
      </c>
      <c r="F604" s="35" t="s">
        <v>101</v>
      </c>
      <c r="G604" s="37">
        <f>G605</f>
        <v>1841.8999999999996</v>
      </c>
      <c r="H604" s="120">
        <f>H605</f>
        <v>1380.8999999999999</v>
      </c>
      <c r="I604" s="120">
        <f>I605</f>
        <v>1380.8999999999999</v>
      </c>
    </row>
    <row r="605" spans="1:9" s="40" customFormat="1" ht="21" customHeight="1" x14ac:dyDescent="0.25">
      <c r="A605" s="38" t="s">
        <v>511</v>
      </c>
      <c r="B605" s="35" t="s">
        <v>549</v>
      </c>
      <c r="C605" s="35" t="s">
        <v>302</v>
      </c>
      <c r="D605" s="35" t="s">
        <v>103</v>
      </c>
      <c r="E605" s="35" t="s">
        <v>100</v>
      </c>
      <c r="F605" s="35" t="s">
        <v>101</v>
      </c>
      <c r="G605" s="37">
        <f>G606+G614</f>
        <v>1841.8999999999996</v>
      </c>
      <c r="H605" s="37">
        <f>H606+H614</f>
        <v>1380.8999999999999</v>
      </c>
      <c r="I605" s="37">
        <f>I606+I614</f>
        <v>1380.8999999999999</v>
      </c>
    </row>
    <row r="606" spans="1:9" s="40" customFormat="1" ht="85.5" customHeight="1" x14ac:dyDescent="0.25">
      <c r="A606" s="38" t="s">
        <v>558</v>
      </c>
      <c r="B606" s="35" t="s">
        <v>549</v>
      </c>
      <c r="C606" s="35" t="s">
        <v>302</v>
      </c>
      <c r="D606" s="35" t="s">
        <v>103</v>
      </c>
      <c r="E606" s="35" t="s">
        <v>516</v>
      </c>
      <c r="F606" s="35" t="s">
        <v>101</v>
      </c>
      <c r="G606" s="37">
        <f>G607</f>
        <v>1841.8999999999996</v>
      </c>
      <c r="H606" s="37">
        <f t="shared" ref="H606:I612" si="110">H607</f>
        <v>1380.8999999999999</v>
      </c>
      <c r="I606" s="37">
        <f t="shared" si="110"/>
        <v>1380.8999999999999</v>
      </c>
    </row>
    <row r="607" spans="1:9" s="40" customFormat="1" ht="54" customHeight="1" x14ac:dyDescent="0.25">
      <c r="A607" s="38" t="s">
        <v>517</v>
      </c>
      <c r="B607" s="35" t="s">
        <v>549</v>
      </c>
      <c r="C607" s="35" t="s">
        <v>302</v>
      </c>
      <c r="D607" s="35" t="s">
        <v>103</v>
      </c>
      <c r="E607" s="35" t="s">
        <v>518</v>
      </c>
      <c r="F607" s="35" t="s">
        <v>101</v>
      </c>
      <c r="G607" s="37">
        <f>G611+G656+G653+G659+G608</f>
        <v>1841.8999999999996</v>
      </c>
      <c r="H607" s="37">
        <f t="shared" ref="H607:I607" si="111">H611+H656</f>
        <v>1380.8999999999999</v>
      </c>
      <c r="I607" s="37">
        <f t="shared" si="111"/>
        <v>1380.8999999999999</v>
      </c>
    </row>
    <row r="608" spans="1:9" s="40" customFormat="1" ht="45" customHeight="1" x14ac:dyDescent="0.25">
      <c r="A608" s="38" t="s">
        <v>669</v>
      </c>
      <c r="B608" s="35" t="s">
        <v>549</v>
      </c>
      <c r="C608" s="35" t="s">
        <v>302</v>
      </c>
      <c r="D608" s="35" t="s">
        <v>103</v>
      </c>
      <c r="E608" s="35" t="s">
        <v>686</v>
      </c>
      <c r="F608" s="35" t="s">
        <v>101</v>
      </c>
      <c r="G608" s="37">
        <f>G609</f>
        <v>15.5</v>
      </c>
      <c r="H608" s="37">
        <v>0</v>
      </c>
      <c r="I608" s="37">
        <v>0</v>
      </c>
    </row>
    <row r="609" spans="1:9" s="40" customFormat="1" ht="35.25" customHeight="1" x14ac:dyDescent="0.25">
      <c r="A609" s="38" t="s">
        <v>394</v>
      </c>
      <c r="B609" s="35" t="s">
        <v>549</v>
      </c>
      <c r="C609" s="35" t="s">
        <v>302</v>
      </c>
      <c r="D609" s="35" t="s">
        <v>103</v>
      </c>
      <c r="E609" s="35" t="s">
        <v>686</v>
      </c>
      <c r="F609" s="35" t="s">
        <v>395</v>
      </c>
      <c r="G609" s="37">
        <f>G610</f>
        <v>15.5</v>
      </c>
      <c r="H609" s="37">
        <v>0</v>
      </c>
      <c r="I609" s="37">
        <v>0</v>
      </c>
    </row>
    <row r="610" spans="1:9" s="40" customFormat="1" ht="21" customHeight="1" x14ac:dyDescent="0.25">
      <c r="A610" s="38" t="s">
        <v>396</v>
      </c>
      <c r="B610" s="35" t="s">
        <v>549</v>
      </c>
      <c r="C610" s="35" t="s">
        <v>302</v>
      </c>
      <c r="D610" s="35" t="s">
        <v>103</v>
      </c>
      <c r="E610" s="35" t="s">
        <v>686</v>
      </c>
      <c r="F610" s="35" t="s">
        <v>397</v>
      </c>
      <c r="G610" s="37">
        <f>23-7.5</f>
        <v>15.5</v>
      </c>
      <c r="H610" s="37">
        <v>0</v>
      </c>
      <c r="I610" s="37">
        <v>0</v>
      </c>
    </row>
    <row r="611" spans="1:9" s="40" customFormat="1" ht="47.25" customHeight="1" x14ac:dyDescent="0.25">
      <c r="A611" s="38" t="s">
        <v>402</v>
      </c>
      <c r="B611" s="35" t="s">
        <v>549</v>
      </c>
      <c r="C611" s="35" t="s">
        <v>302</v>
      </c>
      <c r="D611" s="35" t="s">
        <v>103</v>
      </c>
      <c r="E611" s="35" t="s">
        <v>519</v>
      </c>
      <c r="F611" s="35" t="s">
        <v>101</v>
      </c>
      <c r="G611" s="37">
        <f>G612</f>
        <v>1623.1999999999998</v>
      </c>
      <c r="H611" s="37">
        <f t="shared" si="110"/>
        <v>1380.8999999999999</v>
      </c>
      <c r="I611" s="37">
        <f t="shared" si="110"/>
        <v>1380.8999999999999</v>
      </c>
    </row>
    <row r="612" spans="1:9" s="40" customFormat="1" ht="28.5" customHeight="1" x14ac:dyDescent="0.25">
      <c r="A612" s="38" t="s">
        <v>394</v>
      </c>
      <c r="B612" s="35" t="s">
        <v>549</v>
      </c>
      <c r="C612" s="35" t="s">
        <v>302</v>
      </c>
      <c r="D612" s="35" t="s">
        <v>103</v>
      </c>
      <c r="E612" s="35" t="s">
        <v>519</v>
      </c>
      <c r="F612" s="35" t="s">
        <v>395</v>
      </c>
      <c r="G612" s="37">
        <f>G613</f>
        <v>1623.1999999999998</v>
      </c>
      <c r="H612" s="37">
        <f t="shared" si="110"/>
        <v>1380.8999999999999</v>
      </c>
      <c r="I612" s="37">
        <f t="shared" si="110"/>
        <v>1380.8999999999999</v>
      </c>
    </row>
    <row r="613" spans="1:9" s="40" customFormat="1" ht="19.5" customHeight="1" x14ac:dyDescent="0.25">
      <c r="A613" s="38" t="s">
        <v>396</v>
      </c>
      <c r="B613" s="35" t="s">
        <v>549</v>
      </c>
      <c r="C613" s="35" t="s">
        <v>302</v>
      </c>
      <c r="D613" s="35" t="s">
        <v>103</v>
      </c>
      <c r="E613" s="35" t="s">
        <v>519</v>
      </c>
      <c r="F613" s="35" t="s">
        <v>397</v>
      </c>
      <c r="G613" s="37">
        <f>1336.1+6+100+80-1.5-22.2+64+10.8+50</f>
        <v>1623.1999999999998</v>
      </c>
      <c r="H613" s="37">
        <f>1336.1+6+100-61.2</f>
        <v>1380.8999999999999</v>
      </c>
      <c r="I613" s="37">
        <f>1336.1+6+100-61.2</f>
        <v>1380.8999999999999</v>
      </c>
    </row>
    <row r="614" spans="1:9" s="40" customFormat="1" ht="31.5" hidden="1" customHeight="1" x14ac:dyDescent="0.25">
      <c r="A614" s="38" t="s">
        <v>389</v>
      </c>
      <c r="B614" s="35" t="s">
        <v>549</v>
      </c>
      <c r="C614" s="35" t="s">
        <v>302</v>
      </c>
      <c r="D614" s="35" t="s">
        <v>103</v>
      </c>
      <c r="E614" s="35" t="s">
        <v>390</v>
      </c>
      <c r="F614" s="35" t="s">
        <v>101</v>
      </c>
      <c r="G614" s="37">
        <f>G615</f>
        <v>0</v>
      </c>
    </row>
    <row r="615" spans="1:9" s="40" customFormat="1" ht="30.75" hidden="1" customHeight="1" x14ac:dyDescent="0.25">
      <c r="A615" s="38" t="s">
        <v>512</v>
      </c>
      <c r="B615" s="35" t="s">
        <v>549</v>
      </c>
      <c r="C615" s="35" t="s">
        <v>302</v>
      </c>
      <c r="D615" s="35" t="s">
        <v>103</v>
      </c>
      <c r="E615" s="35" t="s">
        <v>513</v>
      </c>
      <c r="F615" s="35" t="s">
        <v>101</v>
      </c>
      <c r="G615" s="37">
        <f>G616</f>
        <v>0</v>
      </c>
    </row>
    <row r="616" spans="1:9" s="40" customFormat="1" ht="15" hidden="1" x14ac:dyDescent="0.25">
      <c r="A616" s="38" t="s">
        <v>179</v>
      </c>
      <c r="B616" s="35" t="s">
        <v>549</v>
      </c>
      <c r="C616" s="35" t="s">
        <v>302</v>
      </c>
      <c r="D616" s="35" t="s">
        <v>103</v>
      </c>
      <c r="E616" s="35" t="s">
        <v>514</v>
      </c>
      <c r="F616" s="35" t="s">
        <v>101</v>
      </c>
      <c r="G616" s="37">
        <f>G618</f>
        <v>0</v>
      </c>
    </row>
    <row r="617" spans="1:9" s="40" customFormat="1" ht="24.75" hidden="1" customHeight="1" x14ac:dyDescent="0.25">
      <c r="A617" s="38" t="s">
        <v>394</v>
      </c>
      <c r="B617" s="35" t="s">
        <v>549</v>
      </c>
      <c r="C617" s="35" t="s">
        <v>302</v>
      </c>
      <c r="D617" s="35" t="s">
        <v>103</v>
      </c>
      <c r="E617" s="35" t="s">
        <v>559</v>
      </c>
      <c r="F617" s="35" t="s">
        <v>395</v>
      </c>
      <c r="G617" s="37">
        <f>G618</f>
        <v>0</v>
      </c>
    </row>
    <row r="618" spans="1:9" s="40" customFormat="1" ht="21.75" hidden="1" customHeight="1" x14ac:dyDescent="0.25">
      <c r="A618" s="38" t="s">
        <v>396</v>
      </c>
      <c r="B618" s="35" t="s">
        <v>549</v>
      </c>
      <c r="C618" s="35" t="s">
        <v>302</v>
      </c>
      <c r="D618" s="35" t="s">
        <v>103</v>
      </c>
      <c r="E618" s="35" t="s">
        <v>514</v>
      </c>
      <c r="F618" s="35" t="s">
        <v>397</v>
      </c>
      <c r="G618" s="37">
        <f>6-6</f>
        <v>0</v>
      </c>
    </row>
    <row r="619" spans="1:9" s="40" customFormat="1" ht="30.75" hidden="1" customHeight="1" x14ac:dyDescent="0.25">
      <c r="A619" s="60" t="s">
        <v>520</v>
      </c>
      <c r="B619" s="35" t="s">
        <v>549</v>
      </c>
      <c r="C619" s="35" t="s">
        <v>302</v>
      </c>
      <c r="D619" s="35" t="s">
        <v>103</v>
      </c>
      <c r="E619" s="35" t="s">
        <v>521</v>
      </c>
      <c r="F619" s="35" t="s">
        <v>101</v>
      </c>
      <c r="G619" s="37">
        <f>G620</f>
        <v>0</v>
      </c>
    </row>
    <row r="620" spans="1:9" s="40" customFormat="1" ht="26.25" hidden="1" x14ac:dyDescent="0.25">
      <c r="A620" s="38" t="s">
        <v>522</v>
      </c>
      <c r="B620" s="35" t="s">
        <v>549</v>
      </c>
      <c r="C620" s="35" t="s">
        <v>302</v>
      </c>
      <c r="D620" s="35" t="s">
        <v>103</v>
      </c>
      <c r="E620" s="35" t="s">
        <v>521</v>
      </c>
      <c r="F620" s="35" t="s">
        <v>121</v>
      </c>
      <c r="G620" s="37">
        <f>G621</f>
        <v>0</v>
      </c>
    </row>
    <row r="621" spans="1:9" s="40" customFormat="1" ht="26.25" hidden="1" x14ac:dyDescent="0.25">
      <c r="A621" s="38" t="s">
        <v>255</v>
      </c>
      <c r="B621" s="35" t="s">
        <v>549</v>
      </c>
      <c r="C621" s="35" t="s">
        <v>302</v>
      </c>
      <c r="D621" s="35" t="s">
        <v>103</v>
      </c>
      <c r="E621" s="35" t="s">
        <v>521</v>
      </c>
      <c r="F621" s="35" t="s">
        <v>123</v>
      </c>
      <c r="G621" s="37">
        <v>0</v>
      </c>
    </row>
    <row r="622" spans="1:9" s="44" customFormat="1" ht="12" hidden="1" customHeight="1" x14ac:dyDescent="0.2">
      <c r="A622" s="54" t="s">
        <v>560</v>
      </c>
      <c r="B622" s="33" t="s">
        <v>549</v>
      </c>
      <c r="C622" s="33" t="s">
        <v>99</v>
      </c>
      <c r="D622" s="33" t="s">
        <v>99</v>
      </c>
      <c r="E622" s="33" t="s">
        <v>100</v>
      </c>
      <c r="F622" s="33" t="s">
        <v>101</v>
      </c>
      <c r="G622" s="34">
        <f>G623</f>
        <v>6649</v>
      </c>
    </row>
    <row r="623" spans="1:9" s="40" customFormat="1" ht="15" hidden="1" x14ac:dyDescent="0.25">
      <c r="A623" s="38" t="s">
        <v>97</v>
      </c>
      <c r="B623" s="35" t="s">
        <v>549</v>
      </c>
      <c r="C623" s="35" t="s">
        <v>98</v>
      </c>
      <c r="D623" s="35" t="s">
        <v>99</v>
      </c>
      <c r="E623" s="35" t="s">
        <v>100</v>
      </c>
      <c r="F623" s="35" t="s">
        <v>101</v>
      </c>
      <c r="G623" s="37">
        <f>G624</f>
        <v>6649</v>
      </c>
    </row>
    <row r="624" spans="1:9" s="40" customFormat="1" ht="15" hidden="1" x14ac:dyDescent="0.25">
      <c r="A624" s="38" t="s">
        <v>173</v>
      </c>
      <c r="B624" s="35" t="s">
        <v>549</v>
      </c>
      <c r="C624" s="35" t="s">
        <v>98</v>
      </c>
      <c r="D624" s="35" t="s">
        <v>174</v>
      </c>
      <c r="E624" s="35" t="s">
        <v>100</v>
      </c>
      <c r="F624" s="35" t="s">
        <v>101</v>
      </c>
      <c r="G624" s="37">
        <f>G625+G634+G647</f>
        <v>6649</v>
      </c>
    </row>
    <row r="625" spans="1:7" s="40" customFormat="1" ht="26.25" hidden="1" x14ac:dyDescent="0.25">
      <c r="A625" s="38" t="s">
        <v>561</v>
      </c>
      <c r="B625" s="35" t="s">
        <v>549</v>
      </c>
      <c r="C625" s="35" t="s">
        <v>98</v>
      </c>
      <c r="D625" s="35" t="s">
        <v>174</v>
      </c>
      <c r="E625" s="35" t="s">
        <v>234</v>
      </c>
      <c r="F625" s="35" t="s">
        <v>101</v>
      </c>
      <c r="G625" s="37">
        <f>G626+G629</f>
        <v>5936.4</v>
      </c>
    </row>
    <row r="626" spans="1:7" s="40" customFormat="1" ht="43.5" hidden="1" customHeight="1" x14ac:dyDescent="0.25">
      <c r="A626" s="38" t="s">
        <v>235</v>
      </c>
      <c r="B626" s="35" t="s">
        <v>549</v>
      </c>
      <c r="C626" s="35" t="s">
        <v>98</v>
      </c>
      <c r="D626" s="35" t="s">
        <v>174</v>
      </c>
      <c r="E626" s="35" t="s">
        <v>236</v>
      </c>
      <c r="F626" s="35" t="s">
        <v>101</v>
      </c>
      <c r="G626" s="37">
        <f>G627</f>
        <v>548.4</v>
      </c>
    </row>
    <row r="627" spans="1:7" s="40" customFormat="1" ht="17.25" hidden="1" customHeight="1" x14ac:dyDescent="0.25">
      <c r="A627" s="38" t="s">
        <v>124</v>
      </c>
      <c r="B627" s="35" t="s">
        <v>549</v>
      </c>
      <c r="C627" s="35" t="s">
        <v>98</v>
      </c>
      <c r="D627" s="35" t="s">
        <v>174</v>
      </c>
      <c r="E627" s="35" t="s">
        <v>236</v>
      </c>
      <c r="F627" s="35" t="s">
        <v>125</v>
      </c>
      <c r="G627" s="37">
        <f>G628</f>
        <v>548.4</v>
      </c>
    </row>
    <row r="628" spans="1:7" s="40" customFormat="1" ht="15" hidden="1" x14ac:dyDescent="0.25">
      <c r="A628" s="38" t="s">
        <v>126</v>
      </c>
      <c r="B628" s="35" t="s">
        <v>549</v>
      </c>
      <c r="C628" s="35" t="s">
        <v>98</v>
      </c>
      <c r="D628" s="35" t="s">
        <v>174</v>
      </c>
      <c r="E628" s="35" t="s">
        <v>236</v>
      </c>
      <c r="F628" s="35" t="s">
        <v>127</v>
      </c>
      <c r="G628" s="37">
        <v>548.4</v>
      </c>
    </row>
    <row r="629" spans="1:7" s="40" customFormat="1" ht="26.25" hidden="1" customHeight="1" x14ac:dyDescent="0.25">
      <c r="A629" s="38" t="s">
        <v>237</v>
      </c>
      <c r="B629" s="35" t="s">
        <v>549</v>
      </c>
      <c r="C629" s="35" t="s">
        <v>98</v>
      </c>
      <c r="D629" s="35" t="s">
        <v>174</v>
      </c>
      <c r="E629" s="35" t="s">
        <v>238</v>
      </c>
      <c r="F629" s="35" t="s">
        <v>101</v>
      </c>
      <c r="G629" s="37">
        <f>G630+G632</f>
        <v>5388</v>
      </c>
    </row>
    <row r="630" spans="1:7" s="40" customFormat="1" ht="64.5" hidden="1" x14ac:dyDescent="0.25">
      <c r="A630" s="38" t="s">
        <v>110</v>
      </c>
      <c r="B630" s="35" t="s">
        <v>549</v>
      </c>
      <c r="C630" s="35" t="s">
        <v>98</v>
      </c>
      <c r="D630" s="35" t="s">
        <v>174</v>
      </c>
      <c r="E630" s="35" t="s">
        <v>238</v>
      </c>
      <c r="F630" s="35" t="s">
        <v>111</v>
      </c>
      <c r="G630" s="37">
        <f>G631</f>
        <v>2959.1</v>
      </c>
    </row>
    <row r="631" spans="1:7" s="40" customFormat="1" ht="15" hidden="1" x14ac:dyDescent="0.25">
      <c r="A631" s="38" t="s">
        <v>239</v>
      </c>
      <c r="B631" s="35" t="s">
        <v>549</v>
      </c>
      <c r="C631" s="35" t="s">
        <v>98</v>
      </c>
      <c r="D631" s="35" t="s">
        <v>174</v>
      </c>
      <c r="E631" s="35" t="s">
        <v>238</v>
      </c>
      <c r="F631" s="35" t="s">
        <v>240</v>
      </c>
      <c r="G631" s="37">
        <v>2959.1</v>
      </c>
    </row>
    <row r="632" spans="1:7" s="40" customFormat="1" ht="26.25" hidden="1" x14ac:dyDescent="0.25">
      <c r="A632" s="38" t="s">
        <v>120</v>
      </c>
      <c r="B632" s="35" t="s">
        <v>549</v>
      </c>
      <c r="C632" s="35" t="s">
        <v>98</v>
      </c>
      <c r="D632" s="35" t="s">
        <v>174</v>
      </c>
      <c r="E632" s="35" t="s">
        <v>238</v>
      </c>
      <c r="F632" s="35" t="s">
        <v>121</v>
      </c>
      <c r="G632" s="37">
        <f>G633</f>
        <v>2428.9</v>
      </c>
    </row>
    <row r="633" spans="1:7" s="40" customFormat="1" ht="26.25" hidden="1" x14ac:dyDescent="0.25">
      <c r="A633" s="38" t="s">
        <v>122</v>
      </c>
      <c r="B633" s="35" t="s">
        <v>549</v>
      </c>
      <c r="C633" s="35" t="s">
        <v>98</v>
      </c>
      <c r="D633" s="35" t="s">
        <v>174</v>
      </c>
      <c r="E633" s="35" t="s">
        <v>238</v>
      </c>
      <c r="F633" s="35" t="s">
        <v>123</v>
      </c>
      <c r="G633" s="37">
        <v>2428.9</v>
      </c>
    </row>
    <row r="634" spans="1:7" s="40" customFormat="1" ht="26.25" hidden="1" customHeight="1" x14ac:dyDescent="0.25">
      <c r="A634" s="60" t="s">
        <v>544</v>
      </c>
      <c r="B634" s="35" t="s">
        <v>549</v>
      </c>
      <c r="C634" s="35" t="s">
        <v>98</v>
      </c>
      <c r="D634" s="35" t="s">
        <v>174</v>
      </c>
      <c r="E634" s="35" t="s">
        <v>182</v>
      </c>
      <c r="F634" s="35" t="s">
        <v>101</v>
      </c>
      <c r="G634" s="37">
        <f>G635+G639+G643</f>
        <v>625</v>
      </c>
    </row>
    <row r="635" spans="1:7" s="40" customFormat="1" ht="69" hidden="1" customHeight="1" x14ac:dyDescent="0.25">
      <c r="A635" s="60" t="s">
        <v>189</v>
      </c>
      <c r="B635" s="35" t="s">
        <v>549</v>
      </c>
      <c r="C635" s="35" t="s">
        <v>98</v>
      </c>
      <c r="D635" s="35" t="s">
        <v>174</v>
      </c>
      <c r="E635" s="35" t="s">
        <v>190</v>
      </c>
      <c r="F635" s="35" t="s">
        <v>101</v>
      </c>
      <c r="G635" s="37">
        <f>G636</f>
        <v>7</v>
      </c>
    </row>
    <row r="636" spans="1:7" s="40" customFormat="1" ht="18.75" hidden="1" customHeight="1" x14ac:dyDescent="0.25">
      <c r="A636" s="60" t="s">
        <v>179</v>
      </c>
      <c r="B636" s="35" t="s">
        <v>549</v>
      </c>
      <c r="C636" s="35" t="s">
        <v>98</v>
      </c>
      <c r="D636" s="35" t="s">
        <v>174</v>
      </c>
      <c r="E636" s="35" t="s">
        <v>191</v>
      </c>
      <c r="F636" s="35" t="s">
        <v>101</v>
      </c>
      <c r="G636" s="37">
        <f>G637</f>
        <v>7</v>
      </c>
    </row>
    <row r="637" spans="1:7" s="40" customFormat="1" ht="26.25" hidden="1" customHeight="1" x14ac:dyDescent="0.25">
      <c r="A637" s="38" t="s">
        <v>120</v>
      </c>
      <c r="B637" s="35" t="s">
        <v>549</v>
      </c>
      <c r="C637" s="35" t="s">
        <v>98</v>
      </c>
      <c r="D637" s="35" t="s">
        <v>174</v>
      </c>
      <c r="E637" s="35" t="s">
        <v>191</v>
      </c>
      <c r="F637" s="35" t="s">
        <v>121</v>
      </c>
      <c r="G637" s="37">
        <f>G638</f>
        <v>7</v>
      </c>
    </row>
    <row r="638" spans="1:7" s="40" customFormat="1" ht="26.25" hidden="1" customHeight="1" x14ac:dyDescent="0.25">
      <c r="A638" s="38" t="s">
        <v>122</v>
      </c>
      <c r="B638" s="35" t="s">
        <v>549</v>
      </c>
      <c r="C638" s="35" t="s">
        <v>98</v>
      </c>
      <c r="D638" s="35" t="s">
        <v>174</v>
      </c>
      <c r="E638" s="35" t="s">
        <v>191</v>
      </c>
      <c r="F638" s="35" t="s">
        <v>123</v>
      </c>
      <c r="G638" s="37">
        <f>5+2</f>
        <v>7</v>
      </c>
    </row>
    <row r="639" spans="1:7" s="40" customFormat="1" ht="26.25" hidden="1" customHeight="1" x14ac:dyDescent="0.25">
      <c r="A639" s="38" t="s">
        <v>192</v>
      </c>
      <c r="B639" s="35" t="s">
        <v>549</v>
      </c>
      <c r="C639" s="35" t="s">
        <v>98</v>
      </c>
      <c r="D639" s="35" t="s">
        <v>174</v>
      </c>
      <c r="E639" s="35" t="s">
        <v>193</v>
      </c>
      <c r="F639" s="35" t="s">
        <v>101</v>
      </c>
      <c r="G639" s="37">
        <f>G640</f>
        <v>28</v>
      </c>
    </row>
    <row r="640" spans="1:7" s="40" customFormat="1" ht="20.25" hidden="1" customHeight="1" x14ac:dyDescent="0.25">
      <c r="A640" s="60" t="s">
        <v>179</v>
      </c>
      <c r="B640" s="35" t="s">
        <v>549</v>
      </c>
      <c r="C640" s="35" t="s">
        <v>98</v>
      </c>
      <c r="D640" s="35" t="s">
        <v>174</v>
      </c>
      <c r="E640" s="35" t="s">
        <v>194</v>
      </c>
      <c r="F640" s="35" t="s">
        <v>101</v>
      </c>
      <c r="G640" s="37">
        <f>G641</f>
        <v>28</v>
      </c>
    </row>
    <row r="641" spans="1:9" s="40" customFormat="1" ht="26.25" hidden="1" customHeight="1" x14ac:dyDescent="0.25">
      <c r="A641" s="38" t="s">
        <v>120</v>
      </c>
      <c r="B641" s="35" t="s">
        <v>549</v>
      </c>
      <c r="C641" s="35" t="s">
        <v>98</v>
      </c>
      <c r="D641" s="35" t="s">
        <v>174</v>
      </c>
      <c r="E641" s="35" t="s">
        <v>194</v>
      </c>
      <c r="F641" s="35" t="s">
        <v>121</v>
      </c>
      <c r="G641" s="37">
        <f>G642</f>
        <v>28</v>
      </c>
    </row>
    <row r="642" spans="1:9" s="40" customFormat="1" ht="26.25" hidden="1" x14ac:dyDescent="0.25">
      <c r="A642" s="38" t="s">
        <v>122</v>
      </c>
      <c r="B642" s="35" t="s">
        <v>549</v>
      </c>
      <c r="C642" s="35" t="s">
        <v>98</v>
      </c>
      <c r="D642" s="35" t="s">
        <v>174</v>
      </c>
      <c r="E642" s="35" t="s">
        <v>194</v>
      </c>
      <c r="F642" s="35" t="s">
        <v>123</v>
      </c>
      <c r="G642" s="37">
        <v>28</v>
      </c>
    </row>
    <row r="643" spans="1:9" s="40" customFormat="1" ht="42.75" hidden="1" customHeight="1" x14ac:dyDescent="0.25">
      <c r="A643" s="38" t="s">
        <v>195</v>
      </c>
      <c r="B643" s="35" t="s">
        <v>549</v>
      </c>
      <c r="C643" s="35" t="s">
        <v>98</v>
      </c>
      <c r="D643" s="35" t="s">
        <v>174</v>
      </c>
      <c r="E643" s="35" t="s">
        <v>196</v>
      </c>
      <c r="F643" s="35" t="s">
        <v>101</v>
      </c>
      <c r="G643" s="37">
        <f>G644</f>
        <v>590</v>
      </c>
    </row>
    <row r="644" spans="1:9" s="40" customFormat="1" ht="20.25" hidden="1" customHeight="1" x14ac:dyDescent="0.25">
      <c r="A644" s="60" t="s">
        <v>179</v>
      </c>
      <c r="B644" s="35" t="s">
        <v>549</v>
      </c>
      <c r="C644" s="35" t="s">
        <v>98</v>
      </c>
      <c r="D644" s="35" t="s">
        <v>174</v>
      </c>
      <c r="E644" s="35" t="s">
        <v>197</v>
      </c>
      <c r="F644" s="35" t="s">
        <v>101</v>
      </c>
      <c r="G644" s="37">
        <f>G645</f>
        <v>590</v>
      </c>
    </row>
    <row r="645" spans="1:9" s="40" customFormat="1" ht="25.5" hidden="1" customHeight="1" x14ac:dyDescent="0.25">
      <c r="A645" s="38" t="s">
        <v>120</v>
      </c>
      <c r="B645" s="35" t="s">
        <v>549</v>
      </c>
      <c r="C645" s="35" t="s">
        <v>98</v>
      </c>
      <c r="D645" s="35" t="s">
        <v>174</v>
      </c>
      <c r="E645" s="35" t="s">
        <v>197</v>
      </c>
      <c r="F645" s="35" t="s">
        <v>121</v>
      </c>
      <c r="G645" s="37">
        <f>G646</f>
        <v>590</v>
      </c>
    </row>
    <row r="646" spans="1:9" s="40" customFormat="1" ht="32.25" hidden="1" customHeight="1" x14ac:dyDescent="0.25">
      <c r="A646" s="38" t="s">
        <v>122</v>
      </c>
      <c r="B646" s="35" t="s">
        <v>549</v>
      </c>
      <c r="C646" s="35" t="s">
        <v>98</v>
      </c>
      <c r="D646" s="35" t="s">
        <v>174</v>
      </c>
      <c r="E646" s="35" t="s">
        <v>197</v>
      </c>
      <c r="F646" s="35" t="s">
        <v>123</v>
      </c>
      <c r="G646" s="37">
        <v>590</v>
      </c>
    </row>
    <row r="647" spans="1:9" s="40" customFormat="1" ht="45" hidden="1" customHeight="1" x14ac:dyDescent="0.25">
      <c r="A647" s="38" t="s">
        <v>203</v>
      </c>
      <c r="B647" s="35" t="s">
        <v>549</v>
      </c>
      <c r="C647" s="35" t="s">
        <v>98</v>
      </c>
      <c r="D647" s="35" t="s">
        <v>174</v>
      </c>
      <c r="E647" s="35" t="s">
        <v>204</v>
      </c>
      <c r="F647" s="35" t="s">
        <v>101</v>
      </c>
      <c r="G647" s="37">
        <f>G648</f>
        <v>87.6</v>
      </c>
    </row>
    <row r="648" spans="1:9" s="40" customFormat="1" ht="42" hidden="1" customHeight="1" x14ac:dyDescent="0.25">
      <c r="A648" s="38" t="s">
        <v>205</v>
      </c>
      <c r="B648" s="35" t="s">
        <v>549</v>
      </c>
      <c r="C648" s="35" t="s">
        <v>98</v>
      </c>
      <c r="D648" s="35" t="s">
        <v>174</v>
      </c>
      <c r="E648" s="35" t="s">
        <v>206</v>
      </c>
      <c r="F648" s="35" t="s">
        <v>101</v>
      </c>
      <c r="G648" s="37">
        <f>G649</f>
        <v>87.6</v>
      </c>
    </row>
    <row r="649" spans="1:9" s="40" customFormat="1" ht="43.5" hidden="1" customHeight="1" x14ac:dyDescent="0.25">
      <c r="A649" s="38" t="s">
        <v>207</v>
      </c>
      <c r="B649" s="35" t="s">
        <v>549</v>
      </c>
      <c r="C649" s="35" t="s">
        <v>98</v>
      </c>
      <c r="D649" s="35" t="s">
        <v>174</v>
      </c>
      <c r="E649" s="35" t="s">
        <v>208</v>
      </c>
      <c r="F649" s="35" t="s">
        <v>101</v>
      </c>
      <c r="G649" s="37">
        <f>G650</f>
        <v>87.6</v>
      </c>
    </row>
    <row r="650" spans="1:9" s="40" customFormat="1" ht="18.75" hidden="1" customHeight="1" x14ac:dyDescent="0.25">
      <c r="A650" s="38" t="s">
        <v>179</v>
      </c>
      <c r="B650" s="35" t="s">
        <v>549</v>
      </c>
      <c r="C650" s="35" t="s">
        <v>98</v>
      </c>
      <c r="D650" s="35" t="s">
        <v>174</v>
      </c>
      <c r="E650" s="35" t="s">
        <v>209</v>
      </c>
      <c r="F650" s="35" t="s">
        <v>101</v>
      </c>
      <c r="G650" s="37">
        <f>G651</f>
        <v>87.6</v>
      </c>
    </row>
    <row r="651" spans="1:9" s="40" customFormat="1" ht="32.25" hidden="1" customHeight="1" x14ac:dyDescent="0.25">
      <c r="A651" s="38" t="s">
        <v>120</v>
      </c>
      <c r="B651" s="35" t="s">
        <v>549</v>
      </c>
      <c r="C651" s="35" t="s">
        <v>98</v>
      </c>
      <c r="D651" s="35" t="s">
        <v>174</v>
      </c>
      <c r="E651" s="35" t="s">
        <v>209</v>
      </c>
      <c r="F651" s="35" t="s">
        <v>121</v>
      </c>
      <c r="G651" s="37">
        <f>G652</f>
        <v>87.6</v>
      </c>
    </row>
    <row r="652" spans="1:9" s="40" customFormat="1" ht="32.25" hidden="1" customHeight="1" x14ac:dyDescent="0.25">
      <c r="A652" s="38" t="s">
        <v>122</v>
      </c>
      <c r="B652" s="35" t="s">
        <v>549</v>
      </c>
      <c r="C652" s="35" t="s">
        <v>98</v>
      </c>
      <c r="D652" s="35" t="s">
        <v>174</v>
      </c>
      <c r="E652" s="35" t="s">
        <v>209</v>
      </c>
      <c r="F652" s="35" t="s">
        <v>123</v>
      </c>
      <c r="G652" s="37">
        <v>87.6</v>
      </c>
    </row>
    <row r="653" spans="1:9" s="40" customFormat="1" ht="44.25" customHeight="1" x14ac:dyDescent="0.25">
      <c r="A653" s="38" t="s">
        <v>591</v>
      </c>
      <c r="B653" s="35" t="s">
        <v>549</v>
      </c>
      <c r="C653" s="35" t="s">
        <v>302</v>
      </c>
      <c r="D653" s="35" t="s">
        <v>103</v>
      </c>
      <c r="E653" s="35" t="s">
        <v>604</v>
      </c>
      <c r="F653" s="35" t="s">
        <v>101</v>
      </c>
      <c r="G653" s="37">
        <f>G654</f>
        <v>1.0999999999999992</v>
      </c>
      <c r="H653" s="37">
        <f t="shared" ref="H653:I653" si="112">H654</f>
        <v>0</v>
      </c>
      <c r="I653" s="37">
        <f t="shared" si="112"/>
        <v>0</v>
      </c>
    </row>
    <row r="654" spans="1:9" s="40" customFormat="1" ht="32.25" customHeight="1" x14ac:dyDescent="0.25">
      <c r="A654" s="38" t="s">
        <v>394</v>
      </c>
      <c r="B654" s="35" t="s">
        <v>549</v>
      </c>
      <c r="C654" s="35" t="s">
        <v>302</v>
      </c>
      <c r="D654" s="35" t="s">
        <v>103</v>
      </c>
      <c r="E654" s="35" t="s">
        <v>604</v>
      </c>
      <c r="F654" s="35" t="s">
        <v>395</v>
      </c>
      <c r="G654" s="37">
        <f>G655</f>
        <v>1.0999999999999992</v>
      </c>
      <c r="H654" s="37">
        <f t="shared" ref="H654:I654" si="113">H655</f>
        <v>0</v>
      </c>
      <c r="I654" s="37">
        <f t="shared" si="113"/>
        <v>0</v>
      </c>
    </row>
    <row r="655" spans="1:9" s="40" customFormat="1" ht="32.25" customHeight="1" x14ac:dyDescent="0.25">
      <c r="A655" s="38" t="s">
        <v>396</v>
      </c>
      <c r="B655" s="35" t="s">
        <v>549</v>
      </c>
      <c r="C655" s="35" t="s">
        <v>302</v>
      </c>
      <c r="D655" s="35" t="s">
        <v>103</v>
      </c>
      <c r="E655" s="35" t="s">
        <v>604</v>
      </c>
      <c r="F655" s="35" t="s">
        <v>397</v>
      </c>
      <c r="G655" s="37">
        <f>1.5+10.5-10.8-0.1</f>
        <v>1.0999999999999992</v>
      </c>
      <c r="H655" s="37">
        <v>0</v>
      </c>
      <c r="I655" s="37">
        <v>0</v>
      </c>
    </row>
    <row r="656" spans="1:9" s="40" customFormat="1" ht="32.25" customHeight="1" x14ac:dyDescent="0.25">
      <c r="A656" s="38" t="s">
        <v>593</v>
      </c>
      <c r="B656" s="35" t="s">
        <v>549</v>
      </c>
      <c r="C656" s="35" t="s">
        <v>302</v>
      </c>
      <c r="D656" s="35" t="s">
        <v>103</v>
      </c>
      <c r="E656" s="35" t="s">
        <v>598</v>
      </c>
      <c r="F656" s="35" t="s">
        <v>101</v>
      </c>
      <c r="G656" s="37">
        <f>G657</f>
        <v>22.599999999999987</v>
      </c>
      <c r="H656" s="37">
        <f t="shared" ref="H656:I656" si="114">H657</f>
        <v>0</v>
      </c>
      <c r="I656" s="37">
        <f t="shared" si="114"/>
        <v>0</v>
      </c>
    </row>
    <row r="657" spans="1:9" s="40" customFormat="1" ht="32.25" customHeight="1" x14ac:dyDescent="0.25">
      <c r="A657" s="38" t="s">
        <v>394</v>
      </c>
      <c r="B657" s="35" t="s">
        <v>549</v>
      </c>
      <c r="C657" s="35" t="s">
        <v>302</v>
      </c>
      <c r="D657" s="35" t="s">
        <v>103</v>
      </c>
      <c r="E657" s="35" t="s">
        <v>598</v>
      </c>
      <c r="F657" s="35" t="s">
        <v>395</v>
      </c>
      <c r="G657" s="37">
        <f>G658</f>
        <v>22.599999999999987</v>
      </c>
      <c r="H657" s="37">
        <f t="shared" ref="H657:I657" si="115">H658</f>
        <v>0</v>
      </c>
      <c r="I657" s="37">
        <f t="shared" si="115"/>
        <v>0</v>
      </c>
    </row>
    <row r="658" spans="1:9" s="40" customFormat="1" ht="32.25" customHeight="1" x14ac:dyDescent="0.25">
      <c r="A658" s="38" t="s">
        <v>396</v>
      </c>
      <c r="B658" s="35" t="s">
        <v>549</v>
      </c>
      <c r="C658" s="35" t="s">
        <v>302</v>
      </c>
      <c r="D658" s="35" t="s">
        <v>103</v>
      </c>
      <c r="E658" s="35" t="s">
        <v>598</v>
      </c>
      <c r="F658" s="35" t="s">
        <v>397</v>
      </c>
      <c r="G658" s="37">
        <f>28.7+200-205-1.1</f>
        <v>22.599999999999987</v>
      </c>
      <c r="H658" s="81">
        <v>0</v>
      </c>
      <c r="I658" s="81">
        <v>0</v>
      </c>
    </row>
    <row r="659" spans="1:9" s="40" customFormat="1" ht="32.25" customHeight="1" x14ac:dyDescent="0.25">
      <c r="A659" s="38" t="s">
        <v>664</v>
      </c>
      <c r="B659" s="35" t="s">
        <v>549</v>
      </c>
      <c r="C659" s="35" t="s">
        <v>302</v>
      </c>
      <c r="D659" s="35" t="s">
        <v>103</v>
      </c>
      <c r="E659" s="35" t="s">
        <v>663</v>
      </c>
      <c r="F659" s="35" t="s">
        <v>101</v>
      </c>
      <c r="G659" s="37">
        <f>G660</f>
        <v>179.5</v>
      </c>
      <c r="H659" s="81">
        <v>0</v>
      </c>
      <c r="I659" s="81">
        <v>0</v>
      </c>
    </row>
    <row r="660" spans="1:9" s="40" customFormat="1" ht="32.25" customHeight="1" x14ac:dyDescent="0.25">
      <c r="A660" s="38" t="s">
        <v>394</v>
      </c>
      <c r="B660" s="35" t="s">
        <v>549</v>
      </c>
      <c r="C660" s="35" t="s">
        <v>302</v>
      </c>
      <c r="D660" s="35" t="s">
        <v>103</v>
      </c>
      <c r="E660" s="35" t="s">
        <v>663</v>
      </c>
      <c r="F660" s="35" t="s">
        <v>395</v>
      </c>
      <c r="G660" s="37">
        <f>G661</f>
        <v>179.5</v>
      </c>
      <c r="H660" s="81">
        <v>0</v>
      </c>
      <c r="I660" s="81">
        <v>0</v>
      </c>
    </row>
    <row r="661" spans="1:9" s="40" customFormat="1" ht="25.5" customHeight="1" x14ac:dyDescent="0.25">
      <c r="A661" s="38" t="s">
        <v>396</v>
      </c>
      <c r="B661" s="35" t="s">
        <v>549</v>
      </c>
      <c r="C661" s="35" t="s">
        <v>302</v>
      </c>
      <c r="D661" s="35" t="s">
        <v>103</v>
      </c>
      <c r="E661" s="35" t="s">
        <v>663</v>
      </c>
      <c r="F661" s="35" t="s">
        <v>397</v>
      </c>
      <c r="G661" s="37">
        <v>179.5</v>
      </c>
      <c r="H661" s="81">
        <v>0</v>
      </c>
      <c r="I661" s="81">
        <v>0</v>
      </c>
    </row>
    <row r="662" spans="1:9" s="44" customFormat="1" ht="14.25" x14ac:dyDescent="0.2">
      <c r="A662" s="54" t="s">
        <v>562</v>
      </c>
      <c r="B662" s="33" t="s">
        <v>563</v>
      </c>
      <c r="C662" s="33" t="s">
        <v>99</v>
      </c>
      <c r="D662" s="33" t="s">
        <v>99</v>
      </c>
      <c r="E662" s="33" t="s">
        <v>100</v>
      </c>
      <c r="F662" s="33" t="s">
        <v>101</v>
      </c>
      <c r="G662" s="34">
        <f t="shared" ref="G662:I663" si="116">G663</f>
        <v>6551.4000000000015</v>
      </c>
      <c r="H662" s="34">
        <f t="shared" si="116"/>
        <v>5366.6999999999989</v>
      </c>
      <c r="I662" s="34">
        <f t="shared" si="116"/>
        <v>5366.6999999999989</v>
      </c>
    </row>
    <row r="663" spans="1:9" s="44" customFormat="1" ht="15" x14ac:dyDescent="0.25">
      <c r="A663" s="38" t="s">
        <v>458</v>
      </c>
      <c r="B663" s="35" t="s">
        <v>563</v>
      </c>
      <c r="C663" s="35" t="s">
        <v>459</v>
      </c>
      <c r="D663" s="35" t="s">
        <v>99</v>
      </c>
      <c r="E663" s="35" t="s">
        <v>100</v>
      </c>
      <c r="F663" s="35" t="s">
        <v>101</v>
      </c>
      <c r="G663" s="37">
        <f t="shared" si="116"/>
        <v>6551.4000000000015</v>
      </c>
      <c r="H663" s="37">
        <f t="shared" si="116"/>
        <v>5366.6999999999989</v>
      </c>
      <c r="I663" s="37">
        <f t="shared" si="116"/>
        <v>5366.6999999999989</v>
      </c>
    </row>
    <row r="664" spans="1:9" s="44" customFormat="1" ht="15" x14ac:dyDescent="0.25">
      <c r="A664" s="38" t="s">
        <v>460</v>
      </c>
      <c r="B664" s="35" t="s">
        <v>563</v>
      </c>
      <c r="C664" s="35" t="s">
        <v>459</v>
      </c>
      <c r="D664" s="35" t="s">
        <v>98</v>
      </c>
      <c r="E664" s="35" t="s">
        <v>100</v>
      </c>
      <c r="F664" s="35" t="s">
        <v>101</v>
      </c>
      <c r="G664" s="37">
        <f>G665+G693+G699+G704</f>
        <v>6551.4000000000015</v>
      </c>
      <c r="H664" s="37">
        <f>H665+H693+H699+H704</f>
        <v>5366.6999999999989</v>
      </c>
      <c r="I664" s="37">
        <f>I665+I693+I699+I704</f>
        <v>5366.6999999999989</v>
      </c>
    </row>
    <row r="665" spans="1:9" s="44" customFormat="1" ht="26.25" x14ac:dyDescent="0.25">
      <c r="A665" s="38" t="s">
        <v>469</v>
      </c>
      <c r="B665" s="35" t="s">
        <v>563</v>
      </c>
      <c r="C665" s="35" t="s">
        <v>459</v>
      </c>
      <c r="D665" s="35" t="s">
        <v>98</v>
      </c>
      <c r="E665" s="35" t="s">
        <v>470</v>
      </c>
      <c r="F665" s="35" t="s">
        <v>101</v>
      </c>
      <c r="G665" s="37">
        <f>G666+G689</f>
        <v>6347.2000000000016</v>
      </c>
      <c r="H665" s="37">
        <f>H666+H689</f>
        <v>5283.5999999999995</v>
      </c>
      <c r="I665" s="37">
        <f>I666+I689</f>
        <v>5283.5999999999995</v>
      </c>
    </row>
    <row r="666" spans="1:9" s="44" customFormat="1" ht="30.75" customHeight="1" x14ac:dyDescent="0.25">
      <c r="A666" s="38" t="s">
        <v>471</v>
      </c>
      <c r="B666" s="35" t="s">
        <v>563</v>
      </c>
      <c r="C666" s="35" t="s">
        <v>459</v>
      </c>
      <c r="D666" s="35" t="s">
        <v>98</v>
      </c>
      <c r="E666" s="35" t="s">
        <v>472</v>
      </c>
      <c r="F666" s="35" t="s">
        <v>101</v>
      </c>
      <c r="G666" s="37">
        <f>G667+G678+G675+G670+G681+G684</f>
        <v>5662.1000000000013</v>
      </c>
      <c r="H666" s="37">
        <f>H667+H678+H675+H670</f>
        <v>4885.2</v>
      </c>
      <c r="I666" s="37">
        <f>I667+I678+I675+I670</f>
        <v>4885.2</v>
      </c>
    </row>
    <row r="667" spans="1:9" s="44" customFormat="1" ht="31.5" customHeight="1" x14ac:dyDescent="0.25">
      <c r="A667" s="38" t="s">
        <v>237</v>
      </c>
      <c r="B667" s="35" t="s">
        <v>563</v>
      </c>
      <c r="C667" s="35" t="s">
        <v>459</v>
      </c>
      <c r="D667" s="35" t="s">
        <v>98</v>
      </c>
      <c r="E667" s="35" t="s">
        <v>473</v>
      </c>
      <c r="F667" s="35" t="s">
        <v>101</v>
      </c>
      <c r="G667" s="37">
        <f>G668+G673</f>
        <v>4248.1000000000004</v>
      </c>
      <c r="H667" s="37">
        <f>H668+H673</f>
        <v>4529</v>
      </c>
      <c r="I667" s="37">
        <f>I668+I673</f>
        <v>4529</v>
      </c>
    </row>
    <row r="668" spans="1:9" s="44" customFormat="1" ht="74.25" customHeight="1" x14ac:dyDescent="0.25">
      <c r="A668" s="38" t="s">
        <v>110</v>
      </c>
      <c r="B668" s="35" t="s">
        <v>563</v>
      </c>
      <c r="C668" s="35" t="s">
        <v>459</v>
      </c>
      <c r="D668" s="35" t="s">
        <v>98</v>
      </c>
      <c r="E668" s="35" t="s">
        <v>473</v>
      </c>
      <c r="F668" s="35" t="s">
        <v>111</v>
      </c>
      <c r="G668" s="37">
        <f>G669</f>
        <v>3811.0000000000005</v>
      </c>
      <c r="H668" s="37">
        <f>H669</f>
        <v>4340.3</v>
      </c>
      <c r="I668" s="37">
        <f>I669</f>
        <v>4340.3</v>
      </c>
    </row>
    <row r="669" spans="1:9" s="44" customFormat="1" ht="22.5" customHeight="1" x14ac:dyDescent="0.25">
      <c r="A669" s="38" t="s">
        <v>239</v>
      </c>
      <c r="B669" s="35" t="s">
        <v>563</v>
      </c>
      <c r="C669" s="35" t="s">
        <v>459</v>
      </c>
      <c r="D669" s="35" t="s">
        <v>98</v>
      </c>
      <c r="E669" s="35" t="s">
        <v>473</v>
      </c>
      <c r="F669" s="35" t="s">
        <v>240</v>
      </c>
      <c r="G669" s="37">
        <f>4340.3-307-78.6-23.7-120</f>
        <v>3811.0000000000005</v>
      </c>
      <c r="H669" s="37">
        <f>4340.3-307+307</f>
        <v>4340.3</v>
      </c>
      <c r="I669" s="37">
        <f>4340.3-307+307</f>
        <v>4340.3</v>
      </c>
    </row>
    <row r="670" spans="1:9" s="44" customFormat="1" ht="60.75" customHeight="1" x14ac:dyDescent="0.25">
      <c r="A670" s="38" t="s">
        <v>589</v>
      </c>
      <c r="B670" s="35" t="s">
        <v>563</v>
      </c>
      <c r="C670" s="35" t="s">
        <v>459</v>
      </c>
      <c r="D670" s="35" t="s">
        <v>98</v>
      </c>
      <c r="E670" s="35" t="s">
        <v>588</v>
      </c>
      <c r="F670" s="35" t="s">
        <v>101</v>
      </c>
      <c r="G670" s="37">
        <f>G671</f>
        <v>102.3</v>
      </c>
      <c r="H670" s="37">
        <f t="shared" ref="H670:I670" si="117">H671</f>
        <v>0</v>
      </c>
      <c r="I670" s="37">
        <f t="shared" si="117"/>
        <v>0</v>
      </c>
    </row>
    <row r="671" spans="1:9" s="44" customFormat="1" ht="69.75" customHeight="1" x14ac:dyDescent="0.25">
      <c r="A671" s="38" t="s">
        <v>110</v>
      </c>
      <c r="B671" s="35" t="s">
        <v>563</v>
      </c>
      <c r="C671" s="35" t="s">
        <v>459</v>
      </c>
      <c r="D671" s="35" t="s">
        <v>98</v>
      </c>
      <c r="E671" s="35" t="s">
        <v>588</v>
      </c>
      <c r="F671" s="35" t="s">
        <v>111</v>
      </c>
      <c r="G671" s="37">
        <f>G672</f>
        <v>102.3</v>
      </c>
      <c r="H671" s="37">
        <f t="shared" ref="H671:I671" si="118">H672</f>
        <v>0</v>
      </c>
      <c r="I671" s="37">
        <f t="shared" si="118"/>
        <v>0</v>
      </c>
    </row>
    <row r="672" spans="1:9" s="44" customFormat="1" ht="22.5" customHeight="1" x14ac:dyDescent="0.25">
      <c r="A672" s="38" t="s">
        <v>239</v>
      </c>
      <c r="B672" s="35" t="s">
        <v>563</v>
      </c>
      <c r="C672" s="35" t="s">
        <v>459</v>
      </c>
      <c r="D672" s="35" t="s">
        <v>98</v>
      </c>
      <c r="E672" s="35" t="s">
        <v>588</v>
      </c>
      <c r="F672" s="35" t="s">
        <v>240</v>
      </c>
      <c r="G672" s="37">
        <f>78.6+23.7</f>
        <v>102.3</v>
      </c>
      <c r="H672" s="37">
        <v>0</v>
      </c>
      <c r="I672" s="37">
        <v>0</v>
      </c>
    </row>
    <row r="673" spans="1:9" s="44" customFormat="1" ht="30" customHeight="1" x14ac:dyDescent="0.25">
      <c r="A673" s="38" t="s">
        <v>120</v>
      </c>
      <c r="B673" s="35" t="s">
        <v>563</v>
      </c>
      <c r="C673" s="35" t="s">
        <v>459</v>
      </c>
      <c r="D673" s="35" t="s">
        <v>98</v>
      </c>
      <c r="E673" s="35" t="s">
        <v>473</v>
      </c>
      <c r="F673" s="35" t="s">
        <v>121</v>
      </c>
      <c r="G673" s="37">
        <f>G674</f>
        <v>437.09999999999997</v>
      </c>
      <c r="H673" s="37">
        <f>H674</f>
        <v>188.7</v>
      </c>
      <c r="I673" s="37">
        <f>I674</f>
        <v>188.7</v>
      </c>
    </row>
    <row r="674" spans="1:9" s="44" customFormat="1" ht="26.25" x14ac:dyDescent="0.25">
      <c r="A674" s="38" t="s">
        <v>255</v>
      </c>
      <c r="B674" s="35" t="s">
        <v>563</v>
      </c>
      <c r="C674" s="35" t="s">
        <v>459</v>
      </c>
      <c r="D674" s="35" t="s">
        <v>98</v>
      </c>
      <c r="E674" s="35" t="s">
        <v>473</v>
      </c>
      <c r="F674" s="35" t="s">
        <v>123</v>
      </c>
      <c r="G674" s="37">
        <f>555-161.7+14+4.4+0.4+25</f>
        <v>437.09999999999997</v>
      </c>
      <c r="H674" s="37">
        <f>555-366.3</f>
        <v>188.7</v>
      </c>
      <c r="I674" s="37">
        <f>555-366.3</f>
        <v>188.7</v>
      </c>
    </row>
    <row r="675" spans="1:9" s="44" customFormat="1" ht="26.25" x14ac:dyDescent="0.25">
      <c r="A675" s="38" t="s">
        <v>474</v>
      </c>
      <c r="B675" s="35" t="s">
        <v>563</v>
      </c>
      <c r="C675" s="35" t="s">
        <v>459</v>
      </c>
      <c r="D675" s="35" t="s">
        <v>98</v>
      </c>
      <c r="E675" s="35" t="s">
        <v>475</v>
      </c>
      <c r="F675" s="35" t="s">
        <v>101</v>
      </c>
      <c r="G675" s="37">
        <f t="shared" ref="G675:I676" si="119">G676</f>
        <v>307</v>
      </c>
      <c r="H675" s="37">
        <f t="shared" si="119"/>
        <v>0</v>
      </c>
      <c r="I675" s="37">
        <f t="shared" si="119"/>
        <v>0</v>
      </c>
    </row>
    <row r="676" spans="1:9" s="44" customFormat="1" ht="74.25" customHeight="1" x14ac:dyDescent="0.25">
      <c r="A676" s="38" t="s">
        <v>110</v>
      </c>
      <c r="B676" s="35" t="s">
        <v>563</v>
      </c>
      <c r="C676" s="35" t="s">
        <v>459</v>
      </c>
      <c r="D676" s="35" t="s">
        <v>98</v>
      </c>
      <c r="E676" s="35" t="s">
        <v>475</v>
      </c>
      <c r="F676" s="35" t="s">
        <v>111</v>
      </c>
      <c r="G676" s="37">
        <f t="shared" si="119"/>
        <v>307</v>
      </c>
      <c r="H676" s="37">
        <f t="shared" si="119"/>
        <v>0</v>
      </c>
      <c r="I676" s="37">
        <f t="shared" si="119"/>
        <v>0</v>
      </c>
    </row>
    <row r="677" spans="1:9" s="44" customFormat="1" ht="15" x14ac:dyDescent="0.25">
      <c r="A677" s="38" t="s">
        <v>239</v>
      </c>
      <c r="B677" s="35" t="s">
        <v>563</v>
      </c>
      <c r="C677" s="35" t="s">
        <v>459</v>
      </c>
      <c r="D677" s="35" t="s">
        <v>98</v>
      </c>
      <c r="E677" s="35" t="s">
        <v>475</v>
      </c>
      <c r="F677" s="35" t="s">
        <v>240</v>
      </c>
      <c r="G677" s="37">
        <v>307</v>
      </c>
      <c r="H677" s="37">
        <v>0</v>
      </c>
      <c r="I677" s="37">
        <v>0</v>
      </c>
    </row>
    <row r="678" spans="1:9" s="44" customFormat="1" ht="55.5" customHeight="1" x14ac:dyDescent="0.25">
      <c r="A678" s="38" t="s">
        <v>235</v>
      </c>
      <c r="B678" s="35" t="s">
        <v>563</v>
      </c>
      <c r="C678" s="35" t="s">
        <v>459</v>
      </c>
      <c r="D678" s="35" t="s">
        <v>98</v>
      </c>
      <c r="E678" s="35" t="s">
        <v>476</v>
      </c>
      <c r="F678" s="35" t="s">
        <v>101</v>
      </c>
      <c r="G678" s="37">
        <f t="shared" ref="G678:I679" si="120">G679</f>
        <v>238.6</v>
      </c>
      <c r="H678" s="37">
        <f t="shared" si="120"/>
        <v>356.2</v>
      </c>
      <c r="I678" s="37">
        <f t="shared" si="120"/>
        <v>356.2</v>
      </c>
    </row>
    <row r="679" spans="1:9" s="44" customFormat="1" ht="15" x14ac:dyDescent="0.25">
      <c r="A679" s="38" t="s">
        <v>124</v>
      </c>
      <c r="B679" s="35" t="s">
        <v>563</v>
      </c>
      <c r="C679" s="35" t="s">
        <v>459</v>
      </c>
      <c r="D679" s="35" t="s">
        <v>98</v>
      </c>
      <c r="E679" s="35" t="s">
        <v>476</v>
      </c>
      <c r="F679" s="35" t="s">
        <v>125</v>
      </c>
      <c r="G679" s="37">
        <f t="shared" si="120"/>
        <v>238.6</v>
      </c>
      <c r="H679" s="37">
        <f t="shared" si="120"/>
        <v>356.2</v>
      </c>
      <c r="I679" s="37">
        <f t="shared" si="120"/>
        <v>356.2</v>
      </c>
    </row>
    <row r="680" spans="1:9" s="44" customFormat="1" ht="15" x14ac:dyDescent="0.25">
      <c r="A680" s="38" t="s">
        <v>126</v>
      </c>
      <c r="B680" s="35" t="s">
        <v>563</v>
      </c>
      <c r="C680" s="35" t="s">
        <v>459</v>
      </c>
      <c r="D680" s="35" t="s">
        <v>98</v>
      </c>
      <c r="E680" s="35" t="s">
        <v>476</v>
      </c>
      <c r="F680" s="35" t="s">
        <v>127</v>
      </c>
      <c r="G680" s="37">
        <f>356.2-117.2-0.4</f>
        <v>238.6</v>
      </c>
      <c r="H680" s="37">
        <v>356.2</v>
      </c>
      <c r="I680" s="37">
        <v>356.2</v>
      </c>
    </row>
    <row r="681" spans="1:9" s="44" customFormat="1" ht="26.25" x14ac:dyDescent="0.25">
      <c r="A681" s="38" t="s">
        <v>662</v>
      </c>
      <c r="B681" s="35" t="s">
        <v>563</v>
      </c>
      <c r="C681" s="35" t="s">
        <v>459</v>
      </c>
      <c r="D681" s="35" t="s">
        <v>98</v>
      </c>
      <c r="E681" s="35" t="s">
        <v>661</v>
      </c>
      <c r="F681" s="35" t="s">
        <v>101</v>
      </c>
      <c r="G681" s="37">
        <f>G682</f>
        <v>50</v>
      </c>
      <c r="H681" s="37">
        <v>0</v>
      </c>
      <c r="I681" s="37">
        <v>0</v>
      </c>
    </row>
    <row r="682" spans="1:9" s="44" customFormat="1" ht="26.25" x14ac:dyDescent="0.25">
      <c r="A682" s="38" t="s">
        <v>120</v>
      </c>
      <c r="B682" s="35" t="s">
        <v>563</v>
      </c>
      <c r="C682" s="35" t="s">
        <v>459</v>
      </c>
      <c r="D682" s="35" t="s">
        <v>98</v>
      </c>
      <c r="E682" s="35" t="s">
        <v>661</v>
      </c>
      <c r="F682" s="35" t="s">
        <v>121</v>
      </c>
      <c r="G682" s="37">
        <f>G683</f>
        <v>50</v>
      </c>
      <c r="H682" s="37">
        <v>0</v>
      </c>
      <c r="I682" s="37">
        <v>0</v>
      </c>
    </row>
    <row r="683" spans="1:9" s="44" customFormat="1" ht="26.25" x14ac:dyDescent="0.25">
      <c r="A683" s="38" t="s">
        <v>255</v>
      </c>
      <c r="B683" s="35" t="s">
        <v>563</v>
      </c>
      <c r="C683" s="35" t="s">
        <v>459</v>
      </c>
      <c r="D683" s="35" t="s">
        <v>98</v>
      </c>
      <c r="E683" s="35" t="s">
        <v>661</v>
      </c>
      <c r="F683" s="35" t="s">
        <v>123</v>
      </c>
      <c r="G683" s="37">
        <v>50</v>
      </c>
      <c r="H683" s="37">
        <v>0</v>
      </c>
      <c r="I683" s="37">
        <v>0</v>
      </c>
    </row>
    <row r="684" spans="1:9" s="44" customFormat="1" ht="39" x14ac:dyDescent="0.25">
      <c r="A684" s="38" t="s">
        <v>669</v>
      </c>
      <c r="B684" s="35" t="s">
        <v>563</v>
      </c>
      <c r="C684" s="35" t="s">
        <v>459</v>
      </c>
      <c r="D684" s="35" t="s">
        <v>98</v>
      </c>
      <c r="E684" s="35" t="s">
        <v>671</v>
      </c>
      <c r="F684" s="35" t="s">
        <v>101</v>
      </c>
      <c r="G684" s="37">
        <f>G685+G687</f>
        <v>716.1</v>
      </c>
      <c r="H684" s="37">
        <v>0</v>
      </c>
      <c r="I684" s="37">
        <v>0</v>
      </c>
    </row>
    <row r="685" spans="1:9" s="44" customFormat="1" ht="26.25" x14ac:dyDescent="0.25">
      <c r="A685" s="38" t="s">
        <v>120</v>
      </c>
      <c r="B685" s="35" t="s">
        <v>563</v>
      </c>
      <c r="C685" s="35" t="s">
        <v>459</v>
      </c>
      <c r="D685" s="35" t="s">
        <v>98</v>
      </c>
      <c r="E685" s="35" t="s">
        <v>671</v>
      </c>
      <c r="F685" s="35" t="s">
        <v>121</v>
      </c>
      <c r="G685" s="37">
        <f>G686</f>
        <v>486.7</v>
      </c>
      <c r="H685" s="37">
        <v>0</v>
      </c>
      <c r="I685" s="37">
        <v>0</v>
      </c>
    </row>
    <row r="686" spans="1:9" s="44" customFormat="1" ht="26.25" x14ac:dyDescent="0.25">
      <c r="A686" s="38" t="s">
        <v>255</v>
      </c>
      <c r="B686" s="35" t="s">
        <v>563</v>
      </c>
      <c r="C686" s="35" t="s">
        <v>459</v>
      </c>
      <c r="D686" s="35" t="s">
        <v>98</v>
      </c>
      <c r="E686" s="35" t="s">
        <v>671</v>
      </c>
      <c r="F686" s="35" t="s">
        <v>123</v>
      </c>
      <c r="G686" s="37">
        <f>436+50.7</f>
        <v>486.7</v>
      </c>
      <c r="H686" s="37">
        <v>0</v>
      </c>
      <c r="I686" s="37">
        <v>0</v>
      </c>
    </row>
    <row r="687" spans="1:9" s="44" customFormat="1" ht="15" x14ac:dyDescent="0.25">
      <c r="A687" s="38" t="s">
        <v>124</v>
      </c>
      <c r="B687" s="35" t="s">
        <v>563</v>
      </c>
      <c r="C687" s="35" t="s">
        <v>459</v>
      </c>
      <c r="D687" s="35" t="s">
        <v>98</v>
      </c>
      <c r="E687" s="35" t="s">
        <v>671</v>
      </c>
      <c r="F687" s="35" t="s">
        <v>125</v>
      </c>
      <c r="G687" s="37">
        <f>G688</f>
        <v>229.4</v>
      </c>
      <c r="H687" s="37">
        <v>0</v>
      </c>
      <c r="I687" s="37">
        <v>0</v>
      </c>
    </row>
    <row r="688" spans="1:9" s="44" customFormat="1" ht="15" x14ac:dyDescent="0.25">
      <c r="A688" s="38" t="s">
        <v>126</v>
      </c>
      <c r="B688" s="35" t="s">
        <v>563</v>
      </c>
      <c r="C688" s="35" t="s">
        <v>459</v>
      </c>
      <c r="D688" s="35" t="s">
        <v>98</v>
      </c>
      <c r="E688" s="35" t="s">
        <v>671</v>
      </c>
      <c r="F688" s="35" t="s">
        <v>127</v>
      </c>
      <c r="G688" s="37">
        <v>229.4</v>
      </c>
      <c r="H688" s="37">
        <v>0</v>
      </c>
      <c r="I688" s="37">
        <v>0</v>
      </c>
    </row>
    <row r="689" spans="1:250" s="44" customFormat="1" ht="39" customHeight="1" x14ac:dyDescent="0.25">
      <c r="A689" s="38" t="s">
        <v>477</v>
      </c>
      <c r="B689" s="35" t="s">
        <v>563</v>
      </c>
      <c r="C689" s="35" t="s">
        <v>459</v>
      </c>
      <c r="D689" s="35" t="s">
        <v>98</v>
      </c>
      <c r="E689" s="35" t="s">
        <v>478</v>
      </c>
      <c r="F689" s="35" t="s">
        <v>101</v>
      </c>
      <c r="G689" s="37">
        <f>G690</f>
        <v>685.1</v>
      </c>
      <c r="H689" s="37">
        <f t="shared" ref="H689:I691" si="121">H690</f>
        <v>398.4</v>
      </c>
      <c r="I689" s="37">
        <f t="shared" si="121"/>
        <v>398.4</v>
      </c>
    </row>
    <row r="690" spans="1:250" s="44" customFormat="1" ht="26.25" x14ac:dyDescent="0.25">
      <c r="A690" s="38" t="s">
        <v>237</v>
      </c>
      <c r="B690" s="35" t="s">
        <v>563</v>
      </c>
      <c r="C690" s="35" t="s">
        <v>459</v>
      </c>
      <c r="D690" s="35" t="s">
        <v>98</v>
      </c>
      <c r="E690" s="35" t="s">
        <v>479</v>
      </c>
      <c r="F690" s="35" t="s">
        <v>101</v>
      </c>
      <c r="G690" s="37">
        <f>G691</f>
        <v>685.1</v>
      </c>
      <c r="H690" s="37">
        <f t="shared" si="121"/>
        <v>398.4</v>
      </c>
      <c r="I690" s="37">
        <f t="shared" si="121"/>
        <v>398.4</v>
      </c>
    </row>
    <row r="691" spans="1:250" s="40" customFormat="1" ht="26.25" x14ac:dyDescent="0.25">
      <c r="A691" s="38" t="s">
        <v>120</v>
      </c>
      <c r="B691" s="35" t="s">
        <v>563</v>
      </c>
      <c r="C691" s="35" t="s">
        <v>459</v>
      </c>
      <c r="D691" s="35" t="s">
        <v>98</v>
      </c>
      <c r="E691" s="35" t="s">
        <v>479</v>
      </c>
      <c r="F691" s="35" t="s">
        <v>121</v>
      </c>
      <c r="G691" s="37">
        <f>G692</f>
        <v>685.1</v>
      </c>
      <c r="H691" s="37">
        <f t="shared" si="121"/>
        <v>398.4</v>
      </c>
      <c r="I691" s="37">
        <f t="shared" si="121"/>
        <v>398.4</v>
      </c>
    </row>
    <row r="692" spans="1:250" s="40" customFormat="1" ht="26.25" x14ac:dyDescent="0.25">
      <c r="A692" s="38" t="s">
        <v>255</v>
      </c>
      <c r="B692" s="35" t="s">
        <v>563</v>
      </c>
      <c r="C692" s="35" t="s">
        <v>459</v>
      </c>
      <c r="D692" s="35" t="s">
        <v>98</v>
      </c>
      <c r="E692" s="35" t="s">
        <v>479</v>
      </c>
      <c r="F692" s="35" t="s">
        <v>123</v>
      </c>
      <c r="G692" s="37">
        <f>398.4+100-14+201.8-1.1</f>
        <v>685.1</v>
      </c>
      <c r="H692" s="37">
        <v>398.4</v>
      </c>
      <c r="I692" s="37">
        <v>398.4</v>
      </c>
    </row>
    <row r="693" spans="1:250" s="40" customFormat="1" ht="57" customHeight="1" x14ac:dyDescent="0.25">
      <c r="A693" s="38" t="s">
        <v>203</v>
      </c>
      <c r="B693" s="35" t="s">
        <v>563</v>
      </c>
      <c r="C693" s="35" t="s">
        <v>459</v>
      </c>
      <c r="D693" s="35" t="s">
        <v>98</v>
      </c>
      <c r="E693" s="35" t="s">
        <v>204</v>
      </c>
      <c r="F693" s="35" t="s">
        <v>101</v>
      </c>
      <c r="G693" s="37">
        <f>G694</f>
        <v>198.29999999999998</v>
      </c>
      <c r="H693" s="37">
        <f t="shared" ref="H693:I697" si="122">H694</f>
        <v>77.2</v>
      </c>
      <c r="I693" s="37">
        <f t="shared" si="122"/>
        <v>77.2</v>
      </c>
    </row>
    <row r="694" spans="1:250" s="40" customFormat="1" ht="43.5" customHeight="1" x14ac:dyDescent="0.25">
      <c r="A694" s="38" t="s">
        <v>205</v>
      </c>
      <c r="B694" s="35" t="s">
        <v>563</v>
      </c>
      <c r="C694" s="35" t="s">
        <v>459</v>
      </c>
      <c r="D694" s="35" t="s">
        <v>98</v>
      </c>
      <c r="E694" s="35" t="s">
        <v>206</v>
      </c>
      <c r="F694" s="35" t="s">
        <v>101</v>
      </c>
      <c r="G694" s="37">
        <f>G695</f>
        <v>198.29999999999998</v>
      </c>
      <c r="H694" s="37">
        <f t="shared" si="122"/>
        <v>77.2</v>
      </c>
      <c r="I694" s="37">
        <f t="shared" si="122"/>
        <v>77.2</v>
      </c>
    </row>
    <row r="695" spans="1:250" s="40" customFormat="1" ht="42.75" customHeight="1" x14ac:dyDescent="0.25">
      <c r="A695" s="38" t="s">
        <v>207</v>
      </c>
      <c r="B695" s="35" t="s">
        <v>563</v>
      </c>
      <c r="C695" s="35" t="s">
        <v>459</v>
      </c>
      <c r="D695" s="35" t="s">
        <v>98</v>
      </c>
      <c r="E695" s="35" t="s">
        <v>208</v>
      </c>
      <c r="F695" s="35" t="s">
        <v>101</v>
      </c>
      <c r="G695" s="37">
        <f>G696</f>
        <v>198.29999999999998</v>
      </c>
      <c r="H695" s="37">
        <f t="shared" si="122"/>
        <v>77.2</v>
      </c>
      <c r="I695" s="37">
        <f t="shared" si="122"/>
        <v>77.2</v>
      </c>
    </row>
    <row r="696" spans="1:250" s="40" customFormat="1" ht="21.75" customHeight="1" x14ac:dyDescent="0.25">
      <c r="A696" s="38" t="s">
        <v>179</v>
      </c>
      <c r="B696" s="35" t="s">
        <v>563</v>
      </c>
      <c r="C696" s="35" t="s">
        <v>459</v>
      </c>
      <c r="D696" s="35" t="s">
        <v>98</v>
      </c>
      <c r="E696" s="35" t="s">
        <v>209</v>
      </c>
      <c r="F696" s="35" t="s">
        <v>101</v>
      </c>
      <c r="G696" s="37">
        <f>G697</f>
        <v>198.29999999999998</v>
      </c>
      <c r="H696" s="37">
        <f t="shared" si="122"/>
        <v>77.2</v>
      </c>
      <c r="I696" s="37">
        <f t="shared" si="122"/>
        <v>77.2</v>
      </c>
    </row>
    <row r="697" spans="1:250" s="40" customFormat="1" ht="30.75" customHeight="1" x14ac:dyDescent="0.25">
      <c r="A697" s="38" t="s">
        <v>120</v>
      </c>
      <c r="B697" s="35" t="s">
        <v>563</v>
      </c>
      <c r="C697" s="35" t="s">
        <v>459</v>
      </c>
      <c r="D697" s="35" t="s">
        <v>98</v>
      </c>
      <c r="E697" s="35" t="s">
        <v>209</v>
      </c>
      <c r="F697" s="35" t="s">
        <v>121</v>
      </c>
      <c r="G697" s="37">
        <f>G698</f>
        <v>198.29999999999998</v>
      </c>
      <c r="H697" s="37">
        <f t="shared" si="122"/>
        <v>77.2</v>
      </c>
      <c r="I697" s="37">
        <f t="shared" si="122"/>
        <v>77.2</v>
      </c>
    </row>
    <row r="698" spans="1:250" s="40" customFormat="1" ht="32.25" customHeight="1" x14ac:dyDescent="0.25">
      <c r="A698" s="38" t="s">
        <v>122</v>
      </c>
      <c r="B698" s="35" t="s">
        <v>563</v>
      </c>
      <c r="C698" s="35" t="s">
        <v>459</v>
      </c>
      <c r="D698" s="35" t="s">
        <v>98</v>
      </c>
      <c r="E698" s="35" t="s">
        <v>209</v>
      </c>
      <c r="F698" s="35" t="s">
        <v>123</v>
      </c>
      <c r="G698" s="37">
        <f>77.2+120+1.1</f>
        <v>198.29999999999998</v>
      </c>
      <c r="H698" s="37">
        <v>77.2</v>
      </c>
      <c r="I698" s="37">
        <v>77.2</v>
      </c>
    </row>
    <row r="699" spans="1:250" s="65" customFormat="1" ht="30" customHeight="1" x14ac:dyDescent="0.25">
      <c r="A699" s="38" t="s">
        <v>175</v>
      </c>
      <c r="B699" s="35" t="s">
        <v>563</v>
      </c>
      <c r="C699" s="35" t="s">
        <v>459</v>
      </c>
      <c r="D699" s="35" t="s">
        <v>98</v>
      </c>
      <c r="E699" s="35" t="s">
        <v>176</v>
      </c>
      <c r="F699" s="35" t="s">
        <v>101</v>
      </c>
      <c r="G699" s="37">
        <f>G700</f>
        <v>5.9</v>
      </c>
      <c r="H699" s="37">
        <f t="shared" ref="H699:I702" si="123">H700</f>
        <v>5.9</v>
      </c>
      <c r="I699" s="37">
        <f t="shared" si="123"/>
        <v>5.9</v>
      </c>
    </row>
    <row r="700" spans="1:250" s="65" customFormat="1" ht="50.25" customHeight="1" x14ac:dyDescent="0.25">
      <c r="A700" s="38" t="s">
        <v>461</v>
      </c>
      <c r="B700" s="35" t="s">
        <v>563</v>
      </c>
      <c r="C700" s="35" t="s">
        <v>459</v>
      </c>
      <c r="D700" s="35" t="s">
        <v>98</v>
      </c>
      <c r="E700" s="35" t="s">
        <v>462</v>
      </c>
      <c r="F700" s="35" t="s">
        <v>101</v>
      </c>
      <c r="G700" s="37">
        <f>G701</f>
        <v>5.9</v>
      </c>
      <c r="H700" s="37">
        <f t="shared" si="123"/>
        <v>5.9</v>
      </c>
      <c r="I700" s="37">
        <f t="shared" si="123"/>
        <v>5.9</v>
      </c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  <c r="CA700" s="66"/>
      <c r="CB700" s="66"/>
      <c r="CC700" s="66"/>
      <c r="CD700" s="66"/>
      <c r="CE700" s="66"/>
      <c r="CF700" s="66"/>
      <c r="CG700" s="66"/>
      <c r="CH700" s="66"/>
      <c r="CI700" s="66"/>
      <c r="CJ700" s="66"/>
      <c r="CK700" s="66"/>
      <c r="CL700" s="66"/>
      <c r="CM700" s="66"/>
      <c r="CN700" s="66"/>
      <c r="CO700" s="66"/>
      <c r="CP700" s="66"/>
      <c r="CQ700" s="66"/>
      <c r="CR700" s="66"/>
      <c r="CS700" s="66"/>
      <c r="CT700" s="66"/>
      <c r="CU700" s="66"/>
      <c r="CV700" s="66"/>
      <c r="CW700" s="66"/>
      <c r="CX700" s="66"/>
      <c r="CY700" s="66"/>
      <c r="CZ700" s="66"/>
      <c r="DA700" s="66"/>
      <c r="DB700" s="66"/>
      <c r="DC700" s="66"/>
      <c r="DD700" s="66"/>
      <c r="DE700" s="66"/>
      <c r="DF700" s="66"/>
      <c r="DG700" s="66"/>
      <c r="DH700" s="66"/>
      <c r="DI700" s="66"/>
      <c r="DJ700" s="66"/>
      <c r="DK700" s="66"/>
      <c r="DL700" s="66"/>
      <c r="DM700" s="66"/>
      <c r="DN700" s="66"/>
      <c r="DO700" s="66"/>
      <c r="DP700" s="66"/>
      <c r="DQ700" s="66"/>
      <c r="DR700" s="66"/>
      <c r="DS700" s="66"/>
      <c r="DT700" s="66"/>
      <c r="DU700" s="66"/>
      <c r="DV700" s="66"/>
      <c r="DW700" s="66"/>
      <c r="DX700" s="66"/>
      <c r="DY700" s="66"/>
      <c r="DZ700" s="66"/>
      <c r="EA700" s="66"/>
      <c r="EB700" s="66"/>
      <c r="EC700" s="66"/>
      <c r="ED700" s="66"/>
      <c r="EE700" s="66"/>
      <c r="EF700" s="66"/>
      <c r="EG700" s="66"/>
      <c r="EH700" s="66"/>
      <c r="EI700" s="66"/>
      <c r="EJ700" s="66"/>
      <c r="EK700" s="66"/>
      <c r="EL700" s="66"/>
      <c r="EM700" s="66"/>
      <c r="EN700" s="66"/>
      <c r="EO700" s="66"/>
      <c r="EP700" s="66"/>
      <c r="EQ700" s="66"/>
      <c r="ER700" s="66"/>
      <c r="ES700" s="66"/>
      <c r="ET700" s="66"/>
      <c r="EU700" s="66"/>
      <c r="EV700" s="66"/>
      <c r="EW700" s="66"/>
      <c r="EX700" s="66"/>
      <c r="EY700" s="66"/>
      <c r="EZ700" s="66"/>
      <c r="FA700" s="66"/>
      <c r="FB700" s="66"/>
      <c r="FC700" s="66"/>
      <c r="FD700" s="66"/>
      <c r="FE700" s="66"/>
      <c r="FF700" s="66"/>
      <c r="FG700" s="66"/>
      <c r="FH700" s="66"/>
      <c r="FI700" s="66"/>
      <c r="FJ700" s="66"/>
      <c r="FK700" s="66"/>
      <c r="FL700" s="66"/>
      <c r="FM700" s="66"/>
      <c r="FN700" s="66"/>
      <c r="FO700" s="66"/>
      <c r="FP700" s="66"/>
      <c r="FQ700" s="66"/>
      <c r="FR700" s="66"/>
      <c r="FS700" s="66"/>
      <c r="FT700" s="66"/>
      <c r="FU700" s="66"/>
      <c r="FV700" s="66"/>
      <c r="FW700" s="66"/>
      <c r="FX700" s="66"/>
      <c r="FY700" s="66"/>
      <c r="FZ700" s="66"/>
      <c r="GA700" s="66"/>
      <c r="GB700" s="66"/>
      <c r="GC700" s="66"/>
      <c r="GD700" s="66"/>
      <c r="GE700" s="66"/>
      <c r="GF700" s="66"/>
      <c r="GG700" s="66"/>
      <c r="GH700" s="66"/>
      <c r="GI700" s="66"/>
      <c r="GJ700" s="66"/>
      <c r="GK700" s="66"/>
      <c r="GL700" s="66"/>
      <c r="GM700" s="66"/>
      <c r="GN700" s="66"/>
      <c r="GO700" s="66"/>
      <c r="GP700" s="66"/>
      <c r="GQ700" s="66"/>
      <c r="GR700" s="66"/>
      <c r="GS700" s="66"/>
      <c r="GT700" s="66"/>
      <c r="GU700" s="66"/>
      <c r="GV700" s="66"/>
      <c r="GW700" s="66"/>
      <c r="GX700" s="66"/>
      <c r="GY700" s="66"/>
      <c r="GZ700" s="66"/>
      <c r="HA700" s="66"/>
      <c r="HB700" s="66"/>
      <c r="HC700" s="66"/>
      <c r="HD700" s="66"/>
      <c r="HE700" s="66"/>
      <c r="HF700" s="66"/>
      <c r="HG700" s="66"/>
      <c r="HH700" s="66"/>
      <c r="HI700" s="66"/>
      <c r="HJ700" s="66"/>
      <c r="HK700" s="66"/>
      <c r="HL700" s="66"/>
      <c r="HM700" s="66"/>
      <c r="HN700" s="66"/>
      <c r="HO700" s="66"/>
      <c r="HP700" s="66"/>
      <c r="HQ700" s="66"/>
      <c r="HR700" s="66"/>
      <c r="HS700" s="66"/>
      <c r="HT700" s="66"/>
      <c r="HU700" s="66"/>
      <c r="HV700" s="66"/>
      <c r="HW700" s="66"/>
      <c r="HX700" s="66"/>
      <c r="HY700" s="66"/>
      <c r="HZ700" s="66"/>
      <c r="IA700" s="66"/>
      <c r="IB700" s="66"/>
      <c r="IC700" s="66"/>
      <c r="ID700" s="66"/>
      <c r="IE700" s="66"/>
      <c r="IF700" s="66"/>
      <c r="IG700" s="66"/>
      <c r="IH700" s="66"/>
      <c r="II700" s="66"/>
      <c r="IJ700" s="66"/>
      <c r="IK700" s="66"/>
      <c r="IL700" s="66"/>
      <c r="IM700" s="66"/>
      <c r="IN700" s="66"/>
      <c r="IO700" s="66"/>
      <c r="IP700" s="66"/>
    </row>
    <row r="701" spans="1:250" s="65" customFormat="1" ht="28.5" customHeight="1" x14ac:dyDescent="0.25">
      <c r="A701" s="38" t="s">
        <v>179</v>
      </c>
      <c r="B701" s="35" t="s">
        <v>563</v>
      </c>
      <c r="C701" s="35" t="s">
        <v>459</v>
      </c>
      <c r="D701" s="35" t="s">
        <v>98</v>
      </c>
      <c r="E701" s="35" t="s">
        <v>463</v>
      </c>
      <c r="F701" s="35" t="s">
        <v>101</v>
      </c>
      <c r="G701" s="37">
        <f>G702</f>
        <v>5.9</v>
      </c>
      <c r="H701" s="37">
        <f t="shared" si="123"/>
        <v>5.9</v>
      </c>
      <c r="I701" s="37">
        <f t="shared" si="123"/>
        <v>5.9</v>
      </c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  <c r="CA701" s="66"/>
      <c r="CB701" s="66"/>
      <c r="CC701" s="66"/>
      <c r="CD701" s="66"/>
      <c r="CE701" s="66"/>
      <c r="CF701" s="66"/>
      <c r="CG701" s="66"/>
      <c r="CH701" s="66"/>
      <c r="CI701" s="66"/>
      <c r="CJ701" s="66"/>
      <c r="CK701" s="66"/>
      <c r="CL701" s="66"/>
      <c r="CM701" s="66"/>
      <c r="CN701" s="66"/>
      <c r="CO701" s="66"/>
      <c r="CP701" s="66"/>
      <c r="CQ701" s="66"/>
      <c r="CR701" s="66"/>
      <c r="CS701" s="66"/>
      <c r="CT701" s="66"/>
      <c r="CU701" s="66"/>
      <c r="CV701" s="66"/>
      <c r="CW701" s="66"/>
      <c r="CX701" s="66"/>
      <c r="CY701" s="66"/>
      <c r="CZ701" s="66"/>
      <c r="DA701" s="66"/>
      <c r="DB701" s="66"/>
      <c r="DC701" s="66"/>
      <c r="DD701" s="66"/>
      <c r="DE701" s="66"/>
      <c r="DF701" s="66"/>
      <c r="DG701" s="66"/>
      <c r="DH701" s="66"/>
      <c r="DI701" s="66"/>
      <c r="DJ701" s="66"/>
      <c r="DK701" s="66"/>
      <c r="DL701" s="66"/>
      <c r="DM701" s="66"/>
      <c r="DN701" s="66"/>
      <c r="DO701" s="66"/>
      <c r="DP701" s="66"/>
      <c r="DQ701" s="66"/>
      <c r="DR701" s="66"/>
      <c r="DS701" s="66"/>
      <c r="DT701" s="66"/>
      <c r="DU701" s="66"/>
      <c r="DV701" s="66"/>
      <c r="DW701" s="66"/>
      <c r="DX701" s="66"/>
      <c r="DY701" s="66"/>
      <c r="DZ701" s="66"/>
      <c r="EA701" s="66"/>
      <c r="EB701" s="66"/>
      <c r="EC701" s="66"/>
      <c r="ED701" s="66"/>
      <c r="EE701" s="66"/>
      <c r="EF701" s="66"/>
      <c r="EG701" s="66"/>
      <c r="EH701" s="66"/>
      <c r="EI701" s="66"/>
      <c r="EJ701" s="66"/>
      <c r="EK701" s="66"/>
      <c r="EL701" s="66"/>
      <c r="EM701" s="66"/>
      <c r="EN701" s="66"/>
      <c r="EO701" s="66"/>
      <c r="EP701" s="66"/>
      <c r="EQ701" s="66"/>
      <c r="ER701" s="66"/>
      <c r="ES701" s="66"/>
      <c r="ET701" s="66"/>
      <c r="EU701" s="66"/>
      <c r="EV701" s="66"/>
      <c r="EW701" s="66"/>
      <c r="EX701" s="66"/>
      <c r="EY701" s="66"/>
      <c r="EZ701" s="66"/>
      <c r="FA701" s="66"/>
      <c r="FB701" s="66"/>
      <c r="FC701" s="66"/>
      <c r="FD701" s="66"/>
      <c r="FE701" s="66"/>
      <c r="FF701" s="66"/>
      <c r="FG701" s="66"/>
      <c r="FH701" s="66"/>
      <c r="FI701" s="66"/>
      <c r="FJ701" s="66"/>
      <c r="FK701" s="66"/>
      <c r="FL701" s="66"/>
      <c r="FM701" s="66"/>
      <c r="FN701" s="66"/>
      <c r="FO701" s="66"/>
      <c r="FP701" s="66"/>
      <c r="FQ701" s="66"/>
      <c r="FR701" s="66"/>
      <c r="FS701" s="66"/>
      <c r="FT701" s="66"/>
      <c r="FU701" s="66"/>
      <c r="FV701" s="66"/>
      <c r="FW701" s="66"/>
      <c r="FX701" s="66"/>
      <c r="FY701" s="66"/>
      <c r="FZ701" s="66"/>
      <c r="GA701" s="66"/>
      <c r="GB701" s="66"/>
      <c r="GC701" s="66"/>
      <c r="GD701" s="66"/>
      <c r="GE701" s="66"/>
      <c r="GF701" s="66"/>
      <c r="GG701" s="66"/>
      <c r="GH701" s="66"/>
      <c r="GI701" s="66"/>
      <c r="GJ701" s="66"/>
      <c r="GK701" s="66"/>
      <c r="GL701" s="66"/>
      <c r="GM701" s="66"/>
      <c r="GN701" s="66"/>
      <c r="GO701" s="66"/>
      <c r="GP701" s="66"/>
      <c r="GQ701" s="66"/>
      <c r="GR701" s="66"/>
      <c r="GS701" s="66"/>
      <c r="GT701" s="66"/>
      <c r="GU701" s="66"/>
      <c r="GV701" s="66"/>
      <c r="GW701" s="66"/>
      <c r="GX701" s="66"/>
      <c r="GY701" s="66"/>
      <c r="GZ701" s="66"/>
      <c r="HA701" s="66"/>
      <c r="HB701" s="66"/>
      <c r="HC701" s="66"/>
      <c r="HD701" s="66"/>
      <c r="HE701" s="66"/>
      <c r="HF701" s="66"/>
      <c r="HG701" s="66"/>
      <c r="HH701" s="66"/>
      <c r="HI701" s="66"/>
      <c r="HJ701" s="66"/>
      <c r="HK701" s="66"/>
      <c r="HL701" s="66"/>
      <c r="HM701" s="66"/>
      <c r="HN701" s="66"/>
      <c r="HO701" s="66"/>
      <c r="HP701" s="66"/>
      <c r="HQ701" s="66"/>
      <c r="HR701" s="66"/>
      <c r="HS701" s="66"/>
      <c r="HT701" s="66"/>
      <c r="HU701" s="66"/>
      <c r="HV701" s="66"/>
      <c r="HW701" s="66"/>
      <c r="HX701" s="66"/>
      <c r="HY701" s="66"/>
      <c r="HZ701" s="66"/>
      <c r="IA701" s="66"/>
      <c r="IB701" s="66"/>
      <c r="IC701" s="66"/>
      <c r="ID701" s="66"/>
      <c r="IE701" s="66"/>
      <c r="IF701" s="66"/>
      <c r="IG701" s="66"/>
      <c r="IH701" s="66"/>
      <c r="II701" s="66"/>
      <c r="IJ701" s="66"/>
      <c r="IK701" s="66"/>
      <c r="IL701" s="66"/>
      <c r="IM701" s="66"/>
      <c r="IN701" s="66"/>
      <c r="IO701" s="66"/>
      <c r="IP701" s="66"/>
    </row>
    <row r="702" spans="1:250" s="65" customFormat="1" ht="37.5" customHeight="1" x14ac:dyDescent="0.25">
      <c r="A702" s="38" t="s">
        <v>120</v>
      </c>
      <c r="B702" s="35" t="s">
        <v>563</v>
      </c>
      <c r="C702" s="35" t="s">
        <v>459</v>
      </c>
      <c r="D702" s="35" t="s">
        <v>98</v>
      </c>
      <c r="E702" s="35" t="s">
        <v>463</v>
      </c>
      <c r="F702" s="35" t="s">
        <v>121</v>
      </c>
      <c r="G702" s="37">
        <f>G703</f>
        <v>5.9</v>
      </c>
      <c r="H702" s="37">
        <f t="shared" si="123"/>
        <v>5.9</v>
      </c>
      <c r="I702" s="37">
        <f t="shared" si="123"/>
        <v>5.9</v>
      </c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  <c r="CA702" s="66"/>
      <c r="CB702" s="66"/>
      <c r="CC702" s="66"/>
      <c r="CD702" s="66"/>
      <c r="CE702" s="66"/>
      <c r="CF702" s="66"/>
      <c r="CG702" s="66"/>
      <c r="CH702" s="66"/>
      <c r="CI702" s="66"/>
      <c r="CJ702" s="66"/>
      <c r="CK702" s="66"/>
      <c r="CL702" s="66"/>
      <c r="CM702" s="66"/>
      <c r="CN702" s="66"/>
      <c r="CO702" s="66"/>
      <c r="CP702" s="66"/>
      <c r="CQ702" s="66"/>
      <c r="CR702" s="66"/>
      <c r="CS702" s="66"/>
      <c r="CT702" s="66"/>
      <c r="CU702" s="66"/>
      <c r="CV702" s="66"/>
      <c r="CW702" s="66"/>
      <c r="CX702" s="66"/>
      <c r="CY702" s="66"/>
      <c r="CZ702" s="66"/>
      <c r="DA702" s="66"/>
      <c r="DB702" s="66"/>
      <c r="DC702" s="66"/>
      <c r="DD702" s="66"/>
      <c r="DE702" s="66"/>
      <c r="DF702" s="66"/>
      <c r="DG702" s="66"/>
      <c r="DH702" s="66"/>
      <c r="DI702" s="66"/>
      <c r="DJ702" s="66"/>
      <c r="DK702" s="66"/>
      <c r="DL702" s="66"/>
      <c r="DM702" s="66"/>
      <c r="DN702" s="66"/>
      <c r="DO702" s="66"/>
      <c r="DP702" s="66"/>
      <c r="DQ702" s="66"/>
      <c r="DR702" s="66"/>
      <c r="DS702" s="66"/>
      <c r="DT702" s="66"/>
      <c r="DU702" s="66"/>
      <c r="DV702" s="66"/>
      <c r="DW702" s="66"/>
      <c r="DX702" s="66"/>
      <c r="DY702" s="66"/>
      <c r="DZ702" s="66"/>
      <c r="EA702" s="66"/>
      <c r="EB702" s="66"/>
      <c r="EC702" s="66"/>
      <c r="ED702" s="66"/>
      <c r="EE702" s="66"/>
      <c r="EF702" s="66"/>
      <c r="EG702" s="66"/>
      <c r="EH702" s="66"/>
      <c r="EI702" s="66"/>
      <c r="EJ702" s="66"/>
      <c r="EK702" s="66"/>
      <c r="EL702" s="66"/>
      <c r="EM702" s="66"/>
      <c r="EN702" s="66"/>
      <c r="EO702" s="66"/>
      <c r="EP702" s="66"/>
      <c r="EQ702" s="66"/>
      <c r="ER702" s="66"/>
      <c r="ES702" s="66"/>
      <c r="ET702" s="66"/>
      <c r="EU702" s="66"/>
      <c r="EV702" s="66"/>
      <c r="EW702" s="66"/>
      <c r="EX702" s="66"/>
      <c r="EY702" s="66"/>
      <c r="EZ702" s="66"/>
      <c r="FA702" s="66"/>
      <c r="FB702" s="66"/>
      <c r="FC702" s="66"/>
      <c r="FD702" s="66"/>
      <c r="FE702" s="66"/>
      <c r="FF702" s="66"/>
      <c r="FG702" s="66"/>
      <c r="FH702" s="66"/>
      <c r="FI702" s="66"/>
      <c r="FJ702" s="66"/>
      <c r="FK702" s="66"/>
      <c r="FL702" s="66"/>
      <c r="FM702" s="66"/>
      <c r="FN702" s="66"/>
      <c r="FO702" s="66"/>
      <c r="FP702" s="66"/>
      <c r="FQ702" s="66"/>
      <c r="FR702" s="66"/>
      <c r="FS702" s="66"/>
      <c r="FT702" s="66"/>
      <c r="FU702" s="66"/>
      <c r="FV702" s="66"/>
      <c r="FW702" s="66"/>
      <c r="FX702" s="66"/>
      <c r="FY702" s="66"/>
      <c r="FZ702" s="66"/>
      <c r="GA702" s="66"/>
      <c r="GB702" s="66"/>
      <c r="GC702" s="66"/>
      <c r="GD702" s="66"/>
      <c r="GE702" s="66"/>
      <c r="GF702" s="66"/>
      <c r="GG702" s="66"/>
      <c r="GH702" s="66"/>
      <c r="GI702" s="66"/>
      <c r="GJ702" s="66"/>
      <c r="GK702" s="66"/>
      <c r="GL702" s="66"/>
      <c r="GM702" s="66"/>
      <c r="GN702" s="66"/>
      <c r="GO702" s="66"/>
      <c r="GP702" s="66"/>
      <c r="GQ702" s="66"/>
      <c r="GR702" s="66"/>
      <c r="GS702" s="66"/>
      <c r="GT702" s="66"/>
      <c r="GU702" s="66"/>
      <c r="GV702" s="66"/>
      <c r="GW702" s="66"/>
      <c r="GX702" s="66"/>
      <c r="GY702" s="66"/>
      <c r="GZ702" s="66"/>
      <c r="HA702" s="66"/>
      <c r="HB702" s="66"/>
      <c r="HC702" s="66"/>
      <c r="HD702" s="66"/>
      <c r="HE702" s="66"/>
      <c r="HF702" s="66"/>
      <c r="HG702" s="66"/>
      <c r="HH702" s="66"/>
      <c r="HI702" s="66"/>
      <c r="HJ702" s="66"/>
      <c r="HK702" s="66"/>
      <c r="HL702" s="66"/>
      <c r="HM702" s="66"/>
      <c r="HN702" s="66"/>
      <c r="HO702" s="66"/>
      <c r="HP702" s="66"/>
      <c r="HQ702" s="66"/>
      <c r="HR702" s="66"/>
      <c r="HS702" s="66"/>
      <c r="HT702" s="66"/>
      <c r="HU702" s="66"/>
      <c r="HV702" s="66"/>
      <c r="HW702" s="66"/>
      <c r="HX702" s="66"/>
      <c r="HY702" s="66"/>
      <c r="HZ702" s="66"/>
      <c r="IA702" s="66"/>
      <c r="IB702" s="66"/>
      <c r="IC702" s="66"/>
      <c r="ID702" s="66"/>
      <c r="IE702" s="66"/>
      <c r="IF702" s="66"/>
      <c r="IG702" s="66"/>
      <c r="IH702" s="66"/>
      <c r="II702" s="66"/>
      <c r="IJ702" s="66"/>
      <c r="IK702" s="66"/>
      <c r="IL702" s="66"/>
      <c r="IM702" s="66"/>
      <c r="IN702" s="66"/>
      <c r="IO702" s="66"/>
      <c r="IP702" s="66"/>
    </row>
    <row r="703" spans="1:250" s="65" customFormat="1" ht="24" customHeight="1" x14ac:dyDescent="0.25">
      <c r="A703" s="38" t="s">
        <v>122</v>
      </c>
      <c r="B703" s="35" t="s">
        <v>563</v>
      </c>
      <c r="C703" s="35" t="s">
        <v>459</v>
      </c>
      <c r="D703" s="35" t="s">
        <v>98</v>
      </c>
      <c r="E703" s="35" t="s">
        <v>463</v>
      </c>
      <c r="F703" s="35" t="s">
        <v>123</v>
      </c>
      <c r="G703" s="37">
        <f>5.9+5.9-5.9</f>
        <v>5.9</v>
      </c>
      <c r="H703" s="37">
        <f>5.9+5.9-5.9</f>
        <v>5.9</v>
      </c>
      <c r="I703" s="37">
        <f>5.9+5.9-5.9</f>
        <v>5.9</v>
      </c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6"/>
      <c r="BM703" s="66"/>
      <c r="BN703" s="66"/>
      <c r="BO703" s="66"/>
      <c r="BP703" s="66"/>
      <c r="BQ703" s="66"/>
      <c r="BR703" s="66"/>
      <c r="BS703" s="66"/>
      <c r="BT703" s="66"/>
      <c r="BU703" s="66"/>
      <c r="BV703" s="66"/>
      <c r="BW703" s="66"/>
      <c r="BX703" s="66"/>
      <c r="BY703" s="66"/>
      <c r="BZ703" s="66"/>
      <c r="CA703" s="66"/>
      <c r="CB703" s="66"/>
      <c r="CC703" s="66"/>
      <c r="CD703" s="66"/>
      <c r="CE703" s="66"/>
      <c r="CF703" s="66"/>
      <c r="CG703" s="66"/>
      <c r="CH703" s="66"/>
      <c r="CI703" s="66"/>
      <c r="CJ703" s="66"/>
      <c r="CK703" s="66"/>
      <c r="CL703" s="66"/>
      <c r="CM703" s="66"/>
      <c r="CN703" s="66"/>
      <c r="CO703" s="66"/>
      <c r="CP703" s="66"/>
      <c r="CQ703" s="66"/>
      <c r="CR703" s="66"/>
      <c r="CS703" s="66"/>
      <c r="CT703" s="66"/>
      <c r="CU703" s="66"/>
      <c r="CV703" s="66"/>
      <c r="CW703" s="66"/>
      <c r="CX703" s="66"/>
      <c r="CY703" s="66"/>
      <c r="CZ703" s="66"/>
      <c r="DA703" s="66"/>
      <c r="DB703" s="66"/>
      <c r="DC703" s="66"/>
      <c r="DD703" s="66"/>
      <c r="DE703" s="66"/>
      <c r="DF703" s="66"/>
      <c r="DG703" s="66"/>
      <c r="DH703" s="66"/>
      <c r="DI703" s="66"/>
      <c r="DJ703" s="66"/>
      <c r="DK703" s="66"/>
      <c r="DL703" s="66"/>
      <c r="DM703" s="66"/>
      <c r="DN703" s="66"/>
      <c r="DO703" s="66"/>
      <c r="DP703" s="66"/>
      <c r="DQ703" s="66"/>
      <c r="DR703" s="66"/>
      <c r="DS703" s="66"/>
      <c r="DT703" s="66"/>
      <c r="DU703" s="66"/>
      <c r="DV703" s="66"/>
      <c r="DW703" s="66"/>
      <c r="DX703" s="66"/>
      <c r="DY703" s="66"/>
      <c r="DZ703" s="66"/>
      <c r="EA703" s="66"/>
      <c r="EB703" s="66"/>
      <c r="EC703" s="66"/>
      <c r="ED703" s="66"/>
      <c r="EE703" s="66"/>
      <c r="EF703" s="66"/>
      <c r="EG703" s="66"/>
      <c r="EH703" s="66"/>
      <c r="EI703" s="66"/>
      <c r="EJ703" s="66"/>
      <c r="EK703" s="66"/>
      <c r="EL703" s="66"/>
      <c r="EM703" s="66"/>
      <c r="EN703" s="66"/>
      <c r="EO703" s="66"/>
      <c r="EP703" s="66"/>
      <c r="EQ703" s="66"/>
      <c r="ER703" s="66"/>
      <c r="ES703" s="66"/>
      <c r="ET703" s="66"/>
      <c r="EU703" s="66"/>
      <c r="EV703" s="66"/>
      <c r="EW703" s="66"/>
      <c r="EX703" s="66"/>
      <c r="EY703" s="66"/>
      <c r="EZ703" s="66"/>
      <c r="FA703" s="66"/>
      <c r="FB703" s="66"/>
      <c r="FC703" s="66"/>
      <c r="FD703" s="66"/>
      <c r="FE703" s="66"/>
      <c r="FF703" s="66"/>
      <c r="FG703" s="66"/>
      <c r="FH703" s="66"/>
      <c r="FI703" s="66"/>
      <c r="FJ703" s="66"/>
      <c r="FK703" s="66"/>
      <c r="FL703" s="66"/>
      <c r="FM703" s="66"/>
      <c r="FN703" s="66"/>
      <c r="FO703" s="66"/>
      <c r="FP703" s="66"/>
      <c r="FQ703" s="66"/>
      <c r="FR703" s="66"/>
      <c r="FS703" s="66"/>
      <c r="FT703" s="66"/>
      <c r="FU703" s="66"/>
      <c r="FV703" s="66"/>
      <c r="FW703" s="66"/>
      <c r="FX703" s="66"/>
      <c r="FY703" s="66"/>
      <c r="FZ703" s="66"/>
      <c r="GA703" s="66"/>
      <c r="GB703" s="66"/>
      <c r="GC703" s="66"/>
      <c r="GD703" s="66"/>
      <c r="GE703" s="66"/>
      <c r="GF703" s="66"/>
      <c r="GG703" s="66"/>
      <c r="GH703" s="66"/>
      <c r="GI703" s="66"/>
      <c r="GJ703" s="66"/>
      <c r="GK703" s="66"/>
      <c r="GL703" s="66"/>
      <c r="GM703" s="66"/>
      <c r="GN703" s="66"/>
      <c r="GO703" s="66"/>
      <c r="GP703" s="66"/>
      <c r="GQ703" s="66"/>
      <c r="GR703" s="66"/>
      <c r="GS703" s="66"/>
      <c r="GT703" s="66"/>
      <c r="GU703" s="66"/>
      <c r="GV703" s="66"/>
      <c r="GW703" s="66"/>
      <c r="GX703" s="66"/>
      <c r="GY703" s="66"/>
      <c r="GZ703" s="66"/>
      <c r="HA703" s="66"/>
      <c r="HB703" s="66"/>
      <c r="HC703" s="66"/>
      <c r="HD703" s="66"/>
      <c r="HE703" s="66"/>
      <c r="HF703" s="66"/>
      <c r="HG703" s="66"/>
      <c r="HH703" s="66"/>
      <c r="HI703" s="66"/>
      <c r="HJ703" s="66"/>
      <c r="HK703" s="66"/>
      <c r="HL703" s="66"/>
      <c r="HM703" s="66"/>
      <c r="HN703" s="66"/>
      <c r="HO703" s="66"/>
      <c r="HP703" s="66"/>
      <c r="HQ703" s="66"/>
      <c r="HR703" s="66"/>
      <c r="HS703" s="66"/>
      <c r="HT703" s="66"/>
      <c r="HU703" s="66"/>
      <c r="HV703" s="66"/>
      <c r="HW703" s="66"/>
      <c r="HX703" s="66"/>
      <c r="HY703" s="66"/>
      <c r="HZ703" s="66"/>
      <c r="IA703" s="66"/>
      <c r="IB703" s="66"/>
      <c r="IC703" s="66"/>
      <c r="ID703" s="66"/>
      <c r="IE703" s="66"/>
      <c r="IF703" s="66"/>
      <c r="IG703" s="66"/>
      <c r="IH703" s="66"/>
      <c r="II703" s="66"/>
      <c r="IJ703" s="66"/>
      <c r="IK703" s="66"/>
      <c r="IL703" s="66"/>
      <c r="IM703" s="66"/>
      <c r="IN703" s="66"/>
      <c r="IO703" s="66"/>
      <c r="IP703" s="66"/>
    </row>
    <row r="704" spans="1:250" s="65" customFormat="1" ht="44.25" hidden="1" customHeight="1" x14ac:dyDescent="0.25">
      <c r="A704" s="38" t="s">
        <v>464</v>
      </c>
      <c r="B704" s="35" t="s">
        <v>563</v>
      </c>
      <c r="C704" s="35" t="s">
        <v>459</v>
      </c>
      <c r="D704" s="35" t="s">
        <v>98</v>
      </c>
      <c r="E704" s="35" t="s">
        <v>465</v>
      </c>
      <c r="F704" s="35" t="s">
        <v>101</v>
      </c>
      <c r="G704" s="37">
        <f>G705</f>
        <v>0</v>
      </c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6"/>
      <c r="BM704" s="66"/>
      <c r="BN704" s="66"/>
      <c r="BO704" s="66"/>
      <c r="BP704" s="66"/>
      <c r="BQ704" s="66"/>
      <c r="BR704" s="66"/>
      <c r="BS704" s="66"/>
      <c r="BT704" s="66"/>
      <c r="BU704" s="66"/>
      <c r="BV704" s="66"/>
      <c r="BW704" s="66"/>
      <c r="BX704" s="66"/>
      <c r="BY704" s="66"/>
      <c r="BZ704" s="66"/>
      <c r="CA704" s="66"/>
      <c r="CB704" s="66"/>
      <c r="CC704" s="66"/>
      <c r="CD704" s="66"/>
      <c r="CE704" s="66"/>
      <c r="CF704" s="66"/>
      <c r="CG704" s="66"/>
      <c r="CH704" s="66"/>
      <c r="CI704" s="66"/>
      <c r="CJ704" s="66"/>
      <c r="CK704" s="66"/>
      <c r="CL704" s="66"/>
      <c r="CM704" s="66"/>
      <c r="CN704" s="66"/>
      <c r="CO704" s="66"/>
      <c r="CP704" s="66"/>
      <c r="CQ704" s="66"/>
      <c r="CR704" s="66"/>
      <c r="CS704" s="66"/>
      <c r="CT704" s="66"/>
      <c r="CU704" s="66"/>
      <c r="CV704" s="66"/>
      <c r="CW704" s="66"/>
      <c r="CX704" s="66"/>
      <c r="CY704" s="66"/>
      <c r="CZ704" s="66"/>
      <c r="DA704" s="66"/>
      <c r="DB704" s="66"/>
      <c r="DC704" s="66"/>
      <c r="DD704" s="66"/>
      <c r="DE704" s="66"/>
      <c r="DF704" s="66"/>
      <c r="DG704" s="66"/>
      <c r="DH704" s="66"/>
      <c r="DI704" s="66"/>
      <c r="DJ704" s="66"/>
      <c r="DK704" s="66"/>
      <c r="DL704" s="66"/>
      <c r="DM704" s="66"/>
      <c r="DN704" s="66"/>
      <c r="DO704" s="66"/>
      <c r="DP704" s="66"/>
      <c r="DQ704" s="66"/>
      <c r="DR704" s="66"/>
      <c r="DS704" s="66"/>
      <c r="DT704" s="66"/>
      <c r="DU704" s="66"/>
      <c r="DV704" s="66"/>
      <c r="DW704" s="66"/>
      <c r="DX704" s="66"/>
      <c r="DY704" s="66"/>
      <c r="DZ704" s="66"/>
      <c r="EA704" s="66"/>
      <c r="EB704" s="66"/>
      <c r="EC704" s="66"/>
      <c r="ED704" s="66"/>
      <c r="EE704" s="66"/>
      <c r="EF704" s="66"/>
      <c r="EG704" s="66"/>
      <c r="EH704" s="66"/>
      <c r="EI704" s="66"/>
      <c r="EJ704" s="66"/>
      <c r="EK704" s="66"/>
      <c r="EL704" s="66"/>
      <c r="EM704" s="66"/>
      <c r="EN704" s="66"/>
      <c r="EO704" s="66"/>
      <c r="EP704" s="66"/>
      <c r="EQ704" s="66"/>
      <c r="ER704" s="66"/>
      <c r="ES704" s="66"/>
      <c r="ET704" s="66"/>
      <c r="EU704" s="66"/>
      <c r="EV704" s="66"/>
      <c r="EW704" s="66"/>
      <c r="EX704" s="66"/>
      <c r="EY704" s="66"/>
      <c r="EZ704" s="66"/>
      <c r="FA704" s="66"/>
      <c r="FB704" s="66"/>
      <c r="FC704" s="66"/>
      <c r="FD704" s="66"/>
      <c r="FE704" s="66"/>
      <c r="FF704" s="66"/>
      <c r="FG704" s="66"/>
      <c r="FH704" s="66"/>
      <c r="FI704" s="66"/>
      <c r="FJ704" s="66"/>
      <c r="FK704" s="66"/>
      <c r="FL704" s="66"/>
      <c r="FM704" s="66"/>
      <c r="FN704" s="66"/>
      <c r="FO704" s="66"/>
      <c r="FP704" s="66"/>
      <c r="FQ704" s="66"/>
      <c r="FR704" s="66"/>
      <c r="FS704" s="66"/>
      <c r="FT704" s="66"/>
      <c r="FU704" s="66"/>
      <c r="FV704" s="66"/>
      <c r="FW704" s="66"/>
      <c r="FX704" s="66"/>
      <c r="FY704" s="66"/>
      <c r="FZ704" s="66"/>
      <c r="GA704" s="66"/>
      <c r="GB704" s="66"/>
      <c r="GC704" s="66"/>
      <c r="GD704" s="66"/>
      <c r="GE704" s="66"/>
      <c r="GF704" s="66"/>
      <c r="GG704" s="66"/>
      <c r="GH704" s="66"/>
      <c r="GI704" s="66"/>
      <c r="GJ704" s="66"/>
      <c r="GK704" s="66"/>
      <c r="GL704" s="66"/>
      <c r="GM704" s="66"/>
      <c r="GN704" s="66"/>
      <c r="GO704" s="66"/>
      <c r="GP704" s="66"/>
      <c r="GQ704" s="66"/>
      <c r="GR704" s="66"/>
      <c r="GS704" s="66"/>
      <c r="GT704" s="66"/>
      <c r="GU704" s="66"/>
      <c r="GV704" s="66"/>
      <c r="GW704" s="66"/>
      <c r="GX704" s="66"/>
      <c r="GY704" s="66"/>
      <c r="GZ704" s="66"/>
      <c r="HA704" s="66"/>
      <c r="HB704" s="66"/>
      <c r="HC704" s="66"/>
      <c r="HD704" s="66"/>
      <c r="HE704" s="66"/>
      <c r="HF704" s="66"/>
      <c r="HG704" s="66"/>
      <c r="HH704" s="66"/>
      <c r="HI704" s="66"/>
      <c r="HJ704" s="66"/>
      <c r="HK704" s="66"/>
      <c r="HL704" s="66"/>
      <c r="HM704" s="66"/>
      <c r="HN704" s="66"/>
      <c r="HO704" s="66"/>
      <c r="HP704" s="66"/>
      <c r="HQ704" s="66"/>
      <c r="HR704" s="66"/>
      <c r="HS704" s="66"/>
      <c r="HT704" s="66"/>
      <c r="HU704" s="66"/>
      <c r="HV704" s="66"/>
      <c r="HW704" s="66"/>
      <c r="HX704" s="66"/>
      <c r="HY704" s="66"/>
      <c r="HZ704" s="66"/>
      <c r="IA704" s="66"/>
      <c r="IB704" s="66"/>
      <c r="IC704" s="66"/>
      <c r="ID704" s="66"/>
      <c r="IE704" s="66"/>
      <c r="IF704" s="66"/>
      <c r="IG704" s="66"/>
      <c r="IH704" s="66"/>
      <c r="II704" s="66"/>
      <c r="IJ704" s="66"/>
      <c r="IK704" s="66"/>
      <c r="IL704" s="66"/>
      <c r="IM704" s="66"/>
      <c r="IN704" s="66"/>
      <c r="IO704" s="66"/>
      <c r="IP704" s="66"/>
    </row>
    <row r="705" spans="1:9" s="40" customFormat="1" ht="24.75" hidden="1" customHeight="1" x14ac:dyDescent="0.25">
      <c r="A705" s="38" t="s">
        <v>466</v>
      </c>
      <c r="B705" s="35" t="s">
        <v>563</v>
      </c>
      <c r="C705" s="35" t="s">
        <v>459</v>
      </c>
      <c r="D705" s="35" t="s">
        <v>98</v>
      </c>
      <c r="E705" s="35" t="s">
        <v>467</v>
      </c>
      <c r="F705" s="35" t="s">
        <v>101</v>
      </c>
      <c r="G705" s="37">
        <f>G706</f>
        <v>0</v>
      </c>
    </row>
    <row r="706" spans="1:9" s="40" customFormat="1" ht="16.5" hidden="1" customHeight="1" x14ac:dyDescent="0.25">
      <c r="A706" s="38" t="s">
        <v>179</v>
      </c>
      <c r="B706" s="35" t="s">
        <v>563</v>
      </c>
      <c r="C706" s="35" t="s">
        <v>459</v>
      </c>
      <c r="D706" s="35" t="s">
        <v>98</v>
      </c>
      <c r="E706" s="35" t="s">
        <v>468</v>
      </c>
      <c r="F706" s="35" t="s">
        <v>101</v>
      </c>
      <c r="G706" s="37">
        <f>G707</f>
        <v>0</v>
      </c>
    </row>
    <row r="707" spans="1:9" s="40" customFormat="1" ht="39" hidden="1" customHeight="1" x14ac:dyDescent="0.25">
      <c r="A707" s="38" t="s">
        <v>149</v>
      </c>
      <c r="B707" s="35" t="s">
        <v>563</v>
      </c>
      <c r="C707" s="35" t="s">
        <v>459</v>
      </c>
      <c r="D707" s="35" t="s">
        <v>98</v>
      </c>
      <c r="E707" s="35" t="s">
        <v>468</v>
      </c>
      <c r="F707" s="35" t="s">
        <v>121</v>
      </c>
      <c r="G707" s="37">
        <f>G708</f>
        <v>0</v>
      </c>
    </row>
    <row r="708" spans="1:9" s="40" customFormat="1" ht="4.5" hidden="1" customHeight="1" x14ac:dyDescent="0.25">
      <c r="A708" s="38" t="s">
        <v>122</v>
      </c>
      <c r="B708" s="35" t="s">
        <v>563</v>
      </c>
      <c r="C708" s="35" t="s">
        <v>459</v>
      </c>
      <c r="D708" s="35" t="s">
        <v>98</v>
      </c>
      <c r="E708" s="35" t="s">
        <v>468</v>
      </c>
      <c r="F708" s="35" t="s">
        <v>123</v>
      </c>
      <c r="G708" s="37">
        <f>5.9-5.9</f>
        <v>0</v>
      </c>
    </row>
    <row r="709" spans="1:9" s="44" customFormat="1" ht="14.25" x14ac:dyDescent="0.2">
      <c r="A709" s="54" t="s">
        <v>564</v>
      </c>
      <c r="B709" s="33" t="s">
        <v>565</v>
      </c>
      <c r="C709" s="33" t="s">
        <v>99</v>
      </c>
      <c r="D709" s="33" t="s">
        <v>99</v>
      </c>
      <c r="E709" s="33" t="s">
        <v>100</v>
      </c>
      <c r="F709" s="33" t="s">
        <v>101</v>
      </c>
      <c r="G709" s="34">
        <f>G710+G756</f>
        <v>3662.5999999999995</v>
      </c>
      <c r="H709" s="34">
        <f>H710+H756</f>
        <v>2861.2</v>
      </c>
      <c r="I709" s="34">
        <f>I710+I756</f>
        <v>2861.2</v>
      </c>
    </row>
    <row r="710" spans="1:9" s="40" customFormat="1" ht="20.25" customHeight="1" x14ac:dyDescent="0.25">
      <c r="A710" s="61" t="s">
        <v>387</v>
      </c>
      <c r="B710" s="42" t="s">
        <v>565</v>
      </c>
      <c r="C710" s="42" t="s">
        <v>158</v>
      </c>
      <c r="D710" s="42" t="s">
        <v>99</v>
      </c>
      <c r="E710" s="42" t="s">
        <v>100</v>
      </c>
      <c r="F710" s="42" t="s">
        <v>101</v>
      </c>
      <c r="G710" s="43">
        <f>G711</f>
        <v>3121.0999999999995</v>
      </c>
      <c r="H710" s="43">
        <f>H711</f>
        <v>2492.1999999999998</v>
      </c>
      <c r="I710" s="43">
        <f>I711</f>
        <v>2492.1999999999998</v>
      </c>
    </row>
    <row r="711" spans="1:9" s="40" customFormat="1" ht="20.25" customHeight="1" x14ac:dyDescent="0.25">
      <c r="A711" s="38" t="s">
        <v>439</v>
      </c>
      <c r="B711" s="42" t="s">
        <v>565</v>
      </c>
      <c r="C711" s="42" t="s">
        <v>158</v>
      </c>
      <c r="D711" s="42" t="s">
        <v>243</v>
      </c>
      <c r="E711" s="42" t="s">
        <v>100</v>
      </c>
      <c r="F711" s="42" t="s">
        <v>101</v>
      </c>
      <c r="G711" s="43">
        <f>G712+G717</f>
        <v>3121.0999999999995</v>
      </c>
      <c r="H711" s="43">
        <f>H712+H717</f>
        <v>2492.1999999999998</v>
      </c>
      <c r="I711" s="43">
        <f>I712+I717</f>
        <v>2492.1999999999998</v>
      </c>
    </row>
    <row r="712" spans="1:9" s="40" customFormat="1" ht="43.5" customHeight="1" x14ac:dyDescent="0.25">
      <c r="A712" s="38" t="s">
        <v>440</v>
      </c>
      <c r="B712" s="42" t="s">
        <v>565</v>
      </c>
      <c r="C712" s="42" t="s">
        <v>158</v>
      </c>
      <c r="D712" s="42" t="s">
        <v>243</v>
      </c>
      <c r="E712" s="42" t="s">
        <v>412</v>
      </c>
      <c r="F712" s="42" t="s">
        <v>101</v>
      </c>
      <c r="G712" s="43">
        <f>G713</f>
        <v>33.700000000000003</v>
      </c>
      <c r="H712" s="43">
        <f t="shared" ref="H712:I715" si="124">H713</f>
        <v>33.700000000000003</v>
      </c>
      <c r="I712" s="43">
        <f t="shared" si="124"/>
        <v>33.700000000000003</v>
      </c>
    </row>
    <row r="713" spans="1:9" s="40" customFormat="1" ht="64.5" x14ac:dyDescent="0.25">
      <c r="A713" s="38" t="s">
        <v>441</v>
      </c>
      <c r="B713" s="42" t="s">
        <v>565</v>
      </c>
      <c r="C713" s="42" t="s">
        <v>158</v>
      </c>
      <c r="D713" s="42" t="s">
        <v>243</v>
      </c>
      <c r="E713" s="42" t="s">
        <v>414</v>
      </c>
      <c r="F713" s="42" t="s">
        <v>101</v>
      </c>
      <c r="G713" s="43">
        <f>G714</f>
        <v>33.700000000000003</v>
      </c>
      <c r="H713" s="43">
        <f t="shared" si="124"/>
        <v>33.700000000000003</v>
      </c>
      <c r="I713" s="43">
        <f t="shared" si="124"/>
        <v>33.700000000000003</v>
      </c>
    </row>
    <row r="714" spans="1:9" s="40" customFormat="1" ht="15" x14ac:dyDescent="0.25">
      <c r="A714" s="38" t="s">
        <v>179</v>
      </c>
      <c r="B714" s="42" t="s">
        <v>565</v>
      </c>
      <c r="C714" s="42" t="s">
        <v>158</v>
      </c>
      <c r="D714" s="42" t="s">
        <v>243</v>
      </c>
      <c r="E714" s="42" t="s">
        <v>415</v>
      </c>
      <c r="F714" s="42" t="s">
        <v>101</v>
      </c>
      <c r="G714" s="43">
        <f>G715</f>
        <v>33.700000000000003</v>
      </c>
      <c r="H714" s="43">
        <f t="shared" si="124"/>
        <v>33.700000000000003</v>
      </c>
      <c r="I714" s="43">
        <f t="shared" si="124"/>
        <v>33.700000000000003</v>
      </c>
    </row>
    <row r="715" spans="1:9" s="40" customFormat="1" ht="70.5" customHeight="1" x14ac:dyDescent="0.25">
      <c r="A715" s="38" t="s">
        <v>110</v>
      </c>
      <c r="B715" s="42" t="s">
        <v>565</v>
      </c>
      <c r="C715" s="42" t="s">
        <v>158</v>
      </c>
      <c r="D715" s="42" t="s">
        <v>243</v>
      </c>
      <c r="E715" s="42" t="s">
        <v>415</v>
      </c>
      <c r="F715" s="42" t="s">
        <v>111</v>
      </c>
      <c r="G715" s="43">
        <f>G716</f>
        <v>33.700000000000003</v>
      </c>
      <c r="H715" s="43">
        <f t="shared" si="124"/>
        <v>33.700000000000003</v>
      </c>
      <c r="I715" s="43">
        <f t="shared" si="124"/>
        <v>33.700000000000003</v>
      </c>
    </row>
    <row r="716" spans="1:9" s="40" customFormat="1" ht="15" x14ac:dyDescent="0.25">
      <c r="A716" s="38" t="s">
        <v>239</v>
      </c>
      <c r="B716" s="42" t="s">
        <v>565</v>
      </c>
      <c r="C716" s="42" t="s">
        <v>158</v>
      </c>
      <c r="D716" s="42" t="s">
        <v>243</v>
      </c>
      <c r="E716" s="42" t="s">
        <v>415</v>
      </c>
      <c r="F716" s="42" t="s">
        <v>240</v>
      </c>
      <c r="G716" s="43">
        <v>33.700000000000003</v>
      </c>
      <c r="H716" s="43">
        <v>33.700000000000003</v>
      </c>
      <c r="I716" s="43">
        <v>33.700000000000003</v>
      </c>
    </row>
    <row r="717" spans="1:9" s="40" customFormat="1" ht="42.75" customHeight="1" x14ac:dyDescent="0.25">
      <c r="A717" s="61" t="s">
        <v>442</v>
      </c>
      <c r="B717" s="42" t="s">
        <v>565</v>
      </c>
      <c r="C717" s="42" t="s">
        <v>158</v>
      </c>
      <c r="D717" s="42" t="s">
        <v>243</v>
      </c>
      <c r="E717" s="42" t="s">
        <v>417</v>
      </c>
      <c r="F717" s="42" t="s">
        <v>101</v>
      </c>
      <c r="G717" s="37">
        <f>G718+G735+G739</f>
        <v>3087.3999999999996</v>
      </c>
      <c r="H717" s="37">
        <f>H718+H735+H739</f>
        <v>2458.5</v>
      </c>
      <c r="I717" s="37">
        <f>I718+I735+I739</f>
        <v>2458.5</v>
      </c>
    </row>
    <row r="718" spans="1:9" s="40" customFormat="1" ht="54" customHeight="1" x14ac:dyDescent="0.25">
      <c r="A718" s="38" t="s">
        <v>418</v>
      </c>
      <c r="B718" s="35" t="s">
        <v>565</v>
      </c>
      <c r="C718" s="35" t="s">
        <v>158</v>
      </c>
      <c r="D718" s="42" t="s">
        <v>243</v>
      </c>
      <c r="E718" s="35" t="s">
        <v>419</v>
      </c>
      <c r="F718" s="35" t="s">
        <v>101</v>
      </c>
      <c r="G718" s="37">
        <f>G719+G726+G729+G732</f>
        <v>2365.1</v>
      </c>
      <c r="H718" s="37">
        <f t="shared" ref="H718:I718" si="125">H719+H726+H729</f>
        <v>2130</v>
      </c>
      <c r="I718" s="37">
        <f t="shared" si="125"/>
        <v>2130</v>
      </c>
    </row>
    <row r="719" spans="1:9" s="40" customFormat="1" ht="31.5" customHeight="1" x14ac:dyDescent="0.25">
      <c r="A719" s="38" t="s">
        <v>237</v>
      </c>
      <c r="B719" s="35" t="s">
        <v>565</v>
      </c>
      <c r="C719" s="35" t="s">
        <v>158</v>
      </c>
      <c r="D719" s="42" t="s">
        <v>243</v>
      </c>
      <c r="E719" s="35" t="s">
        <v>420</v>
      </c>
      <c r="F719" s="35" t="s">
        <v>101</v>
      </c>
      <c r="G719" s="37">
        <f>G720+G722+G724</f>
        <v>2287.1999999999998</v>
      </c>
      <c r="H719" s="37">
        <f>H720+H722</f>
        <v>2130</v>
      </c>
      <c r="I719" s="37">
        <f>I720+I722</f>
        <v>2130</v>
      </c>
    </row>
    <row r="720" spans="1:9" ht="69.75" customHeight="1" x14ac:dyDescent="0.25">
      <c r="A720" s="38" t="s">
        <v>110</v>
      </c>
      <c r="B720" s="35" t="s">
        <v>565</v>
      </c>
      <c r="C720" s="35" t="s">
        <v>158</v>
      </c>
      <c r="D720" s="42" t="s">
        <v>243</v>
      </c>
      <c r="E720" s="35" t="s">
        <v>420</v>
      </c>
      <c r="F720" s="35" t="s">
        <v>111</v>
      </c>
      <c r="G720" s="37">
        <f>G721</f>
        <v>2280.3999999999996</v>
      </c>
      <c r="H720" s="37">
        <f>H721</f>
        <v>2130</v>
      </c>
      <c r="I720" s="37">
        <f>I721</f>
        <v>2130</v>
      </c>
    </row>
    <row r="721" spans="1:9" ht="21" customHeight="1" x14ac:dyDescent="0.25">
      <c r="A721" s="38" t="s">
        <v>239</v>
      </c>
      <c r="B721" s="35" t="s">
        <v>565</v>
      </c>
      <c r="C721" s="35" t="s">
        <v>158</v>
      </c>
      <c r="D721" s="42" t="s">
        <v>243</v>
      </c>
      <c r="E721" s="35" t="s">
        <v>420</v>
      </c>
      <c r="F721" s="35" t="s">
        <v>240</v>
      </c>
      <c r="G721" s="37">
        <f>2130-6.8-2.1-9.5+54+84.5+25.5+4.7+0.1</f>
        <v>2280.3999999999996</v>
      </c>
      <c r="H721" s="37">
        <v>2130</v>
      </c>
      <c r="I721" s="37">
        <v>2130</v>
      </c>
    </row>
    <row r="722" spans="1:9" ht="30" hidden="1" customHeight="1" x14ac:dyDescent="0.25">
      <c r="A722" s="38" t="s">
        <v>120</v>
      </c>
      <c r="B722" s="35" t="s">
        <v>565</v>
      </c>
      <c r="C722" s="35" t="s">
        <v>158</v>
      </c>
      <c r="D722" s="42" t="s">
        <v>243</v>
      </c>
      <c r="E722" s="35" t="s">
        <v>420</v>
      </c>
      <c r="F722" s="35" t="s">
        <v>121</v>
      </c>
      <c r="G722" s="37">
        <f>G723</f>
        <v>0</v>
      </c>
    </row>
    <row r="723" spans="1:9" ht="26.25" hidden="1" customHeight="1" x14ac:dyDescent="0.25">
      <c r="A723" s="38" t="s">
        <v>122</v>
      </c>
      <c r="B723" s="35" t="s">
        <v>565</v>
      </c>
      <c r="C723" s="35" t="s">
        <v>158</v>
      </c>
      <c r="D723" s="42" t="s">
        <v>243</v>
      </c>
      <c r="E723" s="35" t="s">
        <v>420</v>
      </c>
      <c r="F723" s="35" t="s">
        <v>123</v>
      </c>
      <c r="G723" s="109">
        <v>0</v>
      </c>
    </row>
    <row r="724" spans="1:9" ht="26.25" customHeight="1" x14ac:dyDescent="0.25">
      <c r="A724" s="38" t="s">
        <v>120</v>
      </c>
      <c r="B724" s="35" t="s">
        <v>565</v>
      </c>
      <c r="C724" s="35" t="s">
        <v>158</v>
      </c>
      <c r="D724" s="42" t="s">
        <v>243</v>
      </c>
      <c r="E724" s="35" t="s">
        <v>420</v>
      </c>
      <c r="F724" s="35" t="s">
        <v>121</v>
      </c>
      <c r="G724" s="110">
        <f>G725</f>
        <v>6.8</v>
      </c>
      <c r="H724" s="80">
        <v>0</v>
      </c>
      <c r="I724" s="80">
        <v>0</v>
      </c>
    </row>
    <row r="725" spans="1:9" ht="26.25" customHeight="1" x14ac:dyDescent="0.25">
      <c r="A725" s="38" t="s">
        <v>122</v>
      </c>
      <c r="B725" s="35" t="s">
        <v>565</v>
      </c>
      <c r="C725" s="35" t="s">
        <v>158</v>
      </c>
      <c r="D725" s="42" t="s">
        <v>243</v>
      </c>
      <c r="E725" s="35" t="s">
        <v>420</v>
      </c>
      <c r="F725" s="35" t="s">
        <v>123</v>
      </c>
      <c r="G725" s="110">
        <f>5+1.8</f>
        <v>6.8</v>
      </c>
      <c r="H725" s="80">
        <v>0</v>
      </c>
      <c r="I725" s="80">
        <v>0</v>
      </c>
    </row>
    <row r="726" spans="1:9" ht="44.25" customHeight="1" x14ac:dyDescent="0.25">
      <c r="A726" s="38" t="s">
        <v>591</v>
      </c>
      <c r="B726" s="35" t="s">
        <v>565</v>
      </c>
      <c r="C726" s="35" t="s">
        <v>158</v>
      </c>
      <c r="D726" s="42" t="s">
        <v>243</v>
      </c>
      <c r="E726" s="35" t="s">
        <v>590</v>
      </c>
      <c r="F726" s="35" t="s">
        <v>101</v>
      </c>
      <c r="G726" s="78">
        <f>G727</f>
        <v>1.7999999999999972</v>
      </c>
      <c r="H726" s="78">
        <f t="shared" ref="H726:I726" si="126">H727</f>
        <v>0</v>
      </c>
      <c r="I726" s="78">
        <f t="shared" si="126"/>
        <v>0</v>
      </c>
    </row>
    <row r="727" spans="1:9" ht="75" customHeight="1" x14ac:dyDescent="0.25">
      <c r="A727" s="38" t="s">
        <v>110</v>
      </c>
      <c r="B727" s="35" t="s">
        <v>565</v>
      </c>
      <c r="C727" s="35" t="s">
        <v>158</v>
      </c>
      <c r="D727" s="42" t="s">
        <v>243</v>
      </c>
      <c r="E727" s="35" t="s">
        <v>590</v>
      </c>
      <c r="F727" s="35" t="s">
        <v>111</v>
      </c>
      <c r="G727" s="78">
        <f>G728</f>
        <v>1.7999999999999972</v>
      </c>
      <c r="H727" s="78">
        <f t="shared" ref="H727:I727" si="127">H728</f>
        <v>0</v>
      </c>
      <c r="I727" s="78">
        <f t="shared" si="127"/>
        <v>0</v>
      </c>
    </row>
    <row r="728" spans="1:9" ht="26.25" customHeight="1" x14ac:dyDescent="0.25">
      <c r="A728" s="38" t="s">
        <v>239</v>
      </c>
      <c r="B728" s="35" t="s">
        <v>565</v>
      </c>
      <c r="C728" s="35" t="s">
        <v>158</v>
      </c>
      <c r="D728" s="42" t="s">
        <v>243</v>
      </c>
      <c r="E728" s="35" t="s">
        <v>590</v>
      </c>
      <c r="F728" s="35" t="s">
        <v>240</v>
      </c>
      <c r="G728" s="37">
        <f>6.8+2.1+9.5-16.6</f>
        <v>1.7999999999999972</v>
      </c>
      <c r="H728" s="80">
        <v>0</v>
      </c>
      <c r="I728" s="79">
        <v>0</v>
      </c>
    </row>
    <row r="729" spans="1:9" ht="35.25" customHeight="1" x14ac:dyDescent="0.25">
      <c r="A729" s="38" t="s">
        <v>593</v>
      </c>
      <c r="B729" s="35" t="s">
        <v>565</v>
      </c>
      <c r="C729" s="35" t="s">
        <v>158</v>
      </c>
      <c r="D729" s="42" t="s">
        <v>243</v>
      </c>
      <c r="E729" s="35" t="s">
        <v>592</v>
      </c>
      <c r="F729" s="35" t="s">
        <v>101</v>
      </c>
      <c r="G729" s="37">
        <f>G730</f>
        <v>34.099999999999966</v>
      </c>
      <c r="H729" s="37">
        <f t="shared" ref="H729:I729" si="128">H730</f>
        <v>0</v>
      </c>
      <c r="I729" s="37">
        <f t="shared" si="128"/>
        <v>0</v>
      </c>
    </row>
    <row r="730" spans="1:9" ht="72" customHeight="1" x14ac:dyDescent="0.25">
      <c r="A730" s="38" t="s">
        <v>110</v>
      </c>
      <c r="B730" s="35" t="s">
        <v>565</v>
      </c>
      <c r="C730" s="35" t="s">
        <v>158</v>
      </c>
      <c r="D730" s="42" t="s">
        <v>243</v>
      </c>
      <c r="E730" s="35" t="s">
        <v>592</v>
      </c>
      <c r="F730" s="35" t="s">
        <v>111</v>
      </c>
      <c r="G730" s="37">
        <f>G731</f>
        <v>34.099999999999966</v>
      </c>
      <c r="H730" s="37">
        <f t="shared" ref="H730:I730" si="129">H731</f>
        <v>0</v>
      </c>
      <c r="I730" s="37">
        <f t="shared" si="129"/>
        <v>0</v>
      </c>
    </row>
    <row r="731" spans="1:9" ht="25.5" customHeight="1" x14ac:dyDescent="0.25">
      <c r="A731" s="38" t="s">
        <v>239</v>
      </c>
      <c r="B731" s="35" t="s">
        <v>565</v>
      </c>
      <c r="C731" s="35" t="s">
        <v>158</v>
      </c>
      <c r="D731" s="42" t="s">
        <v>243</v>
      </c>
      <c r="E731" s="35" t="s">
        <v>592</v>
      </c>
      <c r="F731" s="35" t="s">
        <v>240</v>
      </c>
      <c r="G731" s="37">
        <f>168+180.7-314.6</f>
        <v>34.099999999999966</v>
      </c>
      <c r="H731" s="80">
        <v>0</v>
      </c>
      <c r="I731" s="79">
        <v>0</v>
      </c>
    </row>
    <row r="732" spans="1:9" ht="42.75" customHeight="1" x14ac:dyDescent="0.25">
      <c r="A732" s="38" t="s">
        <v>669</v>
      </c>
      <c r="B732" s="35" t="s">
        <v>565</v>
      </c>
      <c r="C732" s="35" t="s">
        <v>158</v>
      </c>
      <c r="D732" s="42" t="s">
        <v>243</v>
      </c>
      <c r="E732" s="35" t="s">
        <v>672</v>
      </c>
      <c r="F732" s="35" t="s">
        <v>101</v>
      </c>
      <c r="G732" s="37">
        <f>G733</f>
        <v>42</v>
      </c>
      <c r="H732" s="80">
        <v>0</v>
      </c>
      <c r="I732" s="79">
        <v>0</v>
      </c>
    </row>
    <row r="733" spans="1:9" ht="25.5" customHeight="1" x14ac:dyDescent="0.25">
      <c r="A733" s="38" t="s">
        <v>120</v>
      </c>
      <c r="B733" s="35" t="s">
        <v>565</v>
      </c>
      <c r="C733" s="35" t="s">
        <v>158</v>
      </c>
      <c r="D733" s="42" t="s">
        <v>243</v>
      </c>
      <c r="E733" s="35" t="s">
        <v>672</v>
      </c>
      <c r="F733" s="35" t="s">
        <v>121</v>
      </c>
      <c r="G733" s="37">
        <f>G734</f>
        <v>42</v>
      </c>
      <c r="H733" s="80">
        <v>0</v>
      </c>
      <c r="I733" s="79">
        <v>0</v>
      </c>
    </row>
    <row r="734" spans="1:9" ht="30" customHeight="1" x14ac:dyDescent="0.25">
      <c r="A734" s="38" t="s">
        <v>122</v>
      </c>
      <c r="B734" s="35" t="s">
        <v>565</v>
      </c>
      <c r="C734" s="35" t="s">
        <v>158</v>
      </c>
      <c r="D734" s="42" t="s">
        <v>243</v>
      </c>
      <c r="E734" s="35" t="s">
        <v>672</v>
      </c>
      <c r="F734" s="35" t="s">
        <v>123</v>
      </c>
      <c r="G734" s="37">
        <v>42</v>
      </c>
      <c r="H734" s="80">
        <v>0</v>
      </c>
      <c r="I734" s="79">
        <v>0</v>
      </c>
    </row>
    <row r="735" spans="1:9" ht="45" customHeight="1" x14ac:dyDescent="0.25">
      <c r="A735" s="38" t="s">
        <v>421</v>
      </c>
      <c r="B735" s="35" t="s">
        <v>565</v>
      </c>
      <c r="C735" s="35" t="s">
        <v>158</v>
      </c>
      <c r="D735" s="42" t="s">
        <v>243</v>
      </c>
      <c r="E735" s="35" t="s">
        <v>422</v>
      </c>
      <c r="F735" s="35" t="s">
        <v>101</v>
      </c>
      <c r="G735" s="37">
        <f>G736</f>
        <v>66.7</v>
      </c>
      <c r="H735" s="37">
        <f t="shared" ref="H735:I737" si="130">H736</f>
        <v>50.2</v>
      </c>
      <c r="I735" s="37">
        <f t="shared" si="130"/>
        <v>50.2</v>
      </c>
    </row>
    <row r="736" spans="1:9" ht="31.5" customHeight="1" x14ac:dyDescent="0.25">
      <c r="A736" s="38" t="s">
        <v>237</v>
      </c>
      <c r="B736" s="35" t="s">
        <v>565</v>
      </c>
      <c r="C736" s="35" t="s">
        <v>158</v>
      </c>
      <c r="D736" s="42" t="s">
        <v>243</v>
      </c>
      <c r="E736" s="35" t="s">
        <v>423</v>
      </c>
      <c r="F736" s="35" t="s">
        <v>101</v>
      </c>
      <c r="G736" s="37">
        <f>G737</f>
        <v>66.7</v>
      </c>
      <c r="H736" s="37">
        <f t="shared" si="130"/>
        <v>50.2</v>
      </c>
      <c r="I736" s="37">
        <f t="shared" si="130"/>
        <v>50.2</v>
      </c>
    </row>
    <row r="737" spans="1:9" ht="30.75" customHeight="1" x14ac:dyDescent="0.25">
      <c r="A737" s="38" t="s">
        <v>120</v>
      </c>
      <c r="B737" s="35" t="s">
        <v>565</v>
      </c>
      <c r="C737" s="35" t="s">
        <v>158</v>
      </c>
      <c r="D737" s="42" t="s">
        <v>243</v>
      </c>
      <c r="E737" s="35" t="s">
        <v>423</v>
      </c>
      <c r="F737" s="35" t="s">
        <v>121</v>
      </c>
      <c r="G737" s="37">
        <f>G738</f>
        <v>66.7</v>
      </c>
      <c r="H737" s="37">
        <f t="shared" si="130"/>
        <v>50.2</v>
      </c>
      <c r="I737" s="37">
        <f t="shared" si="130"/>
        <v>50.2</v>
      </c>
    </row>
    <row r="738" spans="1:9" ht="26.25" customHeight="1" x14ac:dyDescent="0.25">
      <c r="A738" s="38" t="s">
        <v>122</v>
      </c>
      <c r="B738" s="35" t="s">
        <v>565</v>
      </c>
      <c r="C738" s="35" t="s">
        <v>158</v>
      </c>
      <c r="D738" s="42" t="s">
        <v>243</v>
      </c>
      <c r="E738" s="35" t="s">
        <v>423</v>
      </c>
      <c r="F738" s="35" t="s">
        <v>123</v>
      </c>
      <c r="G738" s="37">
        <f>50.2+5+11.5</f>
        <v>66.7</v>
      </c>
      <c r="H738" s="37">
        <v>50.2</v>
      </c>
      <c r="I738" s="37">
        <v>50.2</v>
      </c>
    </row>
    <row r="739" spans="1:9" ht="26.25" customHeight="1" x14ac:dyDescent="0.25">
      <c r="A739" s="38" t="s">
        <v>424</v>
      </c>
      <c r="B739" s="35" t="s">
        <v>565</v>
      </c>
      <c r="C739" s="35" t="s">
        <v>158</v>
      </c>
      <c r="D739" s="42" t="s">
        <v>243</v>
      </c>
      <c r="E739" s="35" t="s">
        <v>425</v>
      </c>
      <c r="F739" s="35" t="s">
        <v>101</v>
      </c>
      <c r="G739" s="37">
        <f>G740+G743</f>
        <v>655.6</v>
      </c>
      <c r="H739" s="37">
        <f>H740+H743</f>
        <v>278.3</v>
      </c>
      <c r="I739" s="37">
        <f>I740+I743</f>
        <v>278.3</v>
      </c>
    </row>
    <row r="740" spans="1:9" ht="26.25" customHeight="1" x14ac:dyDescent="0.25">
      <c r="A740" s="38" t="s">
        <v>237</v>
      </c>
      <c r="B740" s="35" t="s">
        <v>565</v>
      </c>
      <c r="C740" s="35" t="s">
        <v>158</v>
      </c>
      <c r="D740" s="42" t="s">
        <v>243</v>
      </c>
      <c r="E740" s="35" t="s">
        <v>426</v>
      </c>
      <c r="F740" s="35" t="s">
        <v>101</v>
      </c>
      <c r="G740" s="37">
        <f t="shared" ref="G740:I741" si="131">G741</f>
        <v>609</v>
      </c>
      <c r="H740" s="37">
        <f t="shared" si="131"/>
        <v>231.70000000000002</v>
      </c>
      <c r="I740" s="37">
        <f t="shared" si="131"/>
        <v>231.70000000000002</v>
      </c>
    </row>
    <row r="741" spans="1:9" ht="26.25" customHeight="1" x14ac:dyDescent="0.25">
      <c r="A741" s="38" t="s">
        <v>120</v>
      </c>
      <c r="B741" s="35" t="s">
        <v>565</v>
      </c>
      <c r="C741" s="35" t="s">
        <v>158</v>
      </c>
      <c r="D741" s="42" t="s">
        <v>243</v>
      </c>
      <c r="E741" s="35" t="s">
        <v>426</v>
      </c>
      <c r="F741" s="35" t="s">
        <v>121</v>
      </c>
      <c r="G741" s="37">
        <f t="shared" si="131"/>
        <v>609</v>
      </c>
      <c r="H741" s="37">
        <f t="shared" si="131"/>
        <v>231.70000000000002</v>
      </c>
      <c r="I741" s="37">
        <f t="shared" si="131"/>
        <v>231.70000000000002</v>
      </c>
    </row>
    <row r="742" spans="1:9" ht="26.25" customHeight="1" x14ac:dyDescent="0.25">
      <c r="A742" s="38" t="s">
        <v>122</v>
      </c>
      <c r="B742" s="35" t="s">
        <v>565</v>
      </c>
      <c r="C742" s="35" t="s">
        <v>158</v>
      </c>
      <c r="D742" s="42" t="s">
        <v>243</v>
      </c>
      <c r="E742" s="35" t="s">
        <v>426</v>
      </c>
      <c r="F742" s="35" t="s">
        <v>123</v>
      </c>
      <c r="G742" s="37">
        <f>384.1+59.2+20-42.1+35.6+62.8+34.7+59.4-4.7</f>
        <v>609</v>
      </c>
      <c r="H742" s="37">
        <f>384.1-152.4</f>
        <v>231.70000000000002</v>
      </c>
      <c r="I742" s="37">
        <f>384.1-152.4</f>
        <v>231.70000000000002</v>
      </c>
    </row>
    <row r="743" spans="1:9" ht="52.5" customHeight="1" x14ac:dyDescent="0.25">
      <c r="A743" s="38" t="s">
        <v>235</v>
      </c>
      <c r="B743" s="35" t="s">
        <v>565</v>
      </c>
      <c r="C743" s="35" t="s">
        <v>158</v>
      </c>
      <c r="D743" s="42" t="s">
        <v>243</v>
      </c>
      <c r="E743" s="35" t="s">
        <v>427</v>
      </c>
      <c r="F743" s="35" t="s">
        <v>101</v>
      </c>
      <c r="G743" s="37">
        <f t="shared" ref="G743:I744" si="132">G744</f>
        <v>46.6</v>
      </c>
      <c r="H743" s="37">
        <f t="shared" si="132"/>
        <v>46.6</v>
      </c>
      <c r="I743" s="37">
        <f t="shared" si="132"/>
        <v>46.6</v>
      </c>
    </row>
    <row r="744" spans="1:9" s="40" customFormat="1" ht="18.75" customHeight="1" x14ac:dyDescent="0.25">
      <c r="A744" s="38" t="s">
        <v>124</v>
      </c>
      <c r="B744" s="35" t="s">
        <v>565</v>
      </c>
      <c r="C744" s="35" t="s">
        <v>158</v>
      </c>
      <c r="D744" s="42" t="s">
        <v>243</v>
      </c>
      <c r="E744" s="35" t="s">
        <v>427</v>
      </c>
      <c r="F744" s="35" t="s">
        <v>125</v>
      </c>
      <c r="G744" s="37">
        <f t="shared" si="132"/>
        <v>46.6</v>
      </c>
      <c r="H744" s="37">
        <f t="shared" si="132"/>
        <v>46.6</v>
      </c>
      <c r="I744" s="37">
        <f t="shared" si="132"/>
        <v>46.6</v>
      </c>
    </row>
    <row r="745" spans="1:9" s="40" customFormat="1" ht="15" x14ac:dyDescent="0.25">
      <c r="A745" s="38" t="s">
        <v>126</v>
      </c>
      <c r="B745" s="35" t="s">
        <v>565</v>
      </c>
      <c r="C745" s="35" t="s">
        <v>158</v>
      </c>
      <c r="D745" s="42" t="s">
        <v>243</v>
      </c>
      <c r="E745" s="35" t="s">
        <v>427</v>
      </c>
      <c r="F745" s="35" t="s">
        <v>127</v>
      </c>
      <c r="G745" s="37">
        <v>46.6</v>
      </c>
      <c r="H745" s="37">
        <v>46.6</v>
      </c>
      <c r="I745" s="37">
        <v>46.6</v>
      </c>
    </row>
    <row r="746" spans="1:9" s="40" customFormat="1" ht="26.25" hidden="1" x14ac:dyDescent="0.25">
      <c r="A746" s="38" t="s">
        <v>523</v>
      </c>
      <c r="B746" s="35" t="s">
        <v>565</v>
      </c>
      <c r="C746" s="35" t="s">
        <v>158</v>
      </c>
      <c r="D746" s="35" t="s">
        <v>103</v>
      </c>
      <c r="E746" s="35" t="s">
        <v>524</v>
      </c>
      <c r="F746" s="35" t="s">
        <v>101</v>
      </c>
      <c r="G746" s="37">
        <f>G747</f>
        <v>0</v>
      </c>
    </row>
    <row r="747" spans="1:9" s="40" customFormat="1" ht="26.25" hidden="1" x14ac:dyDescent="0.25">
      <c r="A747" s="38" t="s">
        <v>522</v>
      </c>
      <c r="B747" s="35" t="s">
        <v>565</v>
      </c>
      <c r="C747" s="35" t="s">
        <v>158</v>
      </c>
      <c r="D747" s="35" t="s">
        <v>103</v>
      </c>
      <c r="E747" s="35" t="s">
        <v>524</v>
      </c>
      <c r="F747" s="35" t="s">
        <v>121</v>
      </c>
      <c r="G747" s="37">
        <f>G748</f>
        <v>0</v>
      </c>
    </row>
    <row r="748" spans="1:9" s="40" customFormat="1" ht="26.25" hidden="1" x14ac:dyDescent="0.25">
      <c r="A748" s="38" t="s">
        <v>255</v>
      </c>
      <c r="B748" s="35" t="s">
        <v>565</v>
      </c>
      <c r="C748" s="35" t="s">
        <v>158</v>
      </c>
      <c r="D748" s="35" t="s">
        <v>103</v>
      </c>
      <c r="E748" s="35" t="s">
        <v>524</v>
      </c>
      <c r="F748" s="35" t="s">
        <v>123</v>
      </c>
      <c r="G748" s="37">
        <v>0</v>
      </c>
    </row>
    <row r="749" spans="1:9" ht="39" hidden="1" x14ac:dyDescent="0.25">
      <c r="A749" s="38" t="s">
        <v>525</v>
      </c>
      <c r="B749" s="35" t="s">
        <v>565</v>
      </c>
      <c r="C749" s="35" t="s">
        <v>158</v>
      </c>
      <c r="D749" s="35" t="s">
        <v>103</v>
      </c>
      <c r="E749" s="35" t="s">
        <v>526</v>
      </c>
      <c r="F749" s="35" t="s">
        <v>101</v>
      </c>
      <c r="G749" s="37">
        <f>G750</f>
        <v>0</v>
      </c>
    </row>
    <row r="750" spans="1:9" ht="26.25" hidden="1" x14ac:dyDescent="0.25">
      <c r="A750" s="38" t="s">
        <v>527</v>
      </c>
      <c r="B750" s="35" t="s">
        <v>565</v>
      </c>
      <c r="C750" s="35" t="s">
        <v>158</v>
      </c>
      <c r="D750" s="35" t="s">
        <v>103</v>
      </c>
      <c r="E750" s="35" t="s">
        <v>526</v>
      </c>
      <c r="F750" s="35" t="s">
        <v>101</v>
      </c>
      <c r="G750" s="37">
        <f>G751</f>
        <v>0</v>
      </c>
    </row>
    <row r="751" spans="1:9" ht="64.5" hidden="1" x14ac:dyDescent="0.25">
      <c r="A751" s="38" t="s">
        <v>110</v>
      </c>
      <c r="B751" s="35" t="s">
        <v>565</v>
      </c>
      <c r="C751" s="35" t="s">
        <v>158</v>
      </c>
      <c r="D751" s="35" t="s">
        <v>103</v>
      </c>
      <c r="E751" s="35" t="s">
        <v>526</v>
      </c>
      <c r="F751" s="35" t="s">
        <v>111</v>
      </c>
      <c r="G751" s="37">
        <f>G752</f>
        <v>0</v>
      </c>
    </row>
    <row r="752" spans="1:9" ht="15" hidden="1" x14ac:dyDescent="0.25">
      <c r="A752" s="38" t="s">
        <v>528</v>
      </c>
      <c r="B752" s="35" t="s">
        <v>565</v>
      </c>
      <c r="C752" s="35" t="s">
        <v>158</v>
      </c>
      <c r="D752" s="35" t="s">
        <v>103</v>
      </c>
      <c r="E752" s="35" t="s">
        <v>526</v>
      </c>
      <c r="F752" s="35" t="s">
        <v>240</v>
      </c>
      <c r="G752" s="37">
        <f>30-30</f>
        <v>0</v>
      </c>
    </row>
    <row r="753" spans="1:9" ht="51.75" hidden="1" x14ac:dyDescent="0.25">
      <c r="A753" s="38" t="s">
        <v>529</v>
      </c>
      <c r="B753" s="35" t="s">
        <v>565</v>
      </c>
      <c r="C753" s="35" t="s">
        <v>158</v>
      </c>
      <c r="D753" s="35" t="s">
        <v>103</v>
      </c>
      <c r="E753" s="35" t="s">
        <v>438</v>
      </c>
      <c r="F753" s="35" t="s">
        <v>101</v>
      </c>
      <c r="G753" s="37">
        <f>G754</f>
        <v>0</v>
      </c>
    </row>
    <row r="754" spans="1:9" ht="26.25" hidden="1" x14ac:dyDescent="0.25">
      <c r="A754" s="38" t="s">
        <v>522</v>
      </c>
      <c r="B754" s="35" t="s">
        <v>565</v>
      </c>
      <c r="C754" s="35" t="s">
        <v>158</v>
      </c>
      <c r="D754" s="35" t="s">
        <v>103</v>
      </c>
      <c r="E754" s="35" t="s">
        <v>438</v>
      </c>
      <c r="F754" s="35" t="s">
        <v>121</v>
      </c>
      <c r="G754" s="37">
        <f>G755</f>
        <v>0</v>
      </c>
    </row>
    <row r="755" spans="1:9" ht="26.25" hidden="1" x14ac:dyDescent="0.25">
      <c r="A755" s="38" t="s">
        <v>255</v>
      </c>
      <c r="B755" s="35" t="s">
        <v>565</v>
      </c>
      <c r="C755" s="35" t="s">
        <v>158</v>
      </c>
      <c r="D755" s="35" t="s">
        <v>103</v>
      </c>
      <c r="E755" s="35" t="s">
        <v>438</v>
      </c>
      <c r="F755" s="35" t="s">
        <v>123</v>
      </c>
      <c r="G755" s="37">
        <v>0</v>
      </c>
    </row>
    <row r="756" spans="1:9" ht="15" x14ac:dyDescent="0.25">
      <c r="A756" s="38" t="s">
        <v>499</v>
      </c>
      <c r="B756" s="35" t="s">
        <v>565</v>
      </c>
      <c r="C756" s="35" t="s">
        <v>164</v>
      </c>
      <c r="D756" s="35" t="s">
        <v>99</v>
      </c>
      <c r="E756" s="35" t="s">
        <v>100</v>
      </c>
      <c r="F756" s="35" t="s">
        <v>101</v>
      </c>
      <c r="G756" s="37">
        <f>G757</f>
        <v>541.5</v>
      </c>
      <c r="H756" s="37">
        <f>H757</f>
        <v>369</v>
      </c>
      <c r="I756" s="37">
        <f>I757</f>
        <v>369</v>
      </c>
    </row>
    <row r="757" spans="1:9" ht="15" x14ac:dyDescent="0.25">
      <c r="A757" s="38" t="s">
        <v>500</v>
      </c>
      <c r="B757" s="35" t="s">
        <v>565</v>
      </c>
      <c r="C757" s="35" t="s">
        <v>164</v>
      </c>
      <c r="D757" s="35" t="s">
        <v>103</v>
      </c>
      <c r="E757" s="35" t="s">
        <v>100</v>
      </c>
      <c r="F757" s="35" t="s">
        <v>101</v>
      </c>
      <c r="G757" s="37">
        <f>G759</f>
        <v>541.5</v>
      </c>
      <c r="H757" s="37">
        <f>H759</f>
        <v>369</v>
      </c>
      <c r="I757" s="37">
        <f>I759</f>
        <v>369</v>
      </c>
    </row>
    <row r="758" spans="1:9" ht="15" hidden="1" x14ac:dyDescent="0.25">
      <c r="A758" s="38"/>
      <c r="B758" s="35"/>
      <c r="C758" s="35"/>
      <c r="D758" s="35"/>
      <c r="E758" s="35"/>
      <c r="F758" s="35"/>
      <c r="G758" s="37"/>
      <c r="H758" s="37"/>
      <c r="I758" s="37"/>
    </row>
    <row r="759" spans="1:9" ht="40.5" customHeight="1" x14ac:dyDescent="0.25">
      <c r="A759" s="38" t="s">
        <v>440</v>
      </c>
      <c r="B759" s="35" t="s">
        <v>565</v>
      </c>
      <c r="C759" s="35" t="s">
        <v>164</v>
      </c>
      <c r="D759" s="35" t="s">
        <v>103</v>
      </c>
      <c r="E759" s="35" t="s">
        <v>412</v>
      </c>
      <c r="F759" s="35" t="s">
        <v>101</v>
      </c>
      <c r="G759" s="37">
        <f>G760+G764+G774</f>
        <v>541.5</v>
      </c>
      <c r="H759" s="37">
        <f>H760+H764+H774</f>
        <v>369</v>
      </c>
      <c r="I759" s="37">
        <f>I760+I764+I774</f>
        <v>369</v>
      </c>
    </row>
    <row r="760" spans="1:9" ht="42.75" customHeight="1" x14ac:dyDescent="0.25">
      <c r="A760" s="38" t="s">
        <v>501</v>
      </c>
      <c r="B760" s="35" t="s">
        <v>565</v>
      </c>
      <c r="C760" s="35" t="s">
        <v>164</v>
      </c>
      <c r="D760" s="35" t="s">
        <v>103</v>
      </c>
      <c r="E760" s="35" t="s">
        <v>502</v>
      </c>
      <c r="F760" s="35" t="s">
        <v>101</v>
      </c>
      <c r="G760" s="37">
        <f>G761</f>
        <v>21</v>
      </c>
      <c r="H760" s="37">
        <f t="shared" ref="H760:I762" si="133">H761</f>
        <v>21</v>
      </c>
      <c r="I760" s="37">
        <f t="shared" si="133"/>
        <v>21</v>
      </c>
    </row>
    <row r="761" spans="1:9" ht="18.75" customHeight="1" x14ac:dyDescent="0.25">
      <c r="A761" s="38" t="s">
        <v>179</v>
      </c>
      <c r="B761" s="35" t="s">
        <v>565</v>
      </c>
      <c r="C761" s="35" t="s">
        <v>164</v>
      </c>
      <c r="D761" s="35" t="s">
        <v>103</v>
      </c>
      <c r="E761" s="35" t="s">
        <v>503</v>
      </c>
      <c r="F761" s="35" t="s">
        <v>101</v>
      </c>
      <c r="G761" s="37">
        <f>G762</f>
        <v>21</v>
      </c>
      <c r="H761" s="37">
        <f t="shared" si="133"/>
        <v>21</v>
      </c>
      <c r="I761" s="37">
        <f t="shared" si="133"/>
        <v>21</v>
      </c>
    </row>
    <row r="762" spans="1:9" ht="30.75" customHeight="1" x14ac:dyDescent="0.25">
      <c r="A762" s="38" t="s">
        <v>120</v>
      </c>
      <c r="B762" s="35" t="s">
        <v>565</v>
      </c>
      <c r="C762" s="35" t="s">
        <v>164</v>
      </c>
      <c r="D762" s="35" t="s">
        <v>103</v>
      </c>
      <c r="E762" s="35" t="s">
        <v>503</v>
      </c>
      <c r="F762" s="35" t="s">
        <v>121</v>
      </c>
      <c r="G762" s="37">
        <f>G763</f>
        <v>21</v>
      </c>
      <c r="H762" s="37">
        <f t="shared" si="133"/>
        <v>21</v>
      </c>
      <c r="I762" s="37">
        <f t="shared" si="133"/>
        <v>21</v>
      </c>
    </row>
    <row r="763" spans="1:9" ht="30" customHeight="1" x14ac:dyDescent="0.25">
      <c r="A763" s="38" t="s">
        <v>122</v>
      </c>
      <c r="B763" s="35" t="s">
        <v>565</v>
      </c>
      <c r="C763" s="35" t="s">
        <v>164</v>
      </c>
      <c r="D763" s="35" t="s">
        <v>103</v>
      </c>
      <c r="E763" s="35" t="s">
        <v>503</v>
      </c>
      <c r="F763" s="35" t="s">
        <v>123</v>
      </c>
      <c r="G763" s="37">
        <v>21</v>
      </c>
      <c r="H763" s="37">
        <v>21</v>
      </c>
      <c r="I763" s="37">
        <v>21</v>
      </c>
    </row>
    <row r="764" spans="1:9" ht="64.5" x14ac:dyDescent="0.25">
      <c r="A764" s="38" t="s">
        <v>441</v>
      </c>
      <c r="B764" s="35" t="s">
        <v>565</v>
      </c>
      <c r="C764" s="35" t="s">
        <v>164</v>
      </c>
      <c r="D764" s="35" t="s">
        <v>103</v>
      </c>
      <c r="E764" s="35" t="s">
        <v>414</v>
      </c>
      <c r="F764" s="35" t="s">
        <v>101</v>
      </c>
      <c r="G764" s="37">
        <f>G765</f>
        <v>271</v>
      </c>
      <c r="H764" s="37">
        <f>H765</f>
        <v>328</v>
      </c>
      <c r="I764" s="37">
        <f>I765</f>
        <v>328</v>
      </c>
    </row>
    <row r="765" spans="1:9" ht="20.25" customHeight="1" x14ac:dyDescent="0.25">
      <c r="A765" s="38" t="s">
        <v>179</v>
      </c>
      <c r="B765" s="35" t="s">
        <v>565</v>
      </c>
      <c r="C765" s="35" t="s">
        <v>164</v>
      </c>
      <c r="D765" s="35" t="s">
        <v>103</v>
      </c>
      <c r="E765" s="35" t="s">
        <v>415</v>
      </c>
      <c r="F765" s="35" t="s">
        <v>101</v>
      </c>
      <c r="G765" s="37">
        <f>G766+G768</f>
        <v>271</v>
      </c>
      <c r="H765" s="37">
        <f>H766+H768</f>
        <v>328</v>
      </c>
      <c r="I765" s="37">
        <f>I766+I768</f>
        <v>328</v>
      </c>
    </row>
    <row r="766" spans="1:9" ht="69.75" customHeight="1" x14ac:dyDescent="0.25">
      <c r="A766" s="38" t="s">
        <v>110</v>
      </c>
      <c r="B766" s="35" t="s">
        <v>565</v>
      </c>
      <c r="C766" s="35" t="s">
        <v>164</v>
      </c>
      <c r="D766" s="35" t="s">
        <v>103</v>
      </c>
      <c r="E766" s="35" t="s">
        <v>415</v>
      </c>
      <c r="F766" s="35" t="s">
        <v>111</v>
      </c>
      <c r="G766" s="37">
        <f>G767</f>
        <v>149.20000000000002</v>
      </c>
      <c r="H766" s="37">
        <f>H767</f>
        <v>187.8</v>
      </c>
      <c r="I766" s="37">
        <f>I767</f>
        <v>187.8</v>
      </c>
    </row>
    <row r="767" spans="1:9" ht="19.5" customHeight="1" x14ac:dyDescent="0.25">
      <c r="A767" s="38" t="s">
        <v>239</v>
      </c>
      <c r="B767" s="35" t="s">
        <v>565</v>
      </c>
      <c r="C767" s="35" t="s">
        <v>164</v>
      </c>
      <c r="D767" s="35" t="s">
        <v>103</v>
      </c>
      <c r="E767" s="35" t="s">
        <v>415</v>
      </c>
      <c r="F767" s="35" t="s">
        <v>240</v>
      </c>
      <c r="G767" s="37">
        <f>187.8-20-18.6</f>
        <v>149.20000000000002</v>
      </c>
      <c r="H767" s="37">
        <v>187.8</v>
      </c>
      <c r="I767" s="37">
        <v>187.8</v>
      </c>
    </row>
    <row r="768" spans="1:9" ht="30.75" customHeight="1" x14ac:dyDescent="0.25">
      <c r="A768" s="38" t="s">
        <v>120</v>
      </c>
      <c r="B768" s="35" t="s">
        <v>565</v>
      </c>
      <c r="C768" s="35" t="s">
        <v>164</v>
      </c>
      <c r="D768" s="35" t="s">
        <v>103</v>
      </c>
      <c r="E768" s="35" t="s">
        <v>415</v>
      </c>
      <c r="F768" s="35" t="s">
        <v>121</v>
      </c>
      <c r="G768" s="37">
        <f>G769</f>
        <v>121.79999999999998</v>
      </c>
      <c r="H768" s="37">
        <f>H769</f>
        <v>140.19999999999999</v>
      </c>
      <c r="I768" s="37">
        <f>I769</f>
        <v>140.19999999999999</v>
      </c>
    </row>
    <row r="769" spans="1:9" ht="26.25" x14ac:dyDescent="0.25">
      <c r="A769" s="38" t="s">
        <v>122</v>
      </c>
      <c r="B769" s="35" t="s">
        <v>565</v>
      </c>
      <c r="C769" s="35" t="s">
        <v>164</v>
      </c>
      <c r="D769" s="35" t="s">
        <v>103</v>
      </c>
      <c r="E769" s="35" t="s">
        <v>415</v>
      </c>
      <c r="F769" s="35" t="s">
        <v>123</v>
      </c>
      <c r="G769" s="37">
        <f>140.2-41.2+22.8+30-30</f>
        <v>121.79999999999998</v>
      </c>
      <c r="H769" s="37">
        <v>140.19999999999999</v>
      </c>
      <c r="I769" s="37">
        <v>140.19999999999999</v>
      </c>
    </row>
    <row r="770" spans="1:9" ht="26.25" hidden="1" x14ac:dyDescent="0.25">
      <c r="A770" s="38" t="s">
        <v>504</v>
      </c>
      <c r="B770" s="35" t="s">
        <v>565</v>
      </c>
      <c r="C770" s="35" t="s">
        <v>164</v>
      </c>
      <c r="D770" s="35" t="s">
        <v>103</v>
      </c>
      <c r="E770" s="35" t="s">
        <v>505</v>
      </c>
      <c r="F770" s="35" t="s">
        <v>101</v>
      </c>
      <c r="G770" s="37">
        <f>G771</f>
        <v>0</v>
      </c>
    </row>
    <row r="771" spans="1:9" ht="15" hidden="1" x14ac:dyDescent="0.25">
      <c r="A771" s="38" t="s">
        <v>179</v>
      </c>
      <c r="B771" s="35" t="s">
        <v>565</v>
      </c>
      <c r="C771" s="35" t="s">
        <v>164</v>
      </c>
      <c r="D771" s="35" t="s">
        <v>103</v>
      </c>
      <c r="E771" s="35" t="s">
        <v>506</v>
      </c>
      <c r="F771" s="35" t="s">
        <v>101</v>
      </c>
      <c r="G771" s="37">
        <f>G772</f>
        <v>0</v>
      </c>
    </row>
    <row r="772" spans="1:9" ht="26.25" hidden="1" x14ac:dyDescent="0.25">
      <c r="A772" s="38" t="s">
        <v>120</v>
      </c>
      <c r="B772" s="35" t="s">
        <v>565</v>
      </c>
      <c r="C772" s="35" t="s">
        <v>164</v>
      </c>
      <c r="D772" s="35" t="s">
        <v>103</v>
      </c>
      <c r="E772" s="35" t="s">
        <v>506</v>
      </c>
      <c r="F772" s="35" t="s">
        <v>121</v>
      </c>
      <c r="G772" s="37">
        <f>G773</f>
        <v>0</v>
      </c>
    </row>
    <row r="773" spans="1:9" ht="26.25" hidden="1" x14ac:dyDescent="0.25">
      <c r="A773" s="38" t="s">
        <v>122</v>
      </c>
      <c r="B773" s="35" t="s">
        <v>565</v>
      </c>
      <c r="C773" s="35" t="s">
        <v>164</v>
      </c>
      <c r="D773" s="35" t="s">
        <v>103</v>
      </c>
      <c r="E773" s="35" t="s">
        <v>506</v>
      </c>
      <c r="F773" s="35" t="s">
        <v>123</v>
      </c>
      <c r="G773" s="37">
        <v>0</v>
      </c>
    </row>
    <row r="774" spans="1:9" ht="26.25" x14ac:dyDescent="0.25">
      <c r="A774" s="38" t="s">
        <v>507</v>
      </c>
      <c r="B774" s="35" t="s">
        <v>565</v>
      </c>
      <c r="C774" s="35" t="s">
        <v>164</v>
      </c>
      <c r="D774" s="35" t="s">
        <v>103</v>
      </c>
      <c r="E774" s="35" t="s">
        <v>508</v>
      </c>
      <c r="F774" s="35" t="s">
        <v>101</v>
      </c>
      <c r="G774" s="37">
        <f>G778+G775</f>
        <v>249.5</v>
      </c>
      <c r="H774" s="37">
        <f>H778</f>
        <v>20</v>
      </c>
      <c r="I774" s="37">
        <f>I778</f>
        <v>20</v>
      </c>
    </row>
    <row r="775" spans="1:9" ht="39" x14ac:dyDescent="0.25">
      <c r="A775" s="38" t="s">
        <v>669</v>
      </c>
      <c r="B775" s="35" t="s">
        <v>565</v>
      </c>
      <c r="C775" s="35" t="s">
        <v>164</v>
      </c>
      <c r="D775" s="35" t="s">
        <v>103</v>
      </c>
      <c r="E775" s="35" t="s">
        <v>673</v>
      </c>
      <c r="F775" s="35" t="s">
        <v>101</v>
      </c>
      <c r="G775" s="37">
        <f>G776</f>
        <v>126</v>
      </c>
      <c r="H775" s="37">
        <v>0</v>
      </c>
      <c r="I775" s="37">
        <v>0</v>
      </c>
    </row>
    <row r="776" spans="1:9" ht="26.25" x14ac:dyDescent="0.25">
      <c r="A776" s="38" t="s">
        <v>120</v>
      </c>
      <c r="B776" s="35" t="s">
        <v>565</v>
      </c>
      <c r="C776" s="35" t="s">
        <v>164</v>
      </c>
      <c r="D776" s="35" t="s">
        <v>103</v>
      </c>
      <c r="E776" s="35" t="s">
        <v>673</v>
      </c>
      <c r="F776" s="35" t="s">
        <v>121</v>
      </c>
      <c r="G776" s="37">
        <f>G777</f>
        <v>126</v>
      </c>
      <c r="H776" s="37">
        <v>0</v>
      </c>
      <c r="I776" s="37">
        <v>0</v>
      </c>
    </row>
    <row r="777" spans="1:9" ht="26.25" x14ac:dyDescent="0.25">
      <c r="A777" s="38" t="s">
        <v>122</v>
      </c>
      <c r="B777" s="35" t="s">
        <v>565</v>
      </c>
      <c r="C777" s="35" t="s">
        <v>164</v>
      </c>
      <c r="D777" s="35" t="s">
        <v>103</v>
      </c>
      <c r="E777" s="35" t="s">
        <v>673</v>
      </c>
      <c r="F777" s="35" t="s">
        <v>123</v>
      </c>
      <c r="G777" s="37">
        <v>126</v>
      </c>
      <c r="H777" s="37">
        <v>0</v>
      </c>
      <c r="I777" s="37">
        <v>0</v>
      </c>
    </row>
    <row r="778" spans="1:9" ht="15" x14ac:dyDescent="0.25">
      <c r="A778" s="38" t="s">
        <v>179</v>
      </c>
      <c r="B778" s="35" t="s">
        <v>565</v>
      </c>
      <c r="C778" s="35" t="s">
        <v>164</v>
      </c>
      <c r="D778" s="35" t="s">
        <v>103</v>
      </c>
      <c r="E778" s="35" t="s">
        <v>509</v>
      </c>
      <c r="F778" s="35" t="s">
        <v>101</v>
      </c>
      <c r="G778" s="37">
        <f>G779</f>
        <v>123.5</v>
      </c>
      <c r="H778" s="37">
        <f t="shared" ref="H778:I779" si="134">H779</f>
        <v>20</v>
      </c>
      <c r="I778" s="37">
        <f t="shared" si="134"/>
        <v>20</v>
      </c>
    </row>
    <row r="779" spans="1:9" ht="30.75" customHeight="1" x14ac:dyDescent="0.25">
      <c r="A779" s="38" t="s">
        <v>120</v>
      </c>
      <c r="B779" s="35" t="s">
        <v>565</v>
      </c>
      <c r="C779" s="35" t="s">
        <v>164</v>
      </c>
      <c r="D779" s="35" t="s">
        <v>103</v>
      </c>
      <c r="E779" s="35" t="s">
        <v>509</v>
      </c>
      <c r="F779" s="35" t="s">
        <v>121</v>
      </c>
      <c r="G779" s="37">
        <f>G780</f>
        <v>123.5</v>
      </c>
      <c r="H779" s="37">
        <f t="shared" si="134"/>
        <v>20</v>
      </c>
      <c r="I779" s="37">
        <f t="shared" si="134"/>
        <v>20</v>
      </c>
    </row>
    <row r="780" spans="1:9" ht="33.75" customHeight="1" x14ac:dyDescent="0.25">
      <c r="A780" s="38" t="s">
        <v>122</v>
      </c>
      <c r="B780" s="35" t="s">
        <v>565</v>
      </c>
      <c r="C780" s="35" t="s">
        <v>164</v>
      </c>
      <c r="D780" s="35" t="s">
        <v>103</v>
      </c>
      <c r="E780" s="35" t="s">
        <v>509</v>
      </c>
      <c r="F780" s="35" t="s">
        <v>123</v>
      </c>
      <c r="G780" s="37">
        <f>20+73.5+30</f>
        <v>123.5</v>
      </c>
      <c r="H780" s="37">
        <v>20</v>
      </c>
      <c r="I780" s="37">
        <v>20</v>
      </c>
    </row>
    <row r="781" spans="1:9" s="55" customFormat="1" ht="15" hidden="1" customHeight="1" x14ac:dyDescent="0.2">
      <c r="A781" s="54" t="s">
        <v>566</v>
      </c>
      <c r="B781" s="33" t="s">
        <v>549</v>
      </c>
      <c r="C781" s="33" t="s">
        <v>99</v>
      </c>
      <c r="D781" s="33" t="s">
        <v>99</v>
      </c>
      <c r="E781" s="33" t="s">
        <v>100</v>
      </c>
      <c r="F781" s="33" t="s">
        <v>101</v>
      </c>
      <c r="G781" s="34">
        <f>G782</f>
        <v>2468</v>
      </c>
      <c r="H781" s="44"/>
      <c r="I781" s="44"/>
    </row>
    <row r="782" spans="1:9" ht="15" hidden="1" customHeight="1" x14ac:dyDescent="0.25">
      <c r="A782" s="38" t="s">
        <v>246</v>
      </c>
      <c r="B782" s="35" t="s">
        <v>549</v>
      </c>
      <c r="C782" s="35" t="s">
        <v>243</v>
      </c>
      <c r="D782" s="35" t="s">
        <v>99</v>
      </c>
      <c r="E782" s="35" t="s">
        <v>100</v>
      </c>
      <c r="F782" s="35" t="s">
        <v>101</v>
      </c>
      <c r="G782" s="37">
        <f>G783</f>
        <v>2468</v>
      </c>
    </row>
    <row r="783" spans="1:9" ht="39" hidden="1" x14ac:dyDescent="0.25">
      <c r="A783" s="38" t="s">
        <v>567</v>
      </c>
      <c r="B783" s="35" t="s">
        <v>549</v>
      </c>
      <c r="C783" s="35" t="s">
        <v>243</v>
      </c>
      <c r="D783" s="35" t="s">
        <v>248</v>
      </c>
      <c r="E783" s="35" t="s">
        <v>100</v>
      </c>
      <c r="F783" s="35" t="s">
        <v>101</v>
      </c>
      <c r="G783" s="37">
        <f>G784</f>
        <v>2468</v>
      </c>
    </row>
    <row r="784" spans="1:9" ht="51.75" hidden="1" x14ac:dyDescent="0.25">
      <c r="A784" s="38" t="s">
        <v>203</v>
      </c>
      <c r="B784" s="35" t="s">
        <v>549</v>
      </c>
      <c r="C784" s="35" t="s">
        <v>243</v>
      </c>
      <c r="D784" s="35" t="s">
        <v>248</v>
      </c>
      <c r="E784" s="35" t="s">
        <v>204</v>
      </c>
      <c r="F784" s="35" t="s">
        <v>101</v>
      </c>
      <c r="G784" s="37">
        <f>G785</f>
        <v>2468</v>
      </c>
    </row>
    <row r="785" spans="1:9" ht="39" hidden="1" x14ac:dyDescent="0.25">
      <c r="A785" s="38" t="s">
        <v>249</v>
      </c>
      <c r="B785" s="35" t="s">
        <v>549</v>
      </c>
      <c r="C785" s="35" t="s">
        <v>243</v>
      </c>
      <c r="D785" s="35" t="s">
        <v>248</v>
      </c>
      <c r="E785" s="35" t="s">
        <v>250</v>
      </c>
      <c r="F785" s="35" t="s">
        <v>101</v>
      </c>
      <c r="G785" s="37">
        <f>G786</f>
        <v>2468</v>
      </c>
    </row>
    <row r="786" spans="1:9" ht="77.25" hidden="1" x14ac:dyDescent="0.25">
      <c r="A786" s="38" t="s">
        <v>568</v>
      </c>
      <c r="B786" s="35" t="s">
        <v>549</v>
      </c>
      <c r="C786" s="35" t="s">
        <v>243</v>
      </c>
      <c r="D786" s="35" t="s">
        <v>248</v>
      </c>
      <c r="E786" s="35" t="s">
        <v>252</v>
      </c>
      <c r="F786" s="35" t="s">
        <v>101</v>
      </c>
      <c r="G786" s="37">
        <f>G787+G790</f>
        <v>2468</v>
      </c>
    </row>
    <row r="787" spans="1:9" ht="51.75" hidden="1" x14ac:dyDescent="0.25">
      <c r="A787" s="38" t="s">
        <v>235</v>
      </c>
      <c r="B787" s="35" t="s">
        <v>549</v>
      </c>
      <c r="C787" s="35" t="s">
        <v>243</v>
      </c>
      <c r="D787" s="35" t="s">
        <v>248</v>
      </c>
      <c r="E787" s="35" t="s">
        <v>253</v>
      </c>
      <c r="F787" s="35" t="s">
        <v>101</v>
      </c>
      <c r="G787" s="37">
        <f>G788</f>
        <v>4</v>
      </c>
    </row>
    <row r="788" spans="1:9" ht="15" hidden="1" x14ac:dyDescent="0.25">
      <c r="A788" s="38" t="s">
        <v>124</v>
      </c>
      <c r="B788" s="35" t="s">
        <v>549</v>
      </c>
      <c r="C788" s="35" t="s">
        <v>243</v>
      </c>
      <c r="D788" s="35" t="s">
        <v>248</v>
      </c>
      <c r="E788" s="35" t="s">
        <v>253</v>
      </c>
      <c r="F788" s="35" t="s">
        <v>125</v>
      </c>
      <c r="G788" s="37">
        <f>G789</f>
        <v>4</v>
      </c>
    </row>
    <row r="789" spans="1:9" ht="15" hidden="1" x14ac:dyDescent="0.25">
      <c r="A789" s="38" t="s">
        <v>126</v>
      </c>
      <c r="B789" s="35" t="s">
        <v>549</v>
      </c>
      <c r="C789" s="35" t="s">
        <v>243</v>
      </c>
      <c r="D789" s="35" t="s">
        <v>248</v>
      </c>
      <c r="E789" s="35" t="s">
        <v>253</v>
      </c>
      <c r="F789" s="35" t="s">
        <v>127</v>
      </c>
      <c r="G789" s="37">
        <v>4</v>
      </c>
    </row>
    <row r="790" spans="1:9" ht="26.25" hidden="1" x14ac:dyDescent="0.25">
      <c r="A790" s="38" t="s">
        <v>237</v>
      </c>
      <c r="B790" s="35" t="s">
        <v>549</v>
      </c>
      <c r="C790" s="35" t="s">
        <v>243</v>
      </c>
      <c r="D790" s="35" t="s">
        <v>248</v>
      </c>
      <c r="E790" s="35" t="s">
        <v>254</v>
      </c>
      <c r="F790" s="35" t="s">
        <v>101</v>
      </c>
      <c r="G790" s="37">
        <f>G791+G793</f>
        <v>2464</v>
      </c>
    </row>
    <row r="791" spans="1:9" ht="51.75" hidden="1" customHeight="1" x14ac:dyDescent="0.25">
      <c r="A791" s="38" t="s">
        <v>110</v>
      </c>
      <c r="B791" s="35" t="s">
        <v>549</v>
      </c>
      <c r="C791" s="35" t="s">
        <v>243</v>
      </c>
      <c r="D791" s="35" t="s">
        <v>248</v>
      </c>
      <c r="E791" s="35" t="s">
        <v>254</v>
      </c>
      <c r="F791" s="35" t="s">
        <v>111</v>
      </c>
      <c r="G791" s="37">
        <f>G792</f>
        <v>2432.1</v>
      </c>
    </row>
    <row r="792" spans="1:9" ht="15" hidden="1" x14ac:dyDescent="0.25">
      <c r="A792" s="38" t="s">
        <v>239</v>
      </c>
      <c r="B792" s="35" t="s">
        <v>549</v>
      </c>
      <c r="C792" s="35" t="s">
        <v>243</v>
      </c>
      <c r="D792" s="35" t="s">
        <v>248</v>
      </c>
      <c r="E792" s="35" t="s">
        <v>254</v>
      </c>
      <c r="F792" s="35" t="s">
        <v>240</v>
      </c>
      <c r="G792" s="37">
        <v>2432.1</v>
      </c>
    </row>
    <row r="793" spans="1:9" ht="26.25" hidden="1" x14ac:dyDescent="0.25">
      <c r="A793" s="38" t="s">
        <v>120</v>
      </c>
      <c r="B793" s="35" t="s">
        <v>549</v>
      </c>
      <c r="C793" s="35" t="s">
        <v>243</v>
      </c>
      <c r="D793" s="35" t="s">
        <v>248</v>
      </c>
      <c r="E793" s="35" t="s">
        <v>254</v>
      </c>
      <c r="F793" s="35" t="s">
        <v>121</v>
      </c>
      <c r="G793" s="37">
        <f>G794</f>
        <v>31.9</v>
      </c>
    </row>
    <row r="794" spans="1:9" ht="26.25" hidden="1" x14ac:dyDescent="0.25">
      <c r="A794" s="38" t="s">
        <v>255</v>
      </c>
      <c r="B794" s="35" t="s">
        <v>549</v>
      </c>
      <c r="C794" s="35" t="s">
        <v>243</v>
      </c>
      <c r="D794" s="35" t="s">
        <v>248</v>
      </c>
      <c r="E794" s="35" t="s">
        <v>254</v>
      </c>
      <c r="F794" s="35" t="s">
        <v>123</v>
      </c>
      <c r="G794" s="37">
        <v>31.9</v>
      </c>
    </row>
    <row r="795" spans="1:9" s="46" customFormat="1" ht="15.75" x14ac:dyDescent="0.25">
      <c r="A795" s="54" t="s">
        <v>538</v>
      </c>
      <c r="B795" s="45"/>
      <c r="C795" s="45"/>
      <c r="D795" s="45"/>
      <c r="E795" s="45"/>
      <c r="F795" s="45"/>
      <c r="G795" s="34">
        <f>G13+G43+G57+G662+G709</f>
        <v>117225.20000000001</v>
      </c>
      <c r="H795" s="34">
        <f>H13+H43+H57+H662+H709</f>
        <v>88887.499999999985</v>
      </c>
      <c r="I795" s="34">
        <f>I13+I43+I57+I662+I709</f>
        <v>91397.39999999998</v>
      </c>
    </row>
    <row r="796" spans="1:9" x14ac:dyDescent="0.2">
      <c r="A796" s="47"/>
      <c r="B796" s="48"/>
      <c r="C796" s="48"/>
      <c r="D796" s="48"/>
      <c r="E796" s="48"/>
      <c r="F796" s="48"/>
      <c r="G796" s="48"/>
    </row>
    <row r="797" spans="1:9" x14ac:dyDescent="0.2">
      <c r="A797" s="47"/>
      <c r="B797" s="48"/>
      <c r="C797" s="48"/>
      <c r="D797" s="48"/>
      <c r="E797" s="48"/>
      <c r="F797" s="48"/>
      <c r="G797" s="50"/>
      <c r="H797" s="62"/>
      <c r="I797" s="62"/>
    </row>
    <row r="798" spans="1:9" x14ac:dyDescent="0.2">
      <c r="A798" s="47"/>
      <c r="B798" s="48"/>
      <c r="C798" s="48"/>
      <c r="D798" s="48"/>
      <c r="E798" s="48"/>
      <c r="F798" s="48"/>
      <c r="G798" s="48"/>
    </row>
    <row r="799" spans="1:9" x14ac:dyDescent="0.2">
      <c r="A799" s="47"/>
      <c r="B799" s="48"/>
      <c r="C799" s="48"/>
      <c r="D799" s="48"/>
      <c r="E799" s="48"/>
      <c r="F799" s="48"/>
      <c r="G799" s="48"/>
    </row>
    <row r="800" spans="1:9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  <row r="829" spans="1:7" x14ac:dyDescent="0.2">
      <c r="A829" s="47"/>
      <c r="B829" s="48"/>
      <c r="C829" s="48"/>
      <c r="D829" s="48"/>
      <c r="E829" s="48"/>
      <c r="F829" s="48"/>
      <c r="G829" s="48"/>
    </row>
    <row r="830" spans="1:7" x14ac:dyDescent="0.2">
      <c r="A830" s="47"/>
      <c r="B830" s="48"/>
      <c r="C830" s="48"/>
      <c r="D830" s="48"/>
      <c r="E830" s="48"/>
      <c r="F830" s="48"/>
      <c r="G830" s="48"/>
    </row>
    <row r="831" spans="1:7" x14ac:dyDescent="0.2">
      <c r="A831" s="47"/>
      <c r="B831" s="48"/>
      <c r="C831" s="48"/>
      <c r="D831" s="48"/>
      <c r="E831" s="48"/>
      <c r="F831" s="48"/>
      <c r="G831" s="48"/>
    </row>
    <row r="832" spans="1:7" x14ac:dyDescent="0.2">
      <c r="A832" s="47"/>
      <c r="B832" s="48"/>
      <c r="C832" s="48"/>
      <c r="D832" s="48"/>
      <c r="E832" s="48"/>
      <c r="F832" s="48"/>
      <c r="G832" s="48"/>
    </row>
    <row r="833" spans="1:7" x14ac:dyDescent="0.2">
      <c r="A833" s="47"/>
      <c r="B833" s="48"/>
      <c r="C833" s="48"/>
      <c r="D833" s="48"/>
      <c r="E833" s="48"/>
      <c r="F833" s="48"/>
      <c r="G833" s="48"/>
    </row>
    <row r="834" spans="1:7" x14ac:dyDescent="0.2">
      <c r="A834" s="47"/>
      <c r="B834" s="48"/>
      <c r="C834" s="48"/>
      <c r="D834" s="48"/>
      <c r="E834" s="48"/>
      <c r="F834" s="48"/>
      <c r="G834" s="48"/>
    </row>
    <row r="835" spans="1:7" x14ac:dyDescent="0.2">
      <c r="A835" s="47"/>
      <c r="B835" s="48"/>
      <c r="C835" s="48"/>
      <c r="D835" s="48"/>
      <c r="E835" s="48"/>
      <c r="F835" s="48"/>
      <c r="G835" s="48"/>
    </row>
    <row r="836" spans="1:7" x14ac:dyDescent="0.2">
      <c r="A836" s="47"/>
      <c r="B836" s="48"/>
      <c r="C836" s="48"/>
      <c r="D836" s="48"/>
      <c r="E836" s="48"/>
      <c r="F836" s="48"/>
      <c r="G836" s="48"/>
    </row>
    <row r="837" spans="1:7" x14ac:dyDescent="0.2">
      <c r="A837" s="47"/>
      <c r="B837" s="48"/>
      <c r="C837" s="48"/>
      <c r="D837" s="48"/>
      <c r="E837" s="48"/>
      <c r="F837" s="48"/>
      <c r="G837" s="48"/>
    </row>
    <row r="838" spans="1:7" x14ac:dyDescent="0.2">
      <c r="A838" s="47"/>
      <c r="B838" s="48"/>
      <c r="C838" s="48"/>
      <c r="D838" s="48"/>
      <c r="E838" s="48"/>
      <c r="F838" s="48"/>
      <c r="G838" s="48"/>
    </row>
    <row r="839" spans="1:7" x14ac:dyDescent="0.2">
      <c r="A839" s="47"/>
      <c r="B839" s="48"/>
      <c r="C839" s="48"/>
      <c r="D839" s="48"/>
      <c r="E839" s="48"/>
      <c r="F839" s="48"/>
      <c r="G839" s="48"/>
    </row>
    <row r="840" spans="1:7" x14ac:dyDescent="0.2">
      <c r="A840" s="47"/>
      <c r="B840" s="48"/>
      <c r="C840" s="48"/>
      <c r="D840" s="48"/>
      <c r="E840" s="48"/>
      <c r="F840" s="48"/>
      <c r="G840" s="48"/>
    </row>
    <row r="841" spans="1:7" x14ac:dyDescent="0.2">
      <c r="A841" s="47"/>
      <c r="B841" s="48"/>
      <c r="C841" s="48"/>
      <c r="D841" s="48"/>
      <c r="E841" s="48"/>
      <c r="F841" s="48"/>
      <c r="G841" s="48"/>
    </row>
    <row r="842" spans="1:7" x14ac:dyDescent="0.2">
      <c r="A842" s="47"/>
      <c r="B842" s="48"/>
      <c r="C842" s="48"/>
      <c r="D842" s="48"/>
      <c r="E842" s="48"/>
      <c r="F842" s="48"/>
      <c r="G842" s="48"/>
    </row>
    <row r="843" spans="1:7" x14ac:dyDescent="0.2">
      <c r="A843" s="47"/>
      <c r="B843" s="48"/>
      <c r="C843" s="48"/>
      <c r="D843" s="48"/>
      <c r="E843" s="48"/>
      <c r="F843" s="48"/>
      <c r="G843" s="48"/>
    </row>
    <row r="844" spans="1:7" x14ac:dyDescent="0.2">
      <c r="A844" s="47"/>
      <c r="B844" s="48"/>
      <c r="C844" s="48"/>
      <c r="D844" s="48"/>
      <c r="E844" s="48"/>
      <c r="F844" s="48"/>
      <c r="G844" s="48"/>
    </row>
    <row r="845" spans="1:7" x14ac:dyDescent="0.2">
      <c r="A845" s="47"/>
      <c r="B845" s="48"/>
      <c r="C845" s="48"/>
      <c r="D845" s="48"/>
      <c r="E845" s="48"/>
      <c r="F845" s="48"/>
      <c r="G845" s="48"/>
    </row>
    <row r="846" spans="1:7" x14ac:dyDescent="0.2">
      <c r="A846" s="47"/>
      <c r="B846" s="48"/>
      <c r="C846" s="48"/>
      <c r="D846" s="48"/>
      <c r="E846" s="48"/>
      <c r="F846" s="48"/>
      <c r="G846" s="48"/>
    </row>
    <row r="847" spans="1:7" x14ac:dyDescent="0.2">
      <c r="A847" s="47"/>
      <c r="B847" s="48"/>
      <c r="C847" s="48"/>
      <c r="D847" s="48"/>
      <c r="E847" s="48"/>
      <c r="F847" s="48"/>
      <c r="G847" s="48"/>
    </row>
    <row r="848" spans="1:7" x14ac:dyDescent="0.2">
      <c r="A848" s="47"/>
      <c r="B848" s="48"/>
      <c r="C848" s="48"/>
      <c r="D848" s="48"/>
      <c r="E848" s="48"/>
      <c r="F848" s="48"/>
      <c r="G848" s="48"/>
    </row>
    <row r="849" spans="1:7" x14ac:dyDescent="0.2">
      <c r="A849" s="47"/>
      <c r="B849" s="48"/>
      <c r="C849" s="48"/>
      <c r="D849" s="48"/>
      <c r="E849" s="48"/>
      <c r="F849" s="48"/>
      <c r="G849" s="48"/>
    </row>
    <row r="850" spans="1:7" x14ac:dyDescent="0.2">
      <c r="A850" s="47"/>
      <c r="B850" s="48"/>
      <c r="C850" s="48"/>
      <c r="D850" s="48"/>
      <c r="E850" s="48"/>
      <c r="F850" s="48"/>
      <c r="G850" s="48"/>
    </row>
    <row r="851" spans="1:7" x14ac:dyDescent="0.2">
      <c r="A851" s="47"/>
      <c r="B851" s="48"/>
      <c r="C851" s="48"/>
      <c r="D851" s="48"/>
      <c r="E851" s="48"/>
      <c r="F851" s="48"/>
      <c r="G851" s="48"/>
    </row>
    <row r="852" spans="1:7" x14ac:dyDescent="0.2">
      <c r="A852" s="47"/>
      <c r="B852" s="48"/>
      <c r="C852" s="48"/>
      <c r="D852" s="48"/>
      <c r="E852" s="48"/>
      <c r="F852" s="48"/>
      <c r="G852" s="48"/>
    </row>
    <row r="853" spans="1:7" x14ac:dyDescent="0.2">
      <c r="A853" s="47"/>
      <c r="B853" s="48"/>
      <c r="C853" s="48"/>
      <c r="D853" s="48"/>
      <c r="E853" s="48"/>
      <c r="F853" s="48"/>
      <c r="G853" s="48"/>
    </row>
    <row r="854" spans="1:7" x14ac:dyDescent="0.2">
      <c r="A854" s="47"/>
      <c r="B854" s="48"/>
      <c r="C854" s="48"/>
      <c r="D854" s="48"/>
      <c r="E854" s="48"/>
      <c r="F854" s="48"/>
      <c r="G854" s="48"/>
    </row>
    <row r="855" spans="1:7" x14ac:dyDescent="0.2">
      <c r="A855" s="47"/>
      <c r="B855" s="48"/>
      <c r="C855" s="48"/>
      <c r="D855" s="48"/>
      <c r="E855" s="48"/>
      <c r="F855" s="48"/>
      <c r="G855" s="48"/>
    </row>
    <row r="856" spans="1:7" x14ac:dyDescent="0.2">
      <c r="A856" s="47"/>
      <c r="B856" s="48"/>
      <c r="C856" s="48"/>
      <c r="D856" s="48"/>
      <c r="E856" s="48"/>
      <c r="F856" s="48"/>
      <c r="G856" s="48"/>
    </row>
    <row r="857" spans="1:7" x14ac:dyDescent="0.2">
      <c r="A857" s="47"/>
      <c r="B857" s="48"/>
      <c r="C857" s="48"/>
      <c r="D857" s="48"/>
      <c r="E857" s="48"/>
      <c r="F857" s="48"/>
      <c r="G857" s="48"/>
    </row>
    <row r="858" spans="1:7" x14ac:dyDescent="0.2">
      <c r="A858" s="47"/>
      <c r="B858" s="48"/>
      <c r="C858" s="48"/>
      <c r="D858" s="48"/>
      <c r="E858" s="48"/>
      <c r="F858" s="48"/>
      <c r="G858" s="48"/>
    </row>
    <row r="859" spans="1:7" x14ac:dyDescent="0.2">
      <c r="A859" s="47"/>
      <c r="B859" s="48"/>
      <c r="C859" s="48"/>
      <c r="D859" s="48"/>
      <c r="E859" s="48"/>
      <c r="F859" s="48"/>
      <c r="G859" s="48"/>
    </row>
    <row r="860" spans="1:7" x14ac:dyDescent="0.2">
      <c r="A860" s="47"/>
      <c r="B860" s="48"/>
      <c r="C860" s="48"/>
      <c r="D860" s="48"/>
      <c r="E860" s="48"/>
      <c r="F860" s="48"/>
      <c r="G860" s="48"/>
    </row>
    <row r="861" spans="1:7" x14ac:dyDescent="0.2">
      <c r="A861" s="47"/>
      <c r="B861" s="48"/>
      <c r="C861" s="48"/>
      <c r="D861" s="48"/>
      <c r="E861" s="48"/>
      <c r="F861" s="48"/>
      <c r="G861" s="48"/>
    </row>
    <row r="862" spans="1:7" x14ac:dyDescent="0.2">
      <c r="A862" s="47"/>
      <c r="B862" s="48"/>
      <c r="C862" s="48"/>
      <c r="D862" s="48"/>
      <c r="E862" s="48"/>
      <c r="F862" s="48"/>
      <c r="G862" s="48"/>
    </row>
    <row r="863" spans="1:7" x14ac:dyDescent="0.2">
      <c r="A863" s="47"/>
      <c r="B863" s="48"/>
      <c r="C863" s="48"/>
      <c r="D863" s="48"/>
      <c r="E863" s="48"/>
      <c r="F863" s="48"/>
      <c r="G863" s="48"/>
    </row>
    <row r="864" spans="1:7" x14ac:dyDescent="0.2">
      <c r="A864" s="47"/>
      <c r="B864" s="48"/>
      <c r="C864" s="48"/>
      <c r="D864" s="48"/>
      <c r="E864" s="48"/>
      <c r="F864" s="48"/>
      <c r="G864" s="48"/>
    </row>
    <row r="865" spans="1:7" x14ac:dyDescent="0.2">
      <c r="A865" s="47"/>
      <c r="B865" s="48"/>
      <c r="C865" s="48"/>
      <c r="D865" s="48"/>
      <c r="E865" s="48"/>
      <c r="F865" s="48"/>
      <c r="G865" s="48"/>
    </row>
    <row r="866" spans="1:7" x14ac:dyDescent="0.2">
      <c r="A866" s="47"/>
      <c r="B866" s="48"/>
      <c r="C866" s="48"/>
      <c r="D866" s="48"/>
      <c r="E866" s="48"/>
      <c r="F866" s="48"/>
      <c r="G866" s="48"/>
    </row>
    <row r="867" spans="1:7" x14ac:dyDescent="0.2">
      <c r="A867" s="47"/>
      <c r="B867" s="48"/>
      <c r="C867" s="48"/>
      <c r="D867" s="48"/>
      <c r="E867" s="48"/>
      <c r="F867" s="48"/>
      <c r="G867" s="48"/>
    </row>
    <row r="868" spans="1:7" x14ac:dyDescent="0.2">
      <c r="A868" s="47"/>
      <c r="B868" s="48"/>
      <c r="C868" s="48"/>
      <c r="D868" s="48"/>
      <c r="E868" s="48"/>
      <c r="F868" s="48"/>
      <c r="G868" s="48"/>
    </row>
    <row r="869" spans="1:7" x14ac:dyDescent="0.2">
      <c r="A869" s="47"/>
      <c r="B869" s="48"/>
      <c r="C869" s="48"/>
      <c r="D869" s="48"/>
      <c r="E869" s="48"/>
      <c r="F869" s="48"/>
      <c r="G869" s="48"/>
    </row>
    <row r="870" spans="1:7" x14ac:dyDescent="0.2">
      <c r="A870" s="47"/>
      <c r="B870" s="48"/>
      <c r="C870" s="48"/>
      <c r="D870" s="48"/>
      <c r="E870" s="48"/>
      <c r="F870" s="48"/>
      <c r="G870" s="48"/>
    </row>
    <row r="871" spans="1:7" x14ac:dyDescent="0.2">
      <c r="A871" s="47"/>
      <c r="B871" s="48"/>
      <c r="C871" s="48"/>
      <c r="D871" s="48"/>
      <c r="E871" s="48"/>
      <c r="F871" s="48"/>
      <c r="G871" s="48"/>
    </row>
    <row r="872" spans="1:7" x14ac:dyDescent="0.2">
      <c r="A872" s="47"/>
      <c r="B872" s="48"/>
      <c r="C872" s="48"/>
      <c r="D872" s="48"/>
      <c r="E872" s="48"/>
      <c r="F872" s="48"/>
      <c r="G872" s="48"/>
    </row>
    <row r="873" spans="1:7" x14ac:dyDescent="0.2">
      <c r="A873" s="47"/>
      <c r="B873" s="48"/>
      <c r="C873" s="48"/>
      <c r="D873" s="48"/>
      <c r="E873" s="48"/>
      <c r="F873" s="48"/>
      <c r="G873" s="48"/>
    </row>
    <row r="874" spans="1:7" x14ac:dyDescent="0.2">
      <c r="A874" s="47"/>
      <c r="B874" s="48"/>
      <c r="C874" s="48"/>
      <c r="D874" s="48"/>
      <c r="E874" s="48"/>
      <c r="F874" s="48"/>
      <c r="G874" s="48"/>
    </row>
    <row r="875" spans="1:7" x14ac:dyDescent="0.2">
      <c r="A875" s="47"/>
      <c r="B875" s="48"/>
      <c r="C875" s="48"/>
      <c r="D875" s="48"/>
      <c r="E875" s="48"/>
      <c r="F875" s="48"/>
      <c r="G875" s="48"/>
    </row>
    <row r="876" spans="1:7" x14ac:dyDescent="0.2">
      <c r="A876" s="47"/>
      <c r="B876" s="48"/>
      <c r="C876" s="48"/>
      <c r="D876" s="48"/>
      <c r="E876" s="48"/>
      <c r="F876" s="48"/>
      <c r="G876" s="48"/>
    </row>
    <row r="877" spans="1:7" x14ac:dyDescent="0.2">
      <c r="A877" s="47"/>
      <c r="B877" s="48"/>
      <c r="C877" s="48"/>
      <c r="D877" s="48"/>
      <c r="E877" s="48"/>
      <c r="F877" s="48"/>
      <c r="G877" s="48"/>
    </row>
    <row r="878" spans="1:7" x14ac:dyDescent="0.2">
      <c r="A878" s="47"/>
      <c r="B878" s="48"/>
      <c r="C878" s="48"/>
      <c r="D878" s="48"/>
      <c r="E878" s="48"/>
      <c r="F878" s="48"/>
      <c r="G878" s="48"/>
    </row>
    <row r="879" spans="1:7" x14ac:dyDescent="0.2">
      <c r="A879" s="47"/>
      <c r="B879" s="48"/>
      <c r="C879" s="48"/>
      <c r="D879" s="48"/>
      <c r="E879" s="48"/>
      <c r="F879" s="48"/>
      <c r="G879" s="48"/>
    </row>
    <row r="880" spans="1:7" x14ac:dyDescent="0.2">
      <c r="A880" s="47"/>
      <c r="B880" s="48"/>
      <c r="C880" s="48"/>
      <c r="D880" s="48"/>
      <c r="E880" s="48"/>
      <c r="F880" s="48"/>
      <c r="G880" s="48"/>
    </row>
    <row r="881" spans="1:7" x14ac:dyDescent="0.2">
      <c r="A881" s="47"/>
      <c r="B881" s="48"/>
      <c r="C881" s="48"/>
      <c r="D881" s="48"/>
      <c r="E881" s="48"/>
      <c r="F881" s="48"/>
      <c r="G881" s="48"/>
    </row>
    <row r="882" spans="1:7" x14ac:dyDescent="0.2">
      <c r="A882" s="47"/>
      <c r="B882" s="48"/>
      <c r="C882" s="48"/>
      <c r="D882" s="48"/>
      <c r="E882" s="48"/>
      <c r="F882" s="48"/>
      <c r="G882" s="48"/>
    </row>
    <row r="883" spans="1:7" x14ac:dyDescent="0.2">
      <c r="A883" s="47"/>
      <c r="B883" s="48"/>
      <c r="C883" s="48"/>
      <c r="D883" s="48"/>
      <c r="E883" s="48"/>
      <c r="F883" s="48"/>
      <c r="G883" s="48"/>
    </row>
    <row r="884" spans="1:7" x14ac:dyDescent="0.2">
      <c r="A884" s="47"/>
      <c r="B884" s="48"/>
      <c r="C884" s="48"/>
      <c r="D884" s="48"/>
      <c r="E884" s="48"/>
      <c r="F884" s="48"/>
      <c r="G884" s="48"/>
    </row>
    <row r="885" spans="1:7" x14ac:dyDescent="0.2">
      <c r="A885" s="47"/>
      <c r="B885" s="48"/>
      <c r="C885" s="48"/>
      <c r="D885" s="48"/>
      <c r="E885" s="48"/>
      <c r="F885" s="48"/>
      <c r="G885" s="48"/>
    </row>
    <row r="886" spans="1:7" x14ac:dyDescent="0.2">
      <c r="A886" s="47"/>
      <c r="B886" s="48"/>
      <c r="C886" s="48"/>
      <c r="D886" s="48"/>
      <c r="E886" s="48"/>
      <c r="F886" s="48"/>
      <c r="G886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7"/>
  <sheetViews>
    <sheetView view="pageBreakPreview" zoomScaleSheetLayoutView="100" workbookViewId="0">
      <selection sqref="A1:H596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x14ac:dyDescent="0.25">
      <c r="A1" s="126" t="s">
        <v>703</v>
      </c>
      <c r="B1" s="126"/>
      <c r="C1" s="126"/>
      <c r="D1" s="126"/>
      <c r="E1" s="126"/>
      <c r="F1" s="126"/>
      <c r="G1" s="126"/>
      <c r="H1" s="126"/>
    </row>
    <row r="2" spans="1:9" ht="15.75" x14ac:dyDescent="0.2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9" ht="15.75" x14ac:dyDescent="0.2">
      <c r="A3" s="128" t="s">
        <v>704</v>
      </c>
      <c r="B3" s="128"/>
      <c r="C3" s="128"/>
      <c r="D3" s="128"/>
      <c r="E3" s="128"/>
      <c r="F3" s="128"/>
      <c r="G3" s="115"/>
      <c r="H3" s="115"/>
      <c r="I3" s="115"/>
    </row>
    <row r="4" spans="1:9" ht="20.25" customHeight="1" x14ac:dyDescent="0.25">
      <c r="D4" s="147" t="s">
        <v>579</v>
      </c>
      <c r="E4" s="147"/>
      <c r="F4" s="147"/>
    </row>
    <row r="5" spans="1:9" ht="15" customHeight="1" x14ac:dyDescent="0.2">
      <c r="A5" s="128" t="s">
        <v>86</v>
      </c>
      <c r="B5" s="128"/>
      <c r="C5" s="128"/>
      <c r="D5" s="128"/>
      <c r="E5" s="128"/>
      <c r="F5" s="128"/>
    </row>
    <row r="6" spans="1:9" ht="15.75" customHeight="1" x14ac:dyDescent="0.2">
      <c r="A6" s="128" t="s">
        <v>585</v>
      </c>
      <c r="B6" s="128"/>
      <c r="C6" s="128"/>
      <c r="D6" s="128"/>
      <c r="E6" s="128"/>
      <c r="F6" s="128"/>
    </row>
    <row r="7" spans="1:9" ht="28.5" customHeight="1" x14ac:dyDescent="0.25">
      <c r="A7" s="136"/>
      <c r="B7" s="136"/>
      <c r="C7" s="136"/>
      <c r="D7" s="136"/>
      <c r="E7" s="136"/>
      <c r="F7" s="136"/>
    </row>
    <row r="8" spans="1:9" ht="79.5" customHeight="1" x14ac:dyDescent="0.3">
      <c r="A8" s="144" t="s">
        <v>570</v>
      </c>
      <c r="B8" s="144"/>
      <c r="C8" s="144"/>
      <c r="D8" s="144"/>
      <c r="E8" s="144"/>
      <c r="F8" s="144"/>
    </row>
    <row r="9" spans="1:9" ht="19.5" customHeight="1" x14ac:dyDescent="0.3">
      <c r="A9" s="75"/>
      <c r="B9" s="75"/>
      <c r="C9" s="75"/>
      <c r="D9" s="75"/>
      <c r="E9" s="76"/>
      <c r="F9" s="40" t="s">
        <v>571</v>
      </c>
    </row>
    <row r="10" spans="1:9" s="28" customFormat="1" ht="16.5" customHeight="1" x14ac:dyDescent="0.2">
      <c r="A10" s="145" t="s">
        <v>88</v>
      </c>
      <c r="B10" s="146" t="s">
        <v>91</v>
      </c>
      <c r="C10" s="146" t="s">
        <v>92</v>
      </c>
      <c r="D10" s="142" t="s">
        <v>93</v>
      </c>
      <c r="E10" s="142" t="s">
        <v>94</v>
      </c>
      <c r="F10" s="142" t="s">
        <v>95</v>
      </c>
    </row>
    <row r="11" spans="1:9" s="28" customFormat="1" ht="39.75" customHeight="1" x14ac:dyDescent="0.2">
      <c r="A11" s="145"/>
      <c r="B11" s="143"/>
      <c r="C11" s="143"/>
      <c r="D11" s="143"/>
      <c r="E11" s="143"/>
      <c r="F11" s="143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9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9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9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9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68.600000000000009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62.7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62.7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f>99-36.3</f>
        <v>62.7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259.60000000000002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259.60000000000002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259.60000000000002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f>272.6-13</f>
        <v>259.60000000000002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56.9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56.9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56.9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f>43.9+13</f>
        <v>56.9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50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50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50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50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f>100-50</f>
        <v>50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D70+D77+D62+D65</f>
        <v>11303.6</v>
      </c>
      <c r="E61" s="34">
        <f>E70+E77</f>
        <v>1762.8</v>
      </c>
      <c r="F61" s="34">
        <f>F70+F77</f>
        <v>1801</v>
      </c>
    </row>
    <row r="62" spans="1:6" s="27" customFormat="1" ht="71.25" customHeight="1" x14ac:dyDescent="0.25">
      <c r="A62" s="38" t="s">
        <v>700</v>
      </c>
      <c r="B62" s="35" t="s">
        <v>698</v>
      </c>
      <c r="C62" s="35" t="s">
        <v>101</v>
      </c>
      <c r="D62" s="37">
        <f>D63</f>
        <v>1500</v>
      </c>
      <c r="E62" s="37">
        <v>0</v>
      </c>
      <c r="F62" s="37">
        <v>0</v>
      </c>
    </row>
    <row r="63" spans="1:6" s="27" customFormat="1" ht="30.75" customHeight="1" x14ac:dyDescent="0.25">
      <c r="A63" s="38" t="s">
        <v>120</v>
      </c>
      <c r="B63" s="35" t="s">
        <v>698</v>
      </c>
      <c r="C63" s="35" t="s">
        <v>121</v>
      </c>
      <c r="D63" s="37">
        <f>D64</f>
        <v>1500</v>
      </c>
      <c r="E63" s="37">
        <v>0</v>
      </c>
      <c r="F63" s="37">
        <v>0</v>
      </c>
    </row>
    <row r="64" spans="1:6" s="27" customFormat="1" ht="33" customHeight="1" x14ac:dyDescent="0.25">
      <c r="A64" s="38" t="s">
        <v>122</v>
      </c>
      <c r="B64" s="35" t="s">
        <v>698</v>
      </c>
      <c r="C64" s="35" t="s">
        <v>123</v>
      </c>
      <c r="D64" s="37">
        <v>1500</v>
      </c>
      <c r="E64" s="37">
        <v>0</v>
      </c>
      <c r="F64" s="37">
        <v>0</v>
      </c>
    </row>
    <row r="65" spans="1:6" s="27" customFormat="1" ht="69" customHeight="1" x14ac:dyDescent="0.25">
      <c r="A65" s="38" t="s">
        <v>701</v>
      </c>
      <c r="B65" s="35" t="s">
        <v>699</v>
      </c>
      <c r="C65" s="35" t="s">
        <v>101</v>
      </c>
      <c r="D65" s="37">
        <f>D66+D68</f>
        <v>236.5</v>
      </c>
      <c r="E65" s="37">
        <v>0</v>
      </c>
      <c r="F65" s="37">
        <v>0</v>
      </c>
    </row>
    <row r="66" spans="1:6" s="27" customFormat="1" ht="33" customHeight="1" x14ac:dyDescent="0.25">
      <c r="A66" s="38" t="s">
        <v>120</v>
      </c>
      <c r="B66" s="35" t="s">
        <v>699</v>
      </c>
      <c r="C66" s="35" t="s">
        <v>121</v>
      </c>
      <c r="D66" s="37">
        <f>D67</f>
        <v>236.5</v>
      </c>
      <c r="E66" s="37">
        <v>0</v>
      </c>
      <c r="F66" s="37">
        <v>0</v>
      </c>
    </row>
    <row r="67" spans="1:6" s="27" customFormat="1" ht="33" customHeight="1" x14ac:dyDescent="0.25">
      <c r="A67" s="38" t="s">
        <v>122</v>
      </c>
      <c r="B67" s="35" t="s">
        <v>699</v>
      </c>
      <c r="C67" s="35" t="s">
        <v>123</v>
      </c>
      <c r="D67" s="37">
        <f>227+11.6-2.1</f>
        <v>236.5</v>
      </c>
      <c r="E67" s="37">
        <v>0</v>
      </c>
      <c r="F67" s="37">
        <v>0</v>
      </c>
    </row>
    <row r="68" spans="1:6" s="27" customFormat="1" ht="20.25" customHeight="1" x14ac:dyDescent="0.25">
      <c r="A68" s="38" t="s">
        <v>124</v>
      </c>
      <c r="B68" s="35" t="s">
        <v>699</v>
      </c>
      <c r="C68" s="35" t="s">
        <v>125</v>
      </c>
      <c r="D68" s="37">
        <f>D69</f>
        <v>0</v>
      </c>
      <c r="E68" s="37">
        <v>0</v>
      </c>
      <c r="F68" s="37">
        <v>0</v>
      </c>
    </row>
    <row r="69" spans="1:6" s="27" customFormat="1" ht="20.25" customHeight="1" x14ac:dyDescent="0.25">
      <c r="A69" s="57" t="s">
        <v>126</v>
      </c>
      <c r="B69" s="35" t="s">
        <v>699</v>
      </c>
      <c r="C69" s="35" t="s">
        <v>127</v>
      </c>
      <c r="D69" s="37">
        <f>2.8-2.8</f>
        <v>0</v>
      </c>
      <c r="E69" s="37">
        <v>0</v>
      </c>
      <c r="F69" s="37">
        <v>0</v>
      </c>
    </row>
    <row r="70" spans="1:6" s="27" customFormat="1" ht="66.75" customHeight="1" x14ac:dyDescent="0.25">
      <c r="A70" s="38" t="s">
        <v>292</v>
      </c>
      <c r="B70" s="35" t="s">
        <v>293</v>
      </c>
      <c r="C70" s="35" t="s">
        <v>101</v>
      </c>
      <c r="D70" s="37">
        <f>D71+D74</f>
        <v>9352.2000000000007</v>
      </c>
      <c r="E70" s="37">
        <f t="shared" ref="E70:F72" si="13">E71</f>
        <v>1597.6</v>
      </c>
      <c r="F70" s="37">
        <f t="shared" si="13"/>
        <v>1635.8</v>
      </c>
    </row>
    <row r="71" spans="1:6" s="27" customFormat="1" ht="17.25" customHeight="1" x14ac:dyDescent="0.25">
      <c r="A71" s="38" t="s">
        <v>179</v>
      </c>
      <c r="B71" s="35" t="s">
        <v>294</v>
      </c>
      <c r="C71" s="35" t="s">
        <v>101</v>
      </c>
      <c r="D71" s="37">
        <f>D72</f>
        <v>5773</v>
      </c>
      <c r="E71" s="37">
        <f t="shared" si="13"/>
        <v>1597.6</v>
      </c>
      <c r="F71" s="37">
        <f t="shared" si="13"/>
        <v>1635.8</v>
      </c>
    </row>
    <row r="72" spans="1:6" s="27" customFormat="1" ht="27.75" customHeight="1" x14ac:dyDescent="0.25">
      <c r="A72" s="38" t="s">
        <v>120</v>
      </c>
      <c r="B72" s="35" t="s">
        <v>294</v>
      </c>
      <c r="C72" s="35" t="s">
        <v>121</v>
      </c>
      <c r="D72" s="37">
        <f>D73</f>
        <v>5773</v>
      </c>
      <c r="E72" s="37">
        <f t="shared" si="13"/>
        <v>1597.6</v>
      </c>
      <c r="F72" s="37">
        <f t="shared" si="13"/>
        <v>1635.8</v>
      </c>
    </row>
    <row r="73" spans="1:6" s="27" customFormat="1" ht="26.25" x14ac:dyDescent="0.25">
      <c r="A73" s="38" t="s">
        <v>122</v>
      </c>
      <c r="B73" s="35" t="s">
        <v>294</v>
      </c>
      <c r="C73" s="35" t="s">
        <v>123</v>
      </c>
      <c r="D73" s="37">
        <f>1295.5+77+777.7+2097.3-3.2-46.4+1405.2+119.9+50</f>
        <v>5773</v>
      </c>
      <c r="E73" s="37">
        <f>1409.8+187.8</f>
        <v>1597.6</v>
      </c>
      <c r="F73" s="37">
        <f>1409.8+226</f>
        <v>1635.8</v>
      </c>
    </row>
    <row r="74" spans="1:6" s="27" customFormat="1" ht="39" x14ac:dyDescent="0.25">
      <c r="A74" s="38" t="s">
        <v>669</v>
      </c>
      <c r="B74" s="35" t="s">
        <v>682</v>
      </c>
      <c r="C74" s="35" t="s">
        <v>101</v>
      </c>
      <c r="D74" s="37">
        <f>D75</f>
        <v>3579.2</v>
      </c>
      <c r="E74" s="37">
        <v>0</v>
      </c>
      <c r="F74" s="37">
        <v>0</v>
      </c>
    </row>
    <row r="75" spans="1:6" s="27" customFormat="1" ht="26.25" x14ac:dyDescent="0.25">
      <c r="A75" s="38" t="s">
        <v>120</v>
      </c>
      <c r="B75" s="35" t="s">
        <v>682</v>
      </c>
      <c r="C75" s="35" t="s">
        <v>121</v>
      </c>
      <c r="D75" s="37">
        <f>D76</f>
        <v>3579.2</v>
      </c>
      <c r="E75" s="37">
        <v>0</v>
      </c>
      <c r="F75" s="37">
        <v>0</v>
      </c>
    </row>
    <row r="76" spans="1:6" s="27" customFormat="1" ht="26.25" x14ac:dyDescent="0.25">
      <c r="A76" s="38" t="s">
        <v>122</v>
      </c>
      <c r="B76" s="35" t="s">
        <v>682</v>
      </c>
      <c r="C76" s="35" t="s">
        <v>123</v>
      </c>
      <c r="D76" s="37">
        <v>3579.2</v>
      </c>
      <c r="E76" s="37">
        <v>0</v>
      </c>
      <c r="F76" s="37">
        <v>0</v>
      </c>
    </row>
    <row r="77" spans="1:6" s="27" customFormat="1" ht="80.25" customHeight="1" x14ac:dyDescent="0.25">
      <c r="A77" s="38" t="s">
        <v>295</v>
      </c>
      <c r="B77" s="35" t="s">
        <v>296</v>
      </c>
      <c r="C77" s="35" t="s">
        <v>101</v>
      </c>
      <c r="D77" s="37">
        <f>D78</f>
        <v>214.89999999999998</v>
      </c>
      <c r="E77" s="37">
        <f t="shared" ref="E77:F79" si="14">E78</f>
        <v>165.2</v>
      </c>
      <c r="F77" s="37">
        <f t="shared" si="14"/>
        <v>165.2</v>
      </c>
    </row>
    <row r="78" spans="1:6" s="27" customFormat="1" ht="15" x14ac:dyDescent="0.25">
      <c r="A78" s="38" t="s">
        <v>179</v>
      </c>
      <c r="B78" s="35" t="s">
        <v>297</v>
      </c>
      <c r="C78" s="35" t="s">
        <v>101</v>
      </c>
      <c r="D78" s="37">
        <f>D79</f>
        <v>214.89999999999998</v>
      </c>
      <c r="E78" s="37">
        <f t="shared" si="14"/>
        <v>165.2</v>
      </c>
      <c r="F78" s="37">
        <f t="shared" si="14"/>
        <v>165.2</v>
      </c>
    </row>
    <row r="79" spans="1:6" s="27" customFormat="1" ht="27.75" customHeight="1" x14ac:dyDescent="0.25">
      <c r="A79" s="38" t="s">
        <v>120</v>
      </c>
      <c r="B79" s="35" t="s">
        <v>297</v>
      </c>
      <c r="C79" s="35" t="s">
        <v>121</v>
      </c>
      <c r="D79" s="37">
        <f>D80</f>
        <v>214.89999999999998</v>
      </c>
      <c r="E79" s="37">
        <f t="shared" si="14"/>
        <v>165.2</v>
      </c>
      <c r="F79" s="37">
        <f t="shared" si="14"/>
        <v>165.2</v>
      </c>
    </row>
    <row r="80" spans="1:6" s="27" customFormat="1" ht="26.25" x14ac:dyDescent="0.25">
      <c r="A80" s="38" t="s">
        <v>122</v>
      </c>
      <c r="B80" s="35" t="s">
        <v>297</v>
      </c>
      <c r="C80" s="35" t="s">
        <v>123</v>
      </c>
      <c r="D80" s="37">
        <f>165.2+3.2+46.4+0.1</f>
        <v>214.89999999999998</v>
      </c>
      <c r="E80" s="37">
        <v>165.2</v>
      </c>
      <c r="F80" s="37">
        <v>165.2</v>
      </c>
    </row>
    <row r="81" spans="1:6" s="27" customFormat="1" ht="39" customHeight="1" x14ac:dyDescent="0.2">
      <c r="A81" s="54" t="s">
        <v>181</v>
      </c>
      <c r="B81" s="33" t="s">
        <v>182</v>
      </c>
      <c r="C81" s="33" t="s">
        <v>101</v>
      </c>
      <c r="D81" s="34">
        <f>D82+D88+D92+D96+D100</f>
        <v>1167</v>
      </c>
      <c r="E81" s="34">
        <f>E82+E88+E92+E96+E100</f>
        <v>860</v>
      </c>
      <c r="F81" s="34">
        <f>F82+F88+F92+F96+F100</f>
        <v>860</v>
      </c>
    </row>
    <row r="82" spans="1:6" s="27" customFormat="1" ht="39" x14ac:dyDescent="0.25">
      <c r="A82" s="38" t="s">
        <v>183</v>
      </c>
      <c r="B82" s="35" t="s">
        <v>184</v>
      </c>
      <c r="C82" s="35" t="s">
        <v>101</v>
      </c>
      <c r="D82" s="37">
        <f>D83</f>
        <v>26</v>
      </c>
      <c r="E82" s="37">
        <f>E83</f>
        <v>61.3</v>
      </c>
      <c r="F82" s="37">
        <f>F83</f>
        <v>61.3</v>
      </c>
    </row>
    <row r="83" spans="1:6" s="27" customFormat="1" ht="15" x14ac:dyDescent="0.25">
      <c r="A83" s="38" t="s">
        <v>179</v>
      </c>
      <c r="B83" s="35" t="s">
        <v>185</v>
      </c>
      <c r="C83" s="35" t="s">
        <v>101</v>
      </c>
      <c r="D83" s="37">
        <f>D86</f>
        <v>26</v>
      </c>
      <c r="E83" s="37">
        <f>E86</f>
        <v>61.3</v>
      </c>
      <c r="F83" s="37">
        <f>F86</f>
        <v>61.3</v>
      </c>
    </row>
    <row r="84" spans="1:6" s="27" customFormat="1" ht="29.25" hidden="1" customHeight="1" x14ac:dyDescent="0.25">
      <c r="A84" s="38" t="s">
        <v>120</v>
      </c>
      <c r="B84" s="35" t="s">
        <v>185</v>
      </c>
      <c r="C84" s="35" t="s">
        <v>121</v>
      </c>
      <c r="D84" s="37">
        <f>D85</f>
        <v>0</v>
      </c>
      <c r="E84" s="37">
        <f>E85</f>
        <v>0</v>
      </c>
      <c r="F84" s="37">
        <f>F85</f>
        <v>0</v>
      </c>
    </row>
    <row r="85" spans="1:6" s="27" customFormat="1" ht="26.25" hidden="1" x14ac:dyDescent="0.25">
      <c r="A85" s="38" t="s">
        <v>122</v>
      </c>
      <c r="B85" s="35" t="s">
        <v>185</v>
      </c>
      <c r="C85" s="35" t="s">
        <v>123</v>
      </c>
      <c r="D85" s="37">
        <f>45-45</f>
        <v>0</v>
      </c>
      <c r="E85" s="37">
        <f>45-45</f>
        <v>0</v>
      </c>
      <c r="F85" s="37">
        <f>45-45</f>
        <v>0</v>
      </c>
    </row>
    <row r="86" spans="1:6" s="27" customFormat="1" ht="15" x14ac:dyDescent="0.25">
      <c r="A86" s="38" t="s">
        <v>124</v>
      </c>
      <c r="B86" s="35" t="s">
        <v>185</v>
      </c>
      <c r="C86" s="35" t="s">
        <v>125</v>
      </c>
      <c r="D86" s="37">
        <f>D87</f>
        <v>26</v>
      </c>
      <c r="E86" s="37">
        <f>E87</f>
        <v>61.3</v>
      </c>
      <c r="F86" s="37">
        <f>F87</f>
        <v>61.3</v>
      </c>
    </row>
    <row r="87" spans="1:6" s="27" customFormat="1" ht="15" x14ac:dyDescent="0.25">
      <c r="A87" s="57" t="s">
        <v>126</v>
      </c>
      <c r="B87" s="35" t="s">
        <v>185</v>
      </c>
      <c r="C87" s="35" t="s">
        <v>127</v>
      </c>
      <c r="D87" s="37">
        <f>61.3-35.3</f>
        <v>26</v>
      </c>
      <c r="E87" s="37">
        <v>61.3</v>
      </c>
      <c r="F87" s="37">
        <v>61.3</v>
      </c>
    </row>
    <row r="88" spans="1:6" s="27" customFormat="1" ht="93.75" customHeight="1" x14ac:dyDescent="0.25">
      <c r="A88" s="38" t="s">
        <v>444</v>
      </c>
      <c r="B88" s="35" t="s">
        <v>187</v>
      </c>
      <c r="C88" s="35" t="s">
        <v>101</v>
      </c>
      <c r="D88" s="37">
        <f>D89</f>
        <v>97.5</v>
      </c>
      <c r="E88" s="37">
        <f t="shared" ref="E88:F90" si="15">E89</f>
        <v>187</v>
      </c>
      <c r="F88" s="37">
        <f t="shared" si="15"/>
        <v>187</v>
      </c>
    </row>
    <row r="89" spans="1:6" s="27" customFormat="1" ht="15" x14ac:dyDescent="0.25">
      <c r="A89" s="38" t="s">
        <v>179</v>
      </c>
      <c r="B89" s="35" t="s">
        <v>188</v>
      </c>
      <c r="C89" s="35" t="s">
        <v>101</v>
      </c>
      <c r="D89" s="37">
        <f>D90</f>
        <v>97.5</v>
      </c>
      <c r="E89" s="37">
        <f t="shared" si="15"/>
        <v>187</v>
      </c>
      <c r="F89" s="37">
        <f t="shared" si="15"/>
        <v>187</v>
      </c>
    </row>
    <row r="90" spans="1:6" s="27" customFormat="1" ht="27.75" customHeight="1" x14ac:dyDescent="0.25">
      <c r="A90" s="38" t="s">
        <v>120</v>
      </c>
      <c r="B90" s="35" t="s">
        <v>188</v>
      </c>
      <c r="C90" s="35" t="s">
        <v>121</v>
      </c>
      <c r="D90" s="37">
        <f>D91</f>
        <v>97.5</v>
      </c>
      <c r="E90" s="37">
        <f t="shared" si="15"/>
        <v>187</v>
      </c>
      <c r="F90" s="37">
        <f t="shared" si="15"/>
        <v>187</v>
      </c>
    </row>
    <row r="91" spans="1:6" s="27" customFormat="1" ht="26.25" x14ac:dyDescent="0.25">
      <c r="A91" s="38" t="s">
        <v>122</v>
      </c>
      <c r="B91" s="35" t="s">
        <v>188</v>
      </c>
      <c r="C91" s="35" t="s">
        <v>123</v>
      </c>
      <c r="D91" s="37">
        <f>187+2.5+10-55+1.1+6.3-54.4</f>
        <v>97.5</v>
      </c>
      <c r="E91" s="37">
        <v>187</v>
      </c>
      <c r="F91" s="37">
        <v>187</v>
      </c>
    </row>
    <row r="92" spans="1:6" s="27" customFormat="1" ht="81.75" customHeight="1" x14ac:dyDescent="0.25">
      <c r="A92" s="60" t="s">
        <v>189</v>
      </c>
      <c r="B92" s="35" t="s">
        <v>190</v>
      </c>
      <c r="C92" s="35" t="s">
        <v>101</v>
      </c>
      <c r="D92" s="37">
        <f>D93</f>
        <v>12</v>
      </c>
      <c r="E92" s="37">
        <f t="shared" ref="E92:F94" si="16">E93</f>
        <v>7</v>
      </c>
      <c r="F92" s="37">
        <f t="shared" si="16"/>
        <v>7</v>
      </c>
    </row>
    <row r="93" spans="1:6" s="27" customFormat="1" ht="15.75" customHeight="1" x14ac:dyDescent="0.25">
      <c r="A93" s="60" t="s">
        <v>179</v>
      </c>
      <c r="B93" s="35" t="s">
        <v>191</v>
      </c>
      <c r="C93" s="35" t="s">
        <v>101</v>
      </c>
      <c r="D93" s="37">
        <f>D94</f>
        <v>12</v>
      </c>
      <c r="E93" s="37">
        <f t="shared" si="16"/>
        <v>7</v>
      </c>
      <c r="F93" s="37">
        <f t="shared" si="16"/>
        <v>7</v>
      </c>
    </row>
    <row r="94" spans="1:6" s="27" customFormat="1" ht="29.25" customHeight="1" x14ac:dyDescent="0.25">
      <c r="A94" s="38" t="s">
        <v>120</v>
      </c>
      <c r="B94" s="35" t="s">
        <v>191</v>
      </c>
      <c r="C94" s="35" t="s">
        <v>121</v>
      </c>
      <c r="D94" s="37">
        <f>D95</f>
        <v>12</v>
      </c>
      <c r="E94" s="37">
        <f t="shared" si="16"/>
        <v>7</v>
      </c>
      <c r="F94" s="37">
        <f t="shared" si="16"/>
        <v>7</v>
      </c>
    </row>
    <row r="95" spans="1:6" s="27" customFormat="1" ht="30" customHeight="1" x14ac:dyDescent="0.25">
      <c r="A95" s="38" t="s">
        <v>255</v>
      </c>
      <c r="B95" s="35" t="s">
        <v>191</v>
      </c>
      <c r="C95" s="35" t="s">
        <v>123</v>
      </c>
      <c r="D95" s="37">
        <f>7+5</f>
        <v>12</v>
      </c>
      <c r="E95" s="37">
        <v>7</v>
      </c>
      <c r="F95" s="37">
        <v>7</v>
      </c>
    </row>
    <row r="96" spans="1:6" s="27" customFormat="1" ht="42" customHeight="1" x14ac:dyDescent="0.25">
      <c r="A96" s="38" t="s">
        <v>192</v>
      </c>
      <c r="B96" s="35" t="s">
        <v>193</v>
      </c>
      <c r="C96" s="35" t="s">
        <v>101</v>
      </c>
      <c r="D96" s="37">
        <f>D97</f>
        <v>26.499999999999996</v>
      </c>
      <c r="E96" s="37">
        <f t="shared" ref="E96:F98" si="17">E97</f>
        <v>26.5</v>
      </c>
      <c r="F96" s="37">
        <f t="shared" si="17"/>
        <v>26.5</v>
      </c>
    </row>
    <row r="97" spans="1:6" s="27" customFormat="1" ht="15" customHeight="1" x14ac:dyDescent="0.25">
      <c r="A97" s="60" t="s">
        <v>179</v>
      </c>
      <c r="B97" s="35" t="s">
        <v>194</v>
      </c>
      <c r="C97" s="35" t="s">
        <v>101</v>
      </c>
      <c r="D97" s="37">
        <f>D98</f>
        <v>26.499999999999996</v>
      </c>
      <c r="E97" s="37">
        <f t="shared" si="17"/>
        <v>26.5</v>
      </c>
      <c r="F97" s="37">
        <f t="shared" si="17"/>
        <v>26.5</v>
      </c>
    </row>
    <row r="98" spans="1:6" s="27" customFormat="1" ht="29.25" customHeight="1" x14ac:dyDescent="0.25">
      <c r="A98" s="38" t="s">
        <v>120</v>
      </c>
      <c r="B98" s="35" t="s">
        <v>194</v>
      </c>
      <c r="C98" s="35" t="s">
        <v>121</v>
      </c>
      <c r="D98" s="37">
        <f>D99</f>
        <v>26.499999999999996</v>
      </c>
      <c r="E98" s="37">
        <f t="shared" si="17"/>
        <v>26.5</v>
      </c>
      <c r="F98" s="37">
        <f t="shared" si="17"/>
        <v>26.5</v>
      </c>
    </row>
    <row r="99" spans="1:6" s="27" customFormat="1" ht="26.25" x14ac:dyDescent="0.25">
      <c r="A99" s="38" t="s">
        <v>255</v>
      </c>
      <c r="B99" s="35" t="s">
        <v>194</v>
      </c>
      <c r="C99" s="35" t="s">
        <v>123</v>
      </c>
      <c r="D99" s="37">
        <f>28-1.5+12.5-6.2-6.3</f>
        <v>26.499999999999996</v>
      </c>
      <c r="E99" s="37">
        <f>28-1.5</f>
        <v>26.5</v>
      </c>
      <c r="F99" s="37">
        <f>28-1.5</f>
        <v>26.5</v>
      </c>
    </row>
    <row r="100" spans="1:6" s="27" customFormat="1" ht="52.5" customHeight="1" x14ac:dyDescent="0.25">
      <c r="A100" s="38" t="s">
        <v>195</v>
      </c>
      <c r="B100" s="35" t="s">
        <v>196</v>
      </c>
      <c r="C100" s="35" t="s">
        <v>101</v>
      </c>
      <c r="D100" s="37">
        <f>D101</f>
        <v>1005</v>
      </c>
      <c r="E100" s="37">
        <f t="shared" ref="E100:F102" si="18">E101</f>
        <v>578.20000000000005</v>
      </c>
      <c r="F100" s="37">
        <f t="shared" si="18"/>
        <v>578.20000000000005</v>
      </c>
    </row>
    <row r="101" spans="1:6" s="27" customFormat="1" ht="15" x14ac:dyDescent="0.25">
      <c r="A101" s="60" t="s">
        <v>179</v>
      </c>
      <c r="B101" s="35" t="s">
        <v>197</v>
      </c>
      <c r="C101" s="35" t="s">
        <v>101</v>
      </c>
      <c r="D101" s="37">
        <f>D102</f>
        <v>1005</v>
      </c>
      <c r="E101" s="37">
        <f t="shared" si="18"/>
        <v>578.20000000000005</v>
      </c>
      <c r="F101" s="37">
        <f t="shared" si="18"/>
        <v>578.20000000000005</v>
      </c>
    </row>
    <row r="102" spans="1:6" s="27" customFormat="1" ht="28.5" customHeight="1" x14ac:dyDescent="0.25">
      <c r="A102" s="38" t="s">
        <v>120</v>
      </c>
      <c r="B102" s="35" t="s">
        <v>197</v>
      </c>
      <c r="C102" s="35" t="s">
        <v>121</v>
      </c>
      <c r="D102" s="37">
        <f>D103</f>
        <v>1005</v>
      </c>
      <c r="E102" s="37">
        <f t="shared" si="18"/>
        <v>578.20000000000005</v>
      </c>
      <c r="F102" s="37">
        <f t="shared" si="18"/>
        <v>578.20000000000005</v>
      </c>
    </row>
    <row r="103" spans="1:6" s="27" customFormat="1" ht="26.25" x14ac:dyDescent="0.25">
      <c r="A103" s="38" t="s">
        <v>255</v>
      </c>
      <c r="B103" s="35" t="s">
        <v>197</v>
      </c>
      <c r="C103" s="35" t="s">
        <v>123</v>
      </c>
      <c r="D103" s="37">
        <f>578.2+256.3+130+55-14.5</f>
        <v>1005</v>
      </c>
      <c r="E103" s="37">
        <v>578.20000000000005</v>
      </c>
      <c r="F103" s="37">
        <v>578.20000000000005</v>
      </c>
    </row>
    <row r="104" spans="1:6" s="27" customFormat="1" ht="42.75" customHeight="1" x14ac:dyDescent="0.2">
      <c r="A104" s="54" t="s">
        <v>398</v>
      </c>
      <c r="B104" s="33" t="s">
        <v>399</v>
      </c>
      <c r="C104" s="33" t="s">
        <v>101</v>
      </c>
      <c r="D104" s="34">
        <f>D105</f>
        <v>22216.100000000002</v>
      </c>
      <c r="E104" s="34">
        <f>E105</f>
        <v>16821.900000000001</v>
      </c>
      <c r="F104" s="34">
        <f>F105</f>
        <v>17474.300000000003</v>
      </c>
    </row>
    <row r="105" spans="1:6" s="27" customFormat="1" ht="51.75" x14ac:dyDescent="0.25">
      <c r="A105" s="38" t="s">
        <v>400</v>
      </c>
      <c r="B105" s="35" t="s">
        <v>401</v>
      </c>
      <c r="C105" s="35" t="s">
        <v>101</v>
      </c>
      <c r="D105" s="37">
        <f>D109+D118+D121+D124+D112+D115+D106</f>
        <v>22216.100000000002</v>
      </c>
      <c r="E105" s="37">
        <f t="shared" ref="E105:F105" si="19">E109+E118+E121+E124+E112</f>
        <v>16821.900000000001</v>
      </c>
      <c r="F105" s="37">
        <f t="shared" si="19"/>
        <v>17474.300000000003</v>
      </c>
    </row>
    <row r="106" spans="1:6" s="27" customFormat="1" ht="39" x14ac:dyDescent="0.25">
      <c r="A106" s="38" t="s">
        <v>669</v>
      </c>
      <c r="B106" s="35" t="s">
        <v>684</v>
      </c>
      <c r="C106" s="35" t="s">
        <v>101</v>
      </c>
      <c r="D106" s="37">
        <f>D107</f>
        <v>1342.1</v>
      </c>
      <c r="E106" s="37">
        <v>0</v>
      </c>
      <c r="F106" s="37">
        <v>0</v>
      </c>
    </row>
    <row r="107" spans="1:6" s="27" customFormat="1" ht="26.25" x14ac:dyDescent="0.25">
      <c r="A107" s="38" t="s">
        <v>394</v>
      </c>
      <c r="B107" s="35" t="s">
        <v>684</v>
      </c>
      <c r="C107" s="35" t="s">
        <v>395</v>
      </c>
      <c r="D107" s="37">
        <f>D108</f>
        <v>1342.1</v>
      </c>
      <c r="E107" s="37">
        <v>0</v>
      </c>
      <c r="F107" s="37">
        <v>0</v>
      </c>
    </row>
    <row r="108" spans="1:6" s="27" customFormat="1" ht="15" x14ac:dyDescent="0.25">
      <c r="A108" s="38" t="s">
        <v>396</v>
      </c>
      <c r="B108" s="35" t="s">
        <v>684</v>
      </c>
      <c r="C108" s="35" t="s">
        <v>397</v>
      </c>
      <c r="D108" s="37">
        <v>1342.1</v>
      </c>
      <c r="E108" s="37">
        <v>0</v>
      </c>
      <c r="F108" s="37">
        <v>0</v>
      </c>
    </row>
    <row r="109" spans="1:6" s="27" customFormat="1" ht="39" x14ac:dyDescent="0.25">
      <c r="A109" s="38" t="s">
        <v>402</v>
      </c>
      <c r="B109" s="35" t="s">
        <v>403</v>
      </c>
      <c r="C109" s="35" t="s">
        <v>101</v>
      </c>
      <c r="D109" s="37">
        <f t="shared" ref="D109:F110" si="20">D110</f>
        <v>8985.5000000000018</v>
      </c>
      <c r="E109" s="37">
        <f t="shared" si="20"/>
        <v>8985</v>
      </c>
      <c r="F109" s="37">
        <f t="shared" si="20"/>
        <v>9231.9000000000015</v>
      </c>
    </row>
    <row r="110" spans="1:6" s="27" customFormat="1" ht="26.25" x14ac:dyDescent="0.25">
      <c r="A110" s="38" t="s">
        <v>394</v>
      </c>
      <c r="B110" s="35" t="s">
        <v>403</v>
      </c>
      <c r="C110" s="35" t="s">
        <v>395</v>
      </c>
      <c r="D110" s="37">
        <f t="shared" si="20"/>
        <v>8985.5000000000018</v>
      </c>
      <c r="E110" s="37">
        <f t="shared" si="20"/>
        <v>8985</v>
      </c>
      <c r="F110" s="37">
        <f t="shared" si="20"/>
        <v>9231.9000000000015</v>
      </c>
    </row>
    <row r="111" spans="1:6" s="27" customFormat="1" ht="15" x14ac:dyDescent="0.25">
      <c r="A111" s="38" t="s">
        <v>396</v>
      </c>
      <c r="B111" s="35" t="s">
        <v>403</v>
      </c>
      <c r="C111" s="35" t="s">
        <v>397</v>
      </c>
      <c r="D111" s="37">
        <f>9800-16.3-728.8-149.3+79.9</f>
        <v>8985.5000000000018</v>
      </c>
      <c r="E111" s="37">
        <f>10349.1-1364.1</f>
        <v>8985</v>
      </c>
      <c r="F111" s="37">
        <f>10643.7-1411.8</f>
        <v>9231.9000000000015</v>
      </c>
    </row>
    <row r="112" spans="1:6" s="27" customFormat="1" ht="26.25" x14ac:dyDescent="0.25">
      <c r="A112" s="38" t="s">
        <v>593</v>
      </c>
      <c r="B112" s="35" t="s">
        <v>596</v>
      </c>
      <c r="C112" s="35" t="s">
        <v>101</v>
      </c>
      <c r="D112" s="37">
        <f>D113</f>
        <v>374.59999999999997</v>
      </c>
      <c r="E112" s="37">
        <f t="shared" ref="E112" si="21">E113</f>
        <v>0</v>
      </c>
      <c r="F112" s="37">
        <f>F113</f>
        <v>0</v>
      </c>
    </row>
    <row r="113" spans="1:6" s="27" customFormat="1" ht="26.25" x14ac:dyDescent="0.25">
      <c r="A113" s="38" t="s">
        <v>394</v>
      </c>
      <c r="B113" s="35" t="s">
        <v>596</v>
      </c>
      <c r="C113" s="35" t="s">
        <v>395</v>
      </c>
      <c r="D113" s="37">
        <f>D114</f>
        <v>374.59999999999997</v>
      </c>
      <c r="E113" s="37">
        <f t="shared" ref="E113:F113" si="22">E114</f>
        <v>0</v>
      </c>
      <c r="F113" s="37">
        <f t="shared" si="22"/>
        <v>0</v>
      </c>
    </row>
    <row r="114" spans="1:6" s="27" customFormat="1" ht="15" x14ac:dyDescent="0.25">
      <c r="A114" s="38" t="s">
        <v>396</v>
      </c>
      <c r="B114" s="35" t="s">
        <v>596</v>
      </c>
      <c r="C114" s="35" t="s">
        <v>397</v>
      </c>
      <c r="D114" s="37">
        <f>292.9+460-378.2-0.1</f>
        <v>374.59999999999997</v>
      </c>
      <c r="E114" s="37">
        <v>0</v>
      </c>
      <c r="F114" s="37">
        <v>0</v>
      </c>
    </row>
    <row r="115" spans="1:6" s="27" customFormat="1" ht="39" x14ac:dyDescent="0.25">
      <c r="A115" s="38" t="s">
        <v>591</v>
      </c>
      <c r="B115" s="35" t="s">
        <v>602</v>
      </c>
      <c r="C115" s="35" t="s">
        <v>101</v>
      </c>
      <c r="D115" s="37">
        <f>D116</f>
        <v>19.700000000000003</v>
      </c>
      <c r="E115" s="37">
        <f t="shared" ref="E115:F115" si="23">E116</f>
        <v>0</v>
      </c>
      <c r="F115" s="37">
        <f t="shared" si="23"/>
        <v>0</v>
      </c>
    </row>
    <row r="116" spans="1:6" s="27" customFormat="1" ht="26.25" x14ac:dyDescent="0.25">
      <c r="A116" s="38" t="s">
        <v>394</v>
      </c>
      <c r="B116" s="35" t="s">
        <v>602</v>
      </c>
      <c r="C116" s="35" t="s">
        <v>395</v>
      </c>
      <c r="D116" s="37">
        <f>D117</f>
        <v>19.700000000000003</v>
      </c>
      <c r="E116" s="37">
        <f t="shared" ref="E116:F116" si="24">E117</f>
        <v>0</v>
      </c>
      <c r="F116" s="37">
        <f t="shared" si="24"/>
        <v>0</v>
      </c>
    </row>
    <row r="117" spans="1:6" s="27" customFormat="1" ht="15" x14ac:dyDescent="0.25">
      <c r="A117" s="38" t="s">
        <v>396</v>
      </c>
      <c r="B117" s="35" t="s">
        <v>602</v>
      </c>
      <c r="C117" s="35" t="s">
        <v>397</v>
      </c>
      <c r="D117" s="37">
        <f>16.3+23.4-19.9-0.1</f>
        <v>19.700000000000003</v>
      </c>
      <c r="E117" s="37">
        <v>0</v>
      </c>
      <c r="F117" s="37">
        <v>0</v>
      </c>
    </row>
    <row r="118" spans="1:6" s="27" customFormat="1" ht="54.75" customHeight="1" x14ac:dyDescent="0.25">
      <c r="A118" s="38" t="s">
        <v>404</v>
      </c>
      <c r="B118" s="35" t="s">
        <v>405</v>
      </c>
      <c r="C118" s="35" t="s">
        <v>101</v>
      </c>
      <c r="D118" s="37">
        <f t="shared" ref="D118:F119" si="25">D119</f>
        <v>88</v>
      </c>
      <c r="E118" s="37">
        <f t="shared" si="25"/>
        <v>88</v>
      </c>
      <c r="F118" s="37">
        <f t="shared" si="25"/>
        <v>88</v>
      </c>
    </row>
    <row r="119" spans="1:6" s="27" customFormat="1" ht="26.25" x14ac:dyDescent="0.25">
      <c r="A119" s="38" t="s">
        <v>394</v>
      </c>
      <c r="B119" s="35" t="s">
        <v>405</v>
      </c>
      <c r="C119" s="35" t="s">
        <v>395</v>
      </c>
      <c r="D119" s="37">
        <f t="shared" si="25"/>
        <v>88</v>
      </c>
      <c r="E119" s="37">
        <f t="shared" si="25"/>
        <v>88</v>
      </c>
      <c r="F119" s="37">
        <f t="shared" si="25"/>
        <v>88</v>
      </c>
    </row>
    <row r="120" spans="1:6" s="27" customFormat="1" ht="15" x14ac:dyDescent="0.25">
      <c r="A120" s="38" t="s">
        <v>396</v>
      </c>
      <c r="B120" s="35" t="s">
        <v>405</v>
      </c>
      <c r="C120" s="35" t="s">
        <v>397</v>
      </c>
      <c r="D120" s="37">
        <v>88</v>
      </c>
      <c r="E120" s="37">
        <v>88</v>
      </c>
      <c r="F120" s="37">
        <v>88</v>
      </c>
    </row>
    <row r="121" spans="1:6" s="27" customFormat="1" ht="143.25" customHeight="1" x14ac:dyDescent="0.25">
      <c r="A121" s="38" t="s">
        <v>406</v>
      </c>
      <c r="B121" s="35" t="s">
        <v>407</v>
      </c>
      <c r="C121" s="35" t="s">
        <v>101</v>
      </c>
      <c r="D121" s="37">
        <f t="shared" ref="D121:F122" si="26">D122</f>
        <v>48</v>
      </c>
      <c r="E121" s="37">
        <f t="shared" si="26"/>
        <v>48</v>
      </c>
      <c r="F121" s="37">
        <f t="shared" si="26"/>
        <v>49.6</v>
      </c>
    </row>
    <row r="122" spans="1:6" s="27" customFormat="1" ht="31.5" customHeight="1" x14ac:dyDescent="0.25">
      <c r="A122" s="38" t="s">
        <v>394</v>
      </c>
      <c r="B122" s="35" t="s">
        <v>407</v>
      </c>
      <c r="C122" s="35" t="s">
        <v>395</v>
      </c>
      <c r="D122" s="37">
        <f t="shared" si="26"/>
        <v>48</v>
      </c>
      <c r="E122" s="37">
        <f t="shared" si="26"/>
        <v>48</v>
      </c>
      <c r="F122" s="37">
        <f t="shared" si="26"/>
        <v>49.6</v>
      </c>
    </row>
    <row r="123" spans="1:6" s="27" customFormat="1" ht="16.5" customHeight="1" x14ac:dyDescent="0.25">
      <c r="A123" s="38" t="s">
        <v>396</v>
      </c>
      <c r="B123" s="35" t="s">
        <v>407</v>
      </c>
      <c r="C123" s="35" t="s">
        <v>397</v>
      </c>
      <c r="D123" s="37">
        <f>46.4+1.6</f>
        <v>48</v>
      </c>
      <c r="E123" s="37">
        <v>48</v>
      </c>
      <c r="F123" s="37">
        <v>49.6</v>
      </c>
    </row>
    <row r="124" spans="1:6" s="27" customFormat="1" ht="39" x14ac:dyDescent="0.25">
      <c r="A124" s="38" t="s">
        <v>408</v>
      </c>
      <c r="B124" s="35" t="s">
        <v>409</v>
      </c>
      <c r="C124" s="35" t="s">
        <v>101</v>
      </c>
      <c r="D124" s="37">
        <f t="shared" ref="D124:F125" si="27">D125</f>
        <v>11358.2</v>
      </c>
      <c r="E124" s="37">
        <f t="shared" si="27"/>
        <v>7700.9</v>
      </c>
      <c r="F124" s="37">
        <f t="shared" si="27"/>
        <v>8104.8</v>
      </c>
    </row>
    <row r="125" spans="1:6" s="27" customFormat="1" ht="26.25" x14ac:dyDescent="0.25">
      <c r="A125" s="38" t="s">
        <v>394</v>
      </c>
      <c r="B125" s="35" t="s">
        <v>409</v>
      </c>
      <c r="C125" s="35" t="s">
        <v>395</v>
      </c>
      <c r="D125" s="37">
        <f t="shared" si="27"/>
        <v>11358.2</v>
      </c>
      <c r="E125" s="37">
        <f t="shared" si="27"/>
        <v>7700.9</v>
      </c>
      <c r="F125" s="37">
        <f t="shared" si="27"/>
        <v>8104.8</v>
      </c>
    </row>
    <row r="126" spans="1:6" s="27" customFormat="1" ht="15" x14ac:dyDescent="0.25">
      <c r="A126" s="38" t="s">
        <v>396</v>
      </c>
      <c r="B126" s="35" t="s">
        <v>409</v>
      </c>
      <c r="C126" s="35" t="s">
        <v>397</v>
      </c>
      <c r="D126" s="37">
        <f>7617.1+2060+1681.1</f>
        <v>11358.2</v>
      </c>
      <c r="E126" s="37">
        <v>7700.9</v>
      </c>
      <c r="F126" s="37">
        <v>8104.8</v>
      </c>
    </row>
    <row r="127" spans="1:6" s="27" customFormat="1" ht="31.5" customHeight="1" x14ac:dyDescent="0.2">
      <c r="A127" s="54" t="s">
        <v>469</v>
      </c>
      <c r="B127" s="33" t="s">
        <v>470</v>
      </c>
      <c r="C127" s="33" t="s">
        <v>101</v>
      </c>
      <c r="D127" s="34">
        <f>D128+D151</f>
        <v>6347.3000000000011</v>
      </c>
      <c r="E127" s="34">
        <f>E128+E151</f>
        <v>5283.5999999999995</v>
      </c>
      <c r="F127" s="34">
        <f>F128+F151</f>
        <v>5283.5999999999995</v>
      </c>
    </row>
    <row r="128" spans="1:6" s="27" customFormat="1" ht="33" customHeight="1" x14ac:dyDescent="0.25">
      <c r="A128" s="38" t="s">
        <v>471</v>
      </c>
      <c r="B128" s="35" t="s">
        <v>472</v>
      </c>
      <c r="C128" s="35" t="s">
        <v>101</v>
      </c>
      <c r="D128" s="37">
        <f>D134+D142+D145+D137+D148+D129</f>
        <v>5662.2000000000007</v>
      </c>
      <c r="E128" s="37">
        <f t="shared" ref="E128:F128" si="28">E134+E142+E145+E137</f>
        <v>4885.2</v>
      </c>
      <c r="F128" s="37">
        <f t="shared" si="28"/>
        <v>4885.2</v>
      </c>
    </row>
    <row r="129" spans="1:6" s="27" customFormat="1" ht="39.75" customHeight="1" x14ac:dyDescent="0.25">
      <c r="A129" s="38" t="s">
        <v>669</v>
      </c>
      <c r="B129" s="35" t="s">
        <v>671</v>
      </c>
      <c r="C129" s="35" t="s">
        <v>101</v>
      </c>
      <c r="D129" s="37">
        <f>D130+D132</f>
        <v>716.2</v>
      </c>
      <c r="E129" s="37">
        <v>0</v>
      </c>
      <c r="F129" s="37">
        <v>0</v>
      </c>
    </row>
    <row r="130" spans="1:6" s="27" customFormat="1" ht="30" customHeight="1" x14ac:dyDescent="0.25">
      <c r="A130" s="38" t="s">
        <v>120</v>
      </c>
      <c r="B130" s="35" t="s">
        <v>671</v>
      </c>
      <c r="C130" s="35" t="s">
        <v>121</v>
      </c>
      <c r="D130" s="37">
        <f>D131</f>
        <v>486.7</v>
      </c>
      <c r="E130" s="37">
        <v>0</v>
      </c>
      <c r="F130" s="37">
        <v>0</v>
      </c>
    </row>
    <row r="131" spans="1:6" s="27" customFormat="1" ht="27.75" customHeight="1" x14ac:dyDescent="0.25">
      <c r="A131" s="38" t="s">
        <v>255</v>
      </c>
      <c r="B131" s="35" t="s">
        <v>671</v>
      </c>
      <c r="C131" s="35" t="s">
        <v>123</v>
      </c>
      <c r="D131" s="37">
        <f>436+50.7</f>
        <v>486.7</v>
      </c>
      <c r="E131" s="37">
        <v>0</v>
      </c>
      <c r="F131" s="37">
        <v>0</v>
      </c>
    </row>
    <row r="132" spans="1:6" s="27" customFormat="1" ht="18.75" customHeight="1" x14ac:dyDescent="0.25">
      <c r="A132" s="38" t="s">
        <v>124</v>
      </c>
      <c r="B132" s="35" t="s">
        <v>671</v>
      </c>
      <c r="C132" s="35" t="s">
        <v>125</v>
      </c>
      <c r="D132" s="37">
        <f>D133</f>
        <v>229.5</v>
      </c>
      <c r="E132" s="37">
        <v>0</v>
      </c>
      <c r="F132" s="37">
        <v>0</v>
      </c>
    </row>
    <row r="133" spans="1:6" s="27" customFormat="1" ht="20.25" customHeight="1" x14ac:dyDescent="0.25">
      <c r="A133" s="38" t="s">
        <v>126</v>
      </c>
      <c r="B133" s="35" t="s">
        <v>671</v>
      </c>
      <c r="C133" s="35" t="s">
        <v>127</v>
      </c>
      <c r="D133" s="37">
        <f>229.4+0.1</f>
        <v>229.5</v>
      </c>
      <c r="E133" s="37">
        <v>0</v>
      </c>
      <c r="F133" s="37">
        <v>0</v>
      </c>
    </row>
    <row r="134" spans="1:6" s="27" customFormat="1" ht="29.25" customHeight="1" x14ac:dyDescent="0.25">
      <c r="A134" s="38" t="s">
        <v>237</v>
      </c>
      <c r="B134" s="35" t="s">
        <v>473</v>
      </c>
      <c r="C134" s="35" t="s">
        <v>101</v>
      </c>
      <c r="D134" s="37">
        <f>D135+D140</f>
        <v>4248.1000000000004</v>
      </c>
      <c r="E134" s="37">
        <f>E135+E140</f>
        <v>4529</v>
      </c>
      <c r="F134" s="37">
        <f>F135+F140</f>
        <v>4529</v>
      </c>
    </row>
    <row r="135" spans="1:6" s="27" customFormat="1" ht="67.5" customHeight="1" x14ac:dyDescent="0.25">
      <c r="A135" s="38" t="s">
        <v>110</v>
      </c>
      <c r="B135" s="35" t="s">
        <v>473</v>
      </c>
      <c r="C135" s="35" t="s">
        <v>111</v>
      </c>
      <c r="D135" s="37">
        <f>D136</f>
        <v>3811.0000000000005</v>
      </c>
      <c r="E135" s="37">
        <f>E136</f>
        <v>4340.3</v>
      </c>
      <c r="F135" s="37">
        <f>F136</f>
        <v>4340.3</v>
      </c>
    </row>
    <row r="136" spans="1:6" s="27" customFormat="1" ht="18" customHeight="1" x14ac:dyDescent="0.25">
      <c r="A136" s="38" t="s">
        <v>239</v>
      </c>
      <c r="B136" s="35" t="s">
        <v>473</v>
      </c>
      <c r="C136" s="35" t="s">
        <v>240</v>
      </c>
      <c r="D136" s="37">
        <f>4033.3-78.6-23.7-120</f>
        <v>3811.0000000000005</v>
      </c>
      <c r="E136" s="37">
        <f>4033.3+307</f>
        <v>4340.3</v>
      </c>
      <c r="F136" s="37">
        <f>4033.3+307</f>
        <v>4340.3</v>
      </c>
    </row>
    <row r="137" spans="1:6" s="27" customFormat="1" ht="60.75" customHeight="1" x14ac:dyDescent="0.25">
      <c r="A137" s="38" t="s">
        <v>589</v>
      </c>
      <c r="B137" s="35" t="s">
        <v>588</v>
      </c>
      <c r="C137" s="35" t="s">
        <v>101</v>
      </c>
      <c r="D137" s="37">
        <f>D138</f>
        <v>102.3</v>
      </c>
      <c r="E137" s="37">
        <f t="shared" ref="E137:F137" si="29">E138</f>
        <v>0</v>
      </c>
      <c r="F137" s="37">
        <f t="shared" si="29"/>
        <v>0</v>
      </c>
    </row>
    <row r="138" spans="1:6" s="27" customFormat="1" ht="69.75" customHeight="1" x14ac:dyDescent="0.25">
      <c r="A138" s="38" t="s">
        <v>110</v>
      </c>
      <c r="B138" s="35" t="s">
        <v>588</v>
      </c>
      <c r="C138" s="35" t="s">
        <v>111</v>
      </c>
      <c r="D138" s="37">
        <f>D139</f>
        <v>102.3</v>
      </c>
      <c r="E138" s="37">
        <f t="shared" ref="E138:F138" si="30">E139</f>
        <v>0</v>
      </c>
      <c r="F138" s="37">
        <f t="shared" si="30"/>
        <v>0</v>
      </c>
    </row>
    <row r="139" spans="1:6" s="27" customFormat="1" ht="18" customHeight="1" x14ac:dyDescent="0.25">
      <c r="A139" s="38" t="s">
        <v>239</v>
      </c>
      <c r="B139" s="35" t="s">
        <v>588</v>
      </c>
      <c r="C139" s="35" t="s">
        <v>240</v>
      </c>
      <c r="D139" s="37">
        <f>78.6+23.7</f>
        <v>102.3</v>
      </c>
      <c r="E139" s="37">
        <v>0</v>
      </c>
      <c r="F139" s="37">
        <v>0</v>
      </c>
    </row>
    <row r="140" spans="1:6" s="27" customFormat="1" ht="30" customHeight="1" x14ac:dyDescent="0.25">
      <c r="A140" s="38" t="s">
        <v>120</v>
      </c>
      <c r="B140" s="35" t="s">
        <v>473</v>
      </c>
      <c r="C140" s="35" t="s">
        <v>121</v>
      </c>
      <c r="D140" s="37">
        <f>D141</f>
        <v>437.09999999999997</v>
      </c>
      <c r="E140" s="37">
        <f>E141</f>
        <v>188.7</v>
      </c>
      <c r="F140" s="37">
        <f>F141</f>
        <v>188.7</v>
      </c>
    </row>
    <row r="141" spans="1:6" s="27" customFormat="1" ht="26.25" x14ac:dyDescent="0.25">
      <c r="A141" s="38" t="s">
        <v>255</v>
      </c>
      <c r="B141" s="35" t="s">
        <v>473</v>
      </c>
      <c r="C141" s="35" t="s">
        <v>123</v>
      </c>
      <c r="D141" s="37">
        <f>555-161.7+14+4.4+0.4+25</f>
        <v>437.09999999999997</v>
      </c>
      <c r="E141" s="37">
        <f>555-366.3</f>
        <v>188.7</v>
      </c>
      <c r="F141" s="37">
        <f>555-366.3</f>
        <v>188.7</v>
      </c>
    </row>
    <row r="142" spans="1:6" s="27" customFormat="1" ht="51.75" x14ac:dyDescent="0.25">
      <c r="A142" s="38" t="s">
        <v>235</v>
      </c>
      <c r="B142" s="35" t="s">
        <v>476</v>
      </c>
      <c r="C142" s="35" t="s">
        <v>101</v>
      </c>
      <c r="D142" s="37">
        <f t="shared" ref="D142:F143" si="31">D143</f>
        <v>238.6</v>
      </c>
      <c r="E142" s="37">
        <f t="shared" si="31"/>
        <v>356.2</v>
      </c>
      <c r="F142" s="37">
        <f t="shared" si="31"/>
        <v>356.2</v>
      </c>
    </row>
    <row r="143" spans="1:6" s="27" customFormat="1" ht="18.75" customHeight="1" x14ac:dyDescent="0.25">
      <c r="A143" s="38" t="s">
        <v>124</v>
      </c>
      <c r="B143" s="35" t="s">
        <v>476</v>
      </c>
      <c r="C143" s="35" t="s">
        <v>125</v>
      </c>
      <c r="D143" s="37">
        <f t="shared" si="31"/>
        <v>238.6</v>
      </c>
      <c r="E143" s="37">
        <f t="shared" si="31"/>
        <v>356.2</v>
      </c>
      <c r="F143" s="37">
        <f t="shared" si="31"/>
        <v>356.2</v>
      </c>
    </row>
    <row r="144" spans="1:6" s="27" customFormat="1" ht="18" customHeight="1" x14ac:dyDescent="0.25">
      <c r="A144" s="38" t="s">
        <v>126</v>
      </c>
      <c r="B144" s="35" t="s">
        <v>476</v>
      </c>
      <c r="C144" s="35" t="s">
        <v>127</v>
      </c>
      <c r="D144" s="37">
        <f>356.2-117.2-0.4</f>
        <v>238.6</v>
      </c>
      <c r="E144" s="37">
        <v>356.2</v>
      </c>
      <c r="F144" s="37">
        <v>356.2</v>
      </c>
    </row>
    <row r="145" spans="1:6" s="27" customFormat="1" ht="30.75" customHeight="1" x14ac:dyDescent="0.25">
      <c r="A145" s="38" t="s">
        <v>474</v>
      </c>
      <c r="B145" s="35" t="s">
        <v>475</v>
      </c>
      <c r="C145" s="35" t="s">
        <v>101</v>
      </c>
      <c r="D145" s="37">
        <f t="shared" ref="D145:F146" si="32">D146</f>
        <v>307</v>
      </c>
      <c r="E145" s="37">
        <f t="shared" si="32"/>
        <v>0</v>
      </c>
      <c r="F145" s="37">
        <f t="shared" si="32"/>
        <v>0</v>
      </c>
    </row>
    <row r="146" spans="1:6" s="27" customFormat="1" ht="66.75" customHeight="1" x14ac:dyDescent="0.25">
      <c r="A146" s="38" t="s">
        <v>110</v>
      </c>
      <c r="B146" s="35" t="s">
        <v>475</v>
      </c>
      <c r="C146" s="35" t="s">
        <v>111</v>
      </c>
      <c r="D146" s="37">
        <f t="shared" si="32"/>
        <v>307</v>
      </c>
      <c r="E146" s="37">
        <f t="shared" si="32"/>
        <v>0</v>
      </c>
      <c r="F146" s="37">
        <f t="shared" si="32"/>
        <v>0</v>
      </c>
    </row>
    <row r="147" spans="1:6" s="27" customFormat="1" ht="18" customHeight="1" x14ac:dyDescent="0.25">
      <c r="A147" s="38" t="s">
        <v>239</v>
      </c>
      <c r="B147" s="35" t="s">
        <v>475</v>
      </c>
      <c r="C147" s="35" t="s">
        <v>240</v>
      </c>
      <c r="D147" s="37">
        <v>307</v>
      </c>
      <c r="E147" s="37">
        <v>0</v>
      </c>
      <c r="F147" s="37">
        <v>0</v>
      </c>
    </row>
    <row r="148" spans="1:6" s="27" customFormat="1" ht="28.5" customHeight="1" x14ac:dyDescent="0.25">
      <c r="A148" s="38" t="s">
        <v>662</v>
      </c>
      <c r="B148" s="35" t="s">
        <v>661</v>
      </c>
      <c r="C148" s="35" t="s">
        <v>101</v>
      </c>
      <c r="D148" s="37">
        <f>D149</f>
        <v>50</v>
      </c>
      <c r="E148" s="37">
        <v>0</v>
      </c>
      <c r="F148" s="37">
        <v>0</v>
      </c>
    </row>
    <row r="149" spans="1:6" s="27" customFormat="1" ht="30" customHeight="1" x14ac:dyDescent="0.25">
      <c r="A149" s="38" t="s">
        <v>120</v>
      </c>
      <c r="B149" s="35" t="s">
        <v>661</v>
      </c>
      <c r="C149" s="35" t="s">
        <v>121</v>
      </c>
      <c r="D149" s="37">
        <f>D150</f>
        <v>50</v>
      </c>
      <c r="E149" s="37">
        <v>0</v>
      </c>
      <c r="F149" s="37">
        <v>0</v>
      </c>
    </row>
    <row r="150" spans="1:6" s="27" customFormat="1" ht="30.75" customHeight="1" x14ac:dyDescent="0.25">
      <c r="A150" s="38" t="s">
        <v>255</v>
      </c>
      <c r="B150" s="35" t="s">
        <v>661</v>
      </c>
      <c r="C150" s="35" t="s">
        <v>123</v>
      </c>
      <c r="D150" s="37">
        <v>50</v>
      </c>
      <c r="E150" s="37">
        <v>0</v>
      </c>
      <c r="F150" s="37">
        <v>0</v>
      </c>
    </row>
    <row r="151" spans="1:6" s="27" customFormat="1" ht="42" customHeight="1" x14ac:dyDescent="0.25">
      <c r="A151" s="38" t="s">
        <v>477</v>
      </c>
      <c r="B151" s="35" t="s">
        <v>478</v>
      </c>
      <c r="C151" s="35" t="s">
        <v>101</v>
      </c>
      <c r="D151" s="37">
        <f>D152</f>
        <v>685.1</v>
      </c>
      <c r="E151" s="37">
        <f t="shared" ref="E151:F153" si="33">E152</f>
        <v>398.4</v>
      </c>
      <c r="F151" s="37">
        <f t="shared" si="33"/>
        <v>398.4</v>
      </c>
    </row>
    <row r="152" spans="1:6" s="27" customFormat="1" ht="28.5" customHeight="1" x14ac:dyDescent="0.25">
      <c r="A152" s="38" t="s">
        <v>237</v>
      </c>
      <c r="B152" s="35" t="s">
        <v>479</v>
      </c>
      <c r="C152" s="35" t="s">
        <v>101</v>
      </c>
      <c r="D152" s="37">
        <f>D153</f>
        <v>685.1</v>
      </c>
      <c r="E152" s="37">
        <f t="shared" si="33"/>
        <v>398.4</v>
      </c>
      <c r="F152" s="37">
        <f t="shared" si="33"/>
        <v>398.4</v>
      </c>
    </row>
    <row r="153" spans="1:6" s="27" customFormat="1" ht="32.25" customHeight="1" x14ac:dyDescent="0.25">
      <c r="A153" s="38" t="s">
        <v>120</v>
      </c>
      <c r="B153" s="35" t="s">
        <v>479</v>
      </c>
      <c r="C153" s="35" t="s">
        <v>121</v>
      </c>
      <c r="D153" s="37">
        <f>D154</f>
        <v>685.1</v>
      </c>
      <c r="E153" s="37">
        <f t="shared" si="33"/>
        <v>398.4</v>
      </c>
      <c r="F153" s="37">
        <f t="shared" si="33"/>
        <v>398.4</v>
      </c>
    </row>
    <row r="154" spans="1:6" s="27" customFormat="1" ht="30.75" customHeight="1" x14ac:dyDescent="0.25">
      <c r="A154" s="38" t="s">
        <v>255</v>
      </c>
      <c r="B154" s="35" t="s">
        <v>479</v>
      </c>
      <c r="C154" s="35" t="s">
        <v>123</v>
      </c>
      <c r="D154" s="37">
        <f>398.4+100-14+201.8-1.1</f>
        <v>685.1</v>
      </c>
      <c r="E154" s="37">
        <v>398.4</v>
      </c>
      <c r="F154" s="37">
        <v>398.4</v>
      </c>
    </row>
    <row r="155" spans="1:6" s="27" customFormat="1" ht="42" customHeight="1" x14ac:dyDescent="0.2">
      <c r="A155" s="54" t="s">
        <v>440</v>
      </c>
      <c r="B155" s="33" t="s">
        <v>412</v>
      </c>
      <c r="C155" s="33" t="s">
        <v>101</v>
      </c>
      <c r="D155" s="34">
        <f>D156+D160+D170+D177</f>
        <v>1585.8000000000002</v>
      </c>
      <c r="E155" s="34">
        <f>E156+E160+E170</f>
        <v>402.7</v>
      </c>
      <c r="F155" s="34">
        <f>F156+F160+F170</f>
        <v>402.7</v>
      </c>
    </row>
    <row r="156" spans="1:6" s="27" customFormat="1" ht="43.5" customHeight="1" x14ac:dyDescent="0.25">
      <c r="A156" s="38" t="s">
        <v>501</v>
      </c>
      <c r="B156" s="35" t="s">
        <v>502</v>
      </c>
      <c r="C156" s="35" t="s">
        <v>101</v>
      </c>
      <c r="D156" s="37">
        <f>D157</f>
        <v>21</v>
      </c>
      <c r="E156" s="37">
        <f t="shared" ref="E156:F158" si="34">E157</f>
        <v>21</v>
      </c>
      <c r="F156" s="37">
        <f t="shared" si="34"/>
        <v>21</v>
      </c>
    </row>
    <row r="157" spans="1:6" s="27" customFormat="1" ht="15" x14ac:dyDescent="0.25">
      <c r="A157" s="38" t="s">
        <v>179</v>
      </c>
      <c r="B157" s="35" t="s">
        <v>503</v>
      </c>
      <c r="C157" s="35" t="s">
        <v>101</v>
      </c>
      <c r="D157" s="37">
        <f>D158</f>
        <v>21</v>
      </c>
      <c r="E157" s="37">
        <f t="shared" si="34"/>
        <v>21</v>
      </c>
      <c r="F157" s="37">
        <f t="shared" si="34"/>
        <v>21</v>
      </c>
    </row>
    <row r="158" spans="1:6" s="27" customFormat="1" ht="29.25" customHeight="1" x14ac:dyDescent="0.25">
      <c r="A158" s="38" t="s">
        <v>120</v>
      </c>
      <c r="B158" s="35" t="s">
        <v>503</v>
      </c>
      <c r="C158" s="35" t="s">
        <v>121</v>
      </c>
      <c r="D158" s="37">
        <f>D159</f>
        <v>21</v>
      </c>
      <c r="E158" s="37">
        <f t="shared" si="34"/>
        <v>21</v>
      </c>
      <c r="F158" s="37">
        <f t="shared" si="34"/>
        <v>21</v>
      </c>
    </row>
    <row r="159" spans="1:6" s="27" customFormat="1" ht="26.25" x14ac:dyDescent="0.25">
      <c r="A159" s="38" t="s">
        <v>255</v>
      </c>
      <c r="B159" s="35" t="s">
        <v>503</v>
      </c>
      <c r="C159" s="35" t="s">
        <v>123</v>
      </c>
      <c r="D159" s="37">
        <v>21</v>
      </c>
      <c r="E159" s="37">
        <v>21</v>
      </c>
      <c r="F159" s="37">
        <v>21</v>
      </c>
    </row>
    <row r="160" spans="1:6" s="27" customFormat="1" ht="66.75" customHeight="1" x14ac:dyDescent="0.25">
      <c r="A160" s="38" t="s">
        <v>441</v>
      </c>
      <c r="B160" s="35" t="s">
        <v>414</v>
      </c>
      <c r="C160" s="35" t="s">
        <v>101</v>
      </c>
      <c r="D160" s="37">
        <f>D161</f>
        <v>304.7</v>
      </c>
      <c r="E160" s="37">
        <f>E161</f>
        <v>361.7</v>
      </c>
      <c r="F160" s="37">
        <f>F161</f>
        <v>361.7</v>
      </c>
    </row>
    <row r="161" spans="1:6" s="27" customFormat="1" ht="15" x14ac:dyDescent="0.25">
      <c r="A161" s="38" t="s">
        <v>179</v>
      </c>
      <c r="B161" s="35" t="s">
        <v>415</v>
      </c>
      <c r="C161" s="35" t="s">
        <v>101</v>
      </c>
      <c r="D161" s="37">
        <f>D162+D164</f>
        <v>304.7</v>
      </c>
      <c r="E161" s="37">
        <f>E162+E164</f>
        <v>361.7</v>
      </c>
      <c r="F161" s="37">
        <f>F162+F164</f>
        <v>361.7</v>
      </c>
    </row>
    <row r="162" spans="1:6" s="27" customFormat="1" ht="69" customHeight="1" x14ac:dyDescent="0.25">
      <c r="A162" s="38" t="s">
        <v>110</v>
      </c>
      <c r="B162" s="35" t="s">
        <v>415</v>
      </c>
      <c r="C162" s="35" t="s">
        <v>111</v>
      </c>
      <c r="D162" s="37">
        <f>D163</f>
        <v>182.9</v>
      </c>
      <c r="E162" s="37">
        <f>E163</f>
        <v>221.5</v>
      </c>
      <c r="F162" s="37">
        <f>F163</f>
        <v>221.5</v>
      </c>
    </row>
    <row r="163" spans="1:6" s="27" customFormat="1" ht="15" x14ac:dyDescent="0.25">
      <c r="A163" s="38" t="s">
        <v>239</v>
      </c>
      <c r="B163" s="35" t="s">
        <v>415</v>
      </c>
      <c r="C163" s="35" t="s">
        <v>240</v>
      </c>
      <c r="D163" s="37">
        <f>33.7+187.8-20-18.6</f>
        <v>182.9</v>
      </c>
      <c r="E163" s="37">
        <f>33.7+187.8</f>
        <v>221.5</v>
      </c>
      <c r="F163" s="37">
        <f>33.7+187.8</f>
        <v>221.5</v>
      </c>
    </row>
    <row r="164" spans="1:6" s="27" customFormat="1" ht="30" customHeight="1" x14ac:dyDescent="0.25">
      <c r="A164" s="38" t="s">
        <v>120</v>
      </c>
      <c r="B164" s="35" t="s">
        <v>415</v>
      </c>
      <c r="C164" s="35" t="s">
        <v>121</v>
      </c>
      <c r="D164" s="37">
        <f>D165</f>
        <v>121.79999999999998</v>
      </c>
      <c r="E164" s="37">
        <f>E165</f>
        <v>140.19999999999999</v>
      </c>
      <c r="F164" s="37">
        <f>F165</f>
        <v>140.19999999999999</v>
      </c>
    </row>
    <row r="165" spans="1:6" s="27" customFormat="1" ht="26.25" x14ac:dyDescent="0.25">
      <c r="A165" s="38" t="s">
        <v>255</v>
      </c>
      <c r="B165" s="35" t="s">
        <v>415</v>
      </c>
      <c r="C165" s="35" t="s">
        <v>123</v>
      </c>
      <c r="D165" s="37">
        <f>140.2-41.2+22.8+30-30</f>
        <v>121.79999999999998</v>
      </c>
      <c r="E165" s="37">
        <v>140.19999999999999</v>
      </c>
      <c r="F165" s="37">
        <v>140.19999999999999</v>
      </c>
    </row>
    <row r="166" spans="1:6" s="27" customFormat="1" ht="17.25" hidden="1" customHeight="1" x14ac:dyDescent="0.25">
      <c r="A166" s="38" t="s">
        <v>504</v>
      </c>
      <c r="B166" s="35" t="s">
        <v>505</v>
      </c>
      <c r="C166" s="35" t="s">
        <v>101</v>
      </c>
      <c r="D166" s="37">
        <f>D167</f>
        <v>0</v>
      </c>
      <c r="E166" s="37">
        <f t="shared" ref="E166:F168" si="35">E167</f>
        <v>0</v>
      </c>
      <c r="F166" s="37">
        <f t="shared" si="35"/>
        <v>0</v>
      </c>
    </row>
    <row r="167" spans="1:6" s="27" customFormat="1" ht="15" hidden="1" x14ac:dyDescent="0.25">
      <c r="A167" s="38" t="s">
        <v>179</v>
      </c>
      <c r="B167" s="35" t="s">
        <v>506</v>
      </c>
      <c r="C167" s="35" t="s">
        <v>101</v>
      </c>
      <c r="D167" s="37">
        <f>D168</f>
        <v>0</v>
      </c>
      <c r="E167" s="37">
        <f t="shared" si="35"/>
        <v>0</v>
      </c>
      <c r="F167" s="37">
        <f t="shared" si="35"/>
        <v>0</v>
      </c>
    </row>
    <row r="168" spans="1:6" s="27" customFormat="1" ht="28.5" hidden="1" customHeight="1" x14ac:dyDescent="0.25">
      <c r="A168" s="38" t="s">
        <v>120</v>
      </c>
      <c r="B168" s="35" t="s">
        <v>506</v>
      </c>
      <c r="C168" s="35" t="s">
        <v>121</v>
      </c>
      <c r="D168" s="37">
        <f>D169</f>
        <v>0</v>
      </c>
      <c r="E168" s="37">
        <f t="shared" si="35"/>
        <v>0</v>
      </c>
      <c r="F168" s="37">
        <f t="shared" si="35"/>
        <v>0</v>
      </c>
    </row>
    <row r="169" spans="1:6" s="27" customFormat="1" ht="26.25" hidden="1" x14ac:dyDescent="0.25">
      <c r="A169" s="38" t="s">
        <v>255</v>
      </c>
      <c r="B169" s="35" t="s">
        <v>506</v>
      </c>
      <c r="C169" s="35" t="s">
        <v>123</v>
      </c>
      <c r="D169" s="37"/>
      <c r="E169" s="37"/>
      <c r="F169" s="37"/>
    </row>
    <row r="170" spans="1:6" s="27" customFormat="1" ht="26.25" x14ac:dyDescent="0.25">
      <c r="A170" s="38" t="s">
        <v>507</v>
      </c>
      <c r="B170" s="35" t="s">
        <v>508</v>
      </c>
      <c r="C170" s="35" t="s">
        <v>101</v>
      </c>
      <c r="D170" s="37">
        <f>D171+D174</f>
        <v>249.5</v>
      </c>
      <c r="E170" s="37">
        <f t="shared" ref="E170:F172" si="36">E171</f>
        <v>20</v>
      </c>
      <c r="F170" s="37">
        <f t="shared" si="36"/>
        <v>20</v>
      </c>
    </row>
    <row r="171" spans="1:6" s="27" customFormat="1" ht="15" x14ac:dyDescent="0.25">
      <c r="A171" s="38" t="s">
        <v>179</v>
      </c>
      <c r="B171" s="35" t="s">
        <v>509</v>
      </c>
      <c r="C171" s="35" t="s">
        <v>101</v>
      </c>
      <c r="D171" s="37">
        <f>D172</f>
        <v>123.5</v>
      </c>
      <c r="E171" s="37">
        <f t="shared" si="36"/>
        <v>20</v>
      </c>
      <c r="F171" s="37">
        <f t="shared" si="36"/>
        <v>20</v>
      </c>
    </row>
    <row r="172" spans="1:6" s="27" customFormat="1" ht="30" customHeight="1" x14ac:dyDescent="0.25">
      <c r="A172" s="38" t="s">
        <v>120</v>
      </c>
      <c r="B172" s="35" t="s">
        <v>509</v>
      </c>
      <c r="C172" s="35" t="s">
        <v>121</v>
      </c>
      <c r="D172" s="37">
        <f>D173</f>
        <v>123.5</v>
      </c>
      <c r="E172" s="37">
        <f t="shared" si="36"/>
        <v>20</v>
      </c>
      <c r="F172" s="37">
        <f t="shared" si="36"/>
        <v>20</v>
      </c>
    </row>
    <row r="173" spans="1:6" s="27" customFormat="1" ht="26.25" x14ac:dyDescent="0.25">
      <c r="A173" s="38" t="s">
        <v>255</v>
      </c>
      <c r="B173" s="35" t="s">
        <v>509</v>
      </c>
      <c r="C173" s="35" t="s">
        <v>123</v>
      </c>
      <c r="D173" s="37">
        <f>20+73.5+30</f>
        <v>123.5</v>
      </c>
      <c r="E173" s="37">
        <v>20</v>
      </c>
      <c r="F173" s="37">
        <v>20</v>
      </c>
    </row>
    <row r="174" spans="1:6" s="27" customFormat="1" ht="39" x14ac:dyDescent="0.25">
      <c r="A174" s="38" t="s">
        <v>669</v>
      </c>
      <c r="B174" s="35" t="s">
        <v>673</v>
      </c>
      <c r="C174" s="35" t="s">
        <v>101</v>
      </c>
      <c r="D174" s="37">
        <f>D175</f>
        <v>126</v>
      </c>
      <c r="E174" s="37">
        <v>0</v>
      </c>
      <c r="F174" s="37">
        <v>0</v>
      </c>
    </row>
    <row r="175" spans="1:6" s="27" customFormat="1" ht="26.25" x14ac:dyDescent="0.25">
      <c r="A175" s="38" t="s">
        <v>120</v>
      </c>
      <c r="B175" s="35" t="s">
        <v>673</v>
      </c>
      <c r="C175" s="35" t="s">
        <v>121</v>
      </c>
      <c r="D175" s="37">
        <f>D176</f>
        <v>126</v>
      </c>
      <c r="E175" s="37">
        <v>0</v>
      </c>
      <c r="F175" s="37">
        <v>0</v>
      </c>
    </row>
    <row r="176" spans="1:6" s="27" customFormat="1" ht="26.25" x14ac:dyDescent="0.25">
      <c r="A176" s="38" t="s">
        <v>255</v>
      </c>
      <c r="B176" s="35" t="s">
        <v>673</v>
      </c>
      <c r="C176" s="35" t="s">
        <v>123</v>
      </c>
      <c r="D176" s="37">
        <v>126</v>
      </c>
      <c r="E176" s="37">
        <v>0</v>
      </c>
      <c r="F176" s="37">
        <v>0</v>
      </c>
    </row>
    <row r="177" spans="1:6" s="27" customFormat="1" ht="26.25" x14ac:dyDescent="0.25">
      <c r="A177" s="38" t="s">
        <v>677</v>
      </c>
      <c r="B177" s="35" t="s">
        <v>674</v>
      </c>
      <c r="C177" s="35" t="s">
        <v>101</v>
      </c>
      <c r="D177" s="37">
        <f>D181+D184+D178</f>
        <v>1010.6</v>
      </c>
      <c r="E177" s="37">
        <v>0</v>
      </c>
      <c r="F177" s="37">
        <v>0</v>
      </c>
    </row>
    <row r="178" spans="1:6" s="27" customFormat="1" ht="39" x14ac:dyDescent="0.25">
      <c r="A178" s="38" t="s">
        <v>688</v>
      </c>
      <c r="B178" s="35" t="s">
        <v>687</v>
      </c>
      <c r="C178" s="35" t="s">
        <v>101</v>
      </c>
      <c r="D178" s="37">
        <f>D179</f>
        <v>859.7</v>
      </c>
      <c r="E178" s="37">
        <v>0</v>
      </c>
      <c r="F178" s="37">
        <v>0</v>
      </c>
    </row>
    <row r="179" spans="1:6" s="27" customFormat="1" ht="26.25" x14ac:dyDescent="0.25">
      <c r="A179" s="38" t="s">
        <v>120</v>
      </c>
      <c r="B179" s="35" t="s">
        <v>687</v>
      </c>
      <c r="C179" s="35" t="s">
        <v>121</v>
      </c>
      <c r="D179" s="37">
        <f>D180</f>
        <v>859.7</v>
      </c>
      <c r="E179" s="37">
        <v>0</v>
      </c>
      <c r="F179" s="37">
        <v>0</v>
      </c>
    </row>
    <row r="180" spans="1:6" s="27" customFormat="1" ht="26.25" x14ac:dyDescent="0.25">
      <c r="A180" s="38" t="s">
        <v>255</v>
      </c>
      <c r="B180" s="35" t="s">
        <v>687</v>
      </c>
      <c r="C180" s="35" t="s">
        <v>605</v>
      </c>
      <c r="D180" s="37">
        <v>859.7</v>
      </c>
      <c r="E180" s="37">
        <v>0</v>
      </c>
      <c r="F180" s="37">
        <v>0</v>
      </c>
    </row>
    <row r="181" spans="1:6" s="27" customFormat="1" ht="39" x14ac:dyDescent="0.25">
      <c r="A181" s="38" t="s">
        <v>678</v>
      </c>
      <c r="B181" s="35" t="s">
        <v>675</v>
      </c>
      <c r="C181" s="35" t="s">
        <v>101</v>
      </c>
      <c r="D181" s="37">
        <f>D182</f>
        <v>100.6</v>
      </c>
      <c r="E181" s="37">
        <v>0</v>
      </c>
      <c r="F181" s="37">
        <v>0</v>
      </c>
    </row>
    <row r="182" spans="1:6" s="27" customFormat="1" ht="26.25" x14ac:dyDescent="0.25">
      <c r="A182" s="38" t="s">
        <v>120</v>
      </c>
      <c r="B182" s="35" t="s">
        <v>675</v>
      </c>
      <c r="C182" s="35" t="s">
        <v>121</v>
      </c>
      <c r="D182" s="37">
        <f>D183</f>
        <v>100.6</v>
      </c>
      <c r="E182" s="37">
        <v>0</v>
      </c>
      <c r="F182" s="37">
        <v>0</v>
      </c>
    </row>
    <row r="183" spans="1:6" s="27" customFormat="1" ht="26.25" x14ac:dyDescent="0.25">
      <c r="A183" s="38" t="s">
        <v>255</v>
      </c>
      <c r="B183" s="35" t="s">
        <v>675</v>
      </c>
      <c r="C183" s="35" t="s">
        <v>123</v>
      </c>
      <c r="D183" s="37">
        <f>101.1-0.5</f>
        <v>100.6</v>
      </c>
      <c r="E183" s="37">
        <v>0</v>
      </c>
      <c r="F183" s="37">
        <v>0</v>
      </c>
    </row>
    <row r="184" spans="1:6" s="27" customFormat="1" ht="64.5" x14ac:dyDescent="0.25">
      <c r="A184" s="38" t="s">
        <v>679</v>
      </c>
      <c r="B184" s="35" t="s">
        <v>676</v>
      </c>
      <c r="C184" s="35" t="s">
        <v>101</v>
      </c>
      <c r="D184" s="37">
        <f>D185</f>
        <v>50.300000000000004</v>
      </c>
      <c r="E184" s="37">
        <v>0</v>
      </c>
      <c r="F184" s="37">
        <v>0</v>
      </c>
    </row>
    <row r="185" spans="1:6" s="27" customFormat="1" ht="26.25" x14ac:dyDescent="0.25">
      <c r="A185" s="38" t="s">
        <v>120</v>
      </c>
      <c r="B185" s="35" t="s">
        <v>676</v>
      </c>
      <c r="C185" s="35" t="s">
        <v>121</v>
      </c>
      <c r="D185" s="37">
        <f>D186</f>
        <v>50.300000000000004</v>
      </c>
      <c r="E185" s="37">
        <v>0</v>
      </c>
      <c r="F185" s="37">
        <v>0</v>
      </c>
    </row>
    <row r="186" spans="1:6" s="27" customFormat="1" ht="26.25" x14ac:dyDescent="0.25">
      <c r="A186" s="38" t="s">
        <v>255</v>
      </c>
      <c r="B186" s="35" t="s">
        <v>676</v>
      </c>
      <c r="C186" s="35" t="s">
        <v>123</v>
      </c>
      <c r="D186" s="37">
        <f>50.6-0.3</f>
        <v>50.300000000000004</v>
      </c>
      <c r="E186" s="37">
        <v>0</v>
      </c>
      <c r="F186" s="37">
        <v>0</v>
      </c>
    </row>
    <row r="187" spans="1:6" s="27" customFormat="1" ht="65.25" customHeight="1" x14ac:dyDescent="0.2">
      <c r="A187" s="54" t="s">
        <v>198</v>
      </c>
      <c r="B187" s="33" t="s">
        <v>199</v>
      </c>
      <c r="C187" s="33" t="s">
        <v>101</v>
      </c>
      <c r="D187" s="34">
        <f>D191+D195+D201+D205+D211+D215+D219+D223+D228+D233+D188</f>
        <v>1637.6</v>
      </c>
      <c r="E187" s="34">
        <f>E191+E195+E201+E205+E211+E215+E219+E223+E228+E233</f>
        <v>5751.3</v>
      </c>
      <c r="F187" s="34">
        <f>F191+F195+F201+F205+F211+F215+F219+F223+F228+F233</f>
        <v>6278.3</v>
      </c>
    </row>
    <row r="188" spans="1:6" s="27" customFormat="1" ht="43.5" hidden="1" customHeight="1" x14ac:dyDescent="0.25">
      <c r="A188" s="38" t="s">
        <v>669</v>
      </c>
      <c r="B188" s="35" t="s">
        <v>670</v>
      </c>
      <c r="C188" s="35" t="s">
        <v>101</v>
      </c>
      <c r="D188" s="37">
        <f>D189</f>
        <v>0</v>
      </c>
      <c r="E188" s="37">
        <v>0</v>
      </c>
      <c r="F188" s="37">
        <v>0</v>
      </c>
    </row>
    <row r="189" spans="1:6" s="27" customFormat="1" ht="31.5" hidden="1" customHeight="1" x14ac:dyDescent="0.25">
      <c r="A189" s="38" t="s">
        <v>120</v>
      </c>
      <c r="B189" s="35" t="s">
        <v>670</v>
      </c>
      <c r="C189" s="35" t="s">
        <v>121</v>
      </c>
      <c r="D189" s="37">
        <f>D190</f>
        <v>0</v>
      </c>
      <c r="E189" s="37">
        <v>0</v>
      </c>
      <c r="F189" s="37">
        <v>0</v>
      </c>
    </row>
    <row r="190" spans="1:6" s="27" customFormat="1" ht="33.75" hidden="1" customHeight="1" x14ac:dyDescent="0.25">
      <c r="A190" s="38" t="s">
        <v>255</v>
      </c>
      <c r="B190" s="35" t="s">
        <v>670</v>
      </c>
      <c r="C190" s="35" t="s">
        <v>123</v>
      </c>
      <c r="D190" s="37">
        <f>9602-9602</f>
        <v>0</v>
      </c>
      <c r="E190" s="37">
        <v>0</v>
      </c>
      <c r="F190" s="37">
        <v>0</v>
      </c>
    </row>
    <row r="191" spans="1:6" s="27" customFormat="1" ht="66.75" customHeight="1" x14ac:dyDescent="0.25">
      <c r="A191" s="38" t="s">
        <v>326</v>
      </c>
      <c r="B191" s="35" t="s">
        <v>327</v>
      </c>
      <c r="C191" s="35" t="s">
        <v>101</v>
      </c>
      <c r="D191" s="37">
        <f>D192</f>
        <v>100</v>
      </c>
      <c r="E191" s="37">
        <f t="shared" ref="E191:F193" si="37">E192</f>
        <v>272.3</v>
      </c>
      <c r="F191" s="37">
        <f t="shared" si="37"/>
        <v>272.3</v>
      </c>
    </row>
    <row r="192" spans="1:6" s="27" customFormat="1" ht="17.25" customHeight="1" x14ac:dyDescent="0.25">
      <c r="A192" s="38" t="s">
        <v>179</v>
      </c>
      <c r="B192" s="35" t="s">
        <v>328</v>
      </c>
      <c r="C192" s="35" t="s">
        <v>101</v>
      </c>
      <c r="D192" s="37">
        <f>D193</f>
        <v>100</v>
      </c>
      <c r="E192" s="37">
        <f t="shared" si="37"/>
        <v>272.3</v>
      </c>
      <c r="F192" s="37">
        <f t="shared" si="37"/>
        <v>272.3</v>
      </c>
    </row>
    <row r="193" spans="1:6" s="27" customFormat="1" ht="26.25" customHeight="1" x14ac:dyDescent="0.25">
      <c r="A193" s="38" t="s">
        <v>120</v>
      </c>
      <c r="B193" s="35" t="s">
        <v>328</v>
      </c>
      <c r="C193" s="35" t="s">
        <v>121</v>
      </c>
      <c r="D193" s="37">
        <f>D194</f>
        <v>100</v>
      </c>
      <c r="E193" s="37">
        <f t="shared" si="37"/>
        <v>272.3</v>
      </c>
      <c r="F193" s="37">
        <f t="shared" si="37"/>
        <v>272.3</v>
      </c>
    </row>
    <row r="194" spans="1:6" s="27" customFormat="1" ht="30" customHeight="1" x14ac:dyDescent="0.25">
      <c r="A194" s="38" t="s">
        <v>255</v>
      </c>
      <c r="B194" s="35" t="s">
        <v>328</v>
      </c>
      <c r="C194" s="35" t="s">
        <v>123</v>
      </c>
      <c r="D194" s="37">
        <f>272.3-218.9+46.6</f>
        <v>100</v>
      </c>
      <c r="E194" s="37">
        <v>272.3</v>
      </c>
      <c r="F194" s="37">
        <v>272.3</v>
      </c>
    </row>
    <row r="195" spans="1:6" s="27" customFormat="1" ht="42" hidden="1" customHeight="1" x14ac:dyDescent="0.25">
      <c r="A195" s="38" t="s">
        <v>329</v>
      </c>
      <c r="B195" s="35" t="s">
        <v>330</v>
      </c>
      <c r="C195" s="35" t="s">
        <v>101</v>
      </c>
      <c r="D195" s="37">
        <f>D196</f>
        <v>0</v>
      </c>
      <c r="E195" s="37">
        <f>E196</f>
        <v>0</v>
      </c>
      <c r="F195" s="37">
        <f>F196</f>
        <v>0</v>
      </c>
    </row>
    <row r="196" spans="1:6" s="27" customFormat="1" ht="15" hidden="1" x14ac:dyDescent="0.25">
      <c r="A196" s="38" t="s">
        <v>179</v>
      </c>
      <c r="B196" s="35" t="s">
        <v>331</v>
      </c>
      <c r="C196" s="35" t="s">
        <v>101</v>
      </c>
      <c r="D196" s="37">
        <f>D197+D199</f>
        <v>0</v>
      </c>
      <c r="E196" s="37">
        <f>E197+E199</f>
        <v>0</v>
      </c>
      <c r="F196" s="37">
        <f>F197+F199</f>
        <v>0</v>
      </c>
    </row>
    <row r="197" spans="1:6" s="27" customFormat="1" ht="27.75" hidden="1" customHeight="1" x14ac:dyDescent="0.25">
      <c r="A197" s="38" t="s">
        <v>120</v>
      </c>
      <c r="B197" s="35" t="s">
        <v>331</v>
      </c>
      <c r="C197" s="35" t="s">
        <v>121</v>
      </c>
      <c r="D197" s="37">
        <f>D198</f>
        <v>0</v>
      </c>
      <c r="E197" s="37">
        <f>E198</f>
        <v>0</v>
      </c>
      <c r="F197" s="37">
        <f>F198</f>
        <v>0</v>
      </c>
    </row>
    <row r="198" spans="1:6" s="27" customFormat="1" ht="26.25" hidden="1" x14ac:dyDescent="0.25">
      <c r="A198" s="38" t="s">
        <v>122</v>
      </c>
      <c r="B198" s="35" t="s">
        <v>331</v>
      </c>
      <c r="C198" s="35" t="s">
        <v>123</v>
      </c>
      <c r="D198" s="37">
        <f>15.3+29.5-44.8</f>
        <v>0</v>
      </c>
      <c r="E198" s="37">
        <f>15.3+29.5-44.8</f>
        <v>0</v>
      </c>
      <c r="F198" s="37">
        <f>15.3+29.5-44.8</f>
        <v>0</v>
      </c>
    </row>
    <row r="199" spans="1:6" s="27" customFormat="1" ht="39" hidden="1" x14ac:dyDescent="0.25">
      <c r="A199" s="38" t="s">
        <v>226</v>
      </c>
      <c r="B199" s="35" t="s">
        <v>331</v>
      </c>
      <c r="C199" s="35" t="s">
        <v>227</v>
      </c>
      <c r="D199" s="37">
        <f>D200</f>
        <v>0</v>
      </c>
      <c r="E199" s="37">
        <f>E200</f>
        <v>0</v>
      </c>
      <c r="F199" s="37">
        <f>F200</f>
        <v>0</v>
      </c>
    </row>
    <row r="200" spans="1:6" s="27" customFormat="1" ht="15" hidden="1" x14ac:dyDescent="0.25">
      <c r="A200" s="38" t="s">
        <v>228</v>
      </c>
      <c r="B200" s="35" t="s">
        <v>331</v>
      </c>
      <c r="C200" s="35" t="s">
        <v>229</v>
      </c>
      <c r="D200" s="37"/>
      <c r="E200" s="37"/>
      <c r="F200" s="37"/>
    </row>
    <row r="201" spans="1:6" s="27" customFormat="1" ht="27.75" customHeight="1" x14ac:dyDescent="0.25">
      <c r="A201" s="38" t="s">
        <v>200</v>
      </c>
      <c r="B201" s="35" t="s">
        <v>201</v>
      </c>
      <c r="C201" s="35" t="s">
        <v>101</v>
      </c>
      <c r="D201" s="37">
        <f>D202</f>
        <v>206</v>
      </c>
      <c r="E201" s="37">
        <f t="shared" ref="E201:F203" si="38">E202</f>
        <v>206</v>
      </c>
      <c r="F201" s="37">
        <f t="shared" si="38"/>
        <v>206</v>
      </c>
    </row>
    <row r="202" spans="1:6" s="27" customFormat="1" ht="15" x14ac:dyDescent="0.25">
      <c r="A202" s="38" t="s">
        <v>179</v>
      </c>
      <c r="B202" s="35" t="s">
        <v>202</v>
      </c>
      <c r="C202" s="35" t="s">
        <v>101</v>
      </c>
      <c r="D202" s="37">
        <f>D203</f>
        <v>206</v>
      </c>
      <c r="E202" s="37">
        <f t="shared" si="38"/>
        <v>206</v>
      </c>
      <c r="F202" s="37">
        <f t="shared" si="38"/>
        <v>206</v>
      </c>
    </row>
    <row r="203" spans="1:6" s="27" customFormat="1" ht="32.25" customHeight="1" x14ac:dyDescent="0.25">
      <c r="A203" s="38" t="s">
        <v>120</v>
      </c>
      <c r="B203" s="35" t="s">
        <v>202</v>
      </c>
      <c r="C203" s="35" t="s">
        <v>121</v>
      </c>
      <c r="D203" s="37">
        <f>D204</f>
        <v>206</v>
      </c>
      <c r="E203" s="37">
        <f t="shared" si="38"/>
        <v>206</v>
      </c>
      <c r="F203" s="37">
        <f t="shared" si="38"/>
        <v>206</v>
      </c>
    </row>
    <row r="204" spans="1:6" s="27" customFormat="1" ht="26.25" x14ac:dyDescent="0.25">
      <c r="A204" s="38" t="s">
        <v>122</v>
      </c>
      <c r="B204" s="35" t="s">
        <v>202</v>
      </c>
      <c r="C204" s="35" t="s">
        <v>123</v>
      </c>
      <c r="D204" s="37">
        <v>206</v>
      </c>
      <c r="E204" s="37">
        <v>206</v>
      </c>
      <c r="F204" s="37">
        <v>206</v>
      </c>
    </row>
    <row r="205" spans="1:6" s="27" customFormat="1" ht="83.25" customHeight="1" x14ac:dyDescent="0.25">
      <c r="A205" s="38" t="s">
        <v>344</v>
      </c>
      <c r="B205" s="35" t="s">
        <v>345</v>
      </c>
      <c r="C205" s="35" t="s">
        <v>101</v>
      </c>
      <c r="D205" s="37">
        <f>D206</f>
        <v>0</v>
      </c>
      <c r="E205" s="37">
        <f>E206</f>
        <v>3373</v>
      </c>
      <c r="F205" s="37">
        <f>F206</f>
        <v>3900</v>
      </c>
    </row>
    <row r="206" spans="1:6" s="27" customFormat="1" ht="15" x14ac:dyDescent="0.25">
      <c r="A206" s="38" t="s">
        <v>179</v>
      </c>
      <c r="B206" s="35" t="s">
        <v>346</v>
      </c>
      <c r="C206" s="35" t="s">
        <v>101</v>
      </c>
      <c r="D206" s="37">
        <f>D207+D209</f>
        <v>0</v>
      </c>
      <c r="E206" s="37">
        <f>E207+E209</f>
        <v>3373</v>
      </c>
      <c r="F206" s="37">
        <f>F207+F209</f>
        <v>3900</v>
      </c>
    </row>
    <row r="207" spans="1:6" s="27" customFormat="1" ht="26.25" hidden="1" x14ac:dyDescent="0.25">
      <c r="A207" s="38" t="s">
        <v>120</v>
      </c>
      <c r="B207" s="35" t="s">
        <v>346</v>
      </c>
      <c r="C207" s="35" t="s">
        <v>121</v>
      </c>
      <c r="D207" s="37">
        <f>D208</f>
        <v>0</v>
      </c>
      <c r="E207" s="37">
        <f>E208</f>
        <v>0</v>
      </c>
      <c r="F207" s="37">
        <f>F208</f>
        <v>0</v>
      </c>
    </row>
    <row r="208" spans="1:6" s="27" customFormat="1" ht="26.25" hidden="1" x14ac:dyDescent="0.25">
      <c r="A208" s="38" t="s">
        <v>122</v>
      </c>
      <c r="B208" s="35" t="s">
        <v>346</v>
      </c>
      <c r="C208" s="35" t="s">
        <v>123</v>
      </c>
      <c r="D208" s="37">
        <f>50-50</f>
        <v>0</v>
      </c>
      <c r="E208" s="37">
        <f>50-50</f>
        <v>0</v>
      </c>
      <c r="F208" s="37">
        <f>50-50</f>
        <v>0</v>
      </c>
    </row>
    <row r="209" spans="1:6" s="27" customFormat="1" ht="27.75" customHeight="1" x14ac:dyDescent="0.25">
      <c r="A209" s="38" t="s">
        <v>582</v>
      </c>
      <c r="B209" s="35" t="s">
        <v>346</v>
      </c>
      <c r="C209" s="35" t="s">
        <v>227</v>
      </c>
      <c r="D209" s="37">
        <f>D210</f>
        <v>0</v>
      </c>
      <c r="E209" s="37">
        <f>E210</f>
        <v>3373</v>
      </c>
      <c r="F209" s="37">
        <f>F210</f>
        <v>3900</v>
      </c>
    </row>
    <row r="210" spans="1:6" s="27" customFormat="1" ht="15" x14ac:dyDescent="0.25">
      <c r="A210" s="38" t="s">
        <v>228</v>
      </c>
      <c r="B210" s="35" t="s">
        <v>346</v>
      </c>
      <c r="C210" s="35" t="s">
        <v>229</v>
      </c>
      <c r="D210" s="37">
        <f>4458-4458</f>
        <v>0</v>
      </c>
      <c r="E210" s="37">
        <v>3373</v>
      </c>
      <c r="F210" s="37">
        <v>3900</v>
      </c>
    </row>
    <row r="211" spans="1:6" s="27" customFormat="1" ht="26.25" hidden="1" customHeight="1" x14ac:dyDescent="0.25">
      <c r="A211" s="38" t="s">
        <v>303</v>
      </c>
      <c r="B211" s="35" t="s">
        <v>304</v>
      </c>
      <c r="C211" s="35" t="s">
        <v>101</v>
      </c>
      <c r="D211" s="37">
        <f>D212</f>
        <v>0</v>
      </c>
      <c r="E211" s="37">
        <f t="shared" ref="E211:F213" si="39">E212</f>
        <v>0</v>
      </c>
      <c r="F211" s="37">
        <f t="shared" si="39"/>
        <v>0</v>
      </c>
    </row>
    <row r="212" spans="1:6" s="27" customFormat="1" ht="30" hidden="1" customHeight="1" x14ac:dyDescent="0.25">
      <c r="A212" s="38" t="s">
        <v>179</v>
      </c>
      <c r="B212" s="35" t="s">
        <v>305</v>
      </c>
      <c r="C212" s="35" t="s">
        <v>101</v>
      </c>
      <c r="D212" s="37">
        <f>D213</f>
        <v>0</v>
      </c>
      <c r="E212" s="37">
        <f t="shared" si="39"/>
        <v>0</v>
      </c>
      <c r="F212" s="37">
        <f t="shared" si="39"/>
        <v>0</v>
      </c>
    </row>
    <row r="213" spans="1:6" s="27" customFormat="1" ht="30" hidden="1" customHeight="1" x14ac:dyDescent="0.25">
      <c r="A213" s="38" t="s">
        <v>120</v>
      </c>
      <c r="B213" s="35" t="s">
        <v>305</v>
      </c>
      <c r="C213" s="35" t="s">
        <v>121</v>
      </c>
      <c r="D213" s="37">
        <f>D214</f>
        <v>0</v>
      </c>
      <c r="E213" s="37">
        <f t="shared" si="39"/>
        <v>0</v>
      </c>
      <c r="F213" s="37">
        <f t="shared" si="39"/>
        <v>0</v>
      </c>
    </row>
    <row r="214" spans="1:6" s="27" customFormat="1" ht="30" hidden="1" customHeight="1" x14ac:dyDescent="0.25">
      <c r="A214" s="38" t="s">
        <v>122</v>
      </c>
      <c r="B214" s="35" t="s">
        <v>305</v>
      </c>
      <c r="C214" s="35" t="s">
        <v>123</v>
      </c>
      <c r="D214" s="37">
        <f>200-177.9-22.1</f>
        <v>0</v>
      </c>
      <c r="E214" s="37">
        <f>200-177.9-22.1</f>
        <v>0</v>
      </c>
      <c r="F214" s="37">
        <f>200-177.9-22.1</f>
        <v>0</v>
      </c>
    </row>
    <row r="215" spans="1:6" s="27" customFormat="1" ht="44.25" customHeight="1" x14ac:dyDescent="0.25">
      <c r="A215" s="38" t="s">
        <v>349</v>
      </c>
      <c r="B215" s="35" t="s">
        <v>333</v>
      </c>
      <c r="C215" s="35" t="s">
        <v>101</v>
      </c>
      <c r="D215" s="37">
        <f>D216</f>
        <v>652.4</v>
      </c>
      <c r="E215" s="37">
        <f t="shared" ref="E215:F217" si="40">E216</f>
        <v>800</v>
      </c>
      <c r="F215" s="37">
        <f t="shared" si="40"/>
        <v>800</v>
      </c>
    </row>
    <row r="216" spans="1:6" s="27" customFormat="1" ht="15" x14ac:dyDescent="0.25">
      <c r="A216" s="38" t="s">
        <v>179</v>
      </c>
      <c r="B216" s="35" t="s">
        <v>334</v>
      </c>
      <c r="C216" s="35" t="s">
        <v>101</v>
      </c>
      <c r="D216" s="37">
        <f>D217</f>
        <v>652.4</v>
      </c>
      <c r="E216" s="37">
        <f t="shared" si="40"/>
        <v>800</v>
      </c>
      <c r="F216" s="37">
        <f t="shared" si="40"/>
        <v>800</v>
      </c>
    </row>
    <row r="217" spans="1:6" s="27" customFormat="1" ht="26.25" x14ac:dyDescent="0.25">
      <c r="A217" s="38" t="s">
        <v>120</v>
      </c>
      <c r="B217" s="35" t="s">
        <v>334</v>
      </c>
      <c r="C217" s="35" t="s">
        <v>121</v>
      </c>
      <c r="D217" s="37">
        <f>D218</f>
        <v>652.4</v>
      </c>
      <c r="E217" s="37">
        <f t="shared" si="40"/>
        <v>800</v>
      </c>
      <c r="F217" s="37">
        <f t="shared" si="40"/>
        <v>800</v>
      </c>
    </row>
    <row r="218" spans="1:6" s="27" customFormat="1" ht="26.25" x14ac:dyDescent="0.25">
      <c r="A218" s="38" t="s">
        <v>122</v>
      </c>
      <c r="B218" s="35" t="s">
        <v>334</v>
      </c>
      <c r="C218" s="35" t="s">
        <v>123</v>
      </c>
      <c r="D218" s="37">
        <f>800-147.6</f>
        <v>652.4</v>
      </c>
      <c r="E218" s="37">
        <v>800</v>
      </c>
      <c r="F218" s="37">
        <v>800</v>
      </c>
    </row>
    <row r="219" spans="1:6" s="27" customFormat="1" ht="32.25" customHeight="1" x14ac:dyDescent="0.25">
      <c r="A219" s="38" t="s">
        <v>350</v>
      </c>
      <c r="B219" s="35" t="s">
        <v>307</v>
      </c>
      <c r="C219" s="35" t="s">
        <v>101</v>
      </c>
      <c r="D219" s="37">
        <f>D220</f>
        <v>679.2</v>
      </c>
      <c r="E219" s="37">
        <f t="shared" ref="E219:F221" si="41">E220</f>
        <v>900</v>
      </c>
      <c r="F219" s="37">
        <f t="shared" si="41"/>
        <v>900</v>
      </c>
    </row>
    <row r="220" spans="1:6" s="27" customFormat="1" ht="20.25" customHeight="1" x14ac:dyDescent="0.25">
      <c r="A220" s="38" t="s">
        <v>179</v>
      </c>
      <c r="B220" s="35" t="s">
        <v>308</v>
      </c>
      <c r="C220" s="35" t="s">
        <v>101</v>
      </c>
      <c r="D220" s="37">
        <f>D221</f>
        <v>679.2</v>
      </c>
      <c r="E220" s="37">
        <f t="shared" si="41"/>
        <v>900</v>
      </c>
      <c r="F220" s="37">
        <f t="shared" si="41"/>
        <v>900</v>
      </c>
    </row>
    <row r="221" spans="1:6" s="27" customFormat="1" ht="26.25" x14ac:dyDescent="0.25">
      <c r="A221" s="38" t="s">
        <v>120</v>
      </c>
      <c r="B221" s="35" t="s">
        <v>308</v>
      </c>
      <c r="C221" s="35" t="s">
        <v>121</v>
      </c>
      <c r="D221" s="37">
        <f>D222</f>
        <v>679.2</v>
      </c>
      <c r="E221" s="37">
        <f t="shared" si="41"/>
        <v>900</v>
      </c>
      <c r="F221" s="37">
        <f t="shared" si="41"/>
        <v>900</v>
      </c>
    </row>
    <row r="222" spans="1:6" s="27" customFormat="1" ht="26.25" x14ac:dyDescent="0.25">
      <c r="A222" s="38" t="s">
        <v>122</v>
      </c>
      <c r="B222" s="35" t="s">
        <v>308</v>
      </c>
      <c r="C222" s="35" t="s">
        <v>123</v>
      </c>
      <c r="D222" s="37">
        <f>900-4.3+4.3-203.9-16.9</f>
        <v>679.2</v>
      </c>
      <c r="E222" s="37">
        <v>900</v>
      </c>
      <c r="F222" s="37">
        <v>900</v>
      </c>
    </row>
    <row r="223" spans="1:6" s="27" customFormat="1" ht="39" hidden="1" x14ac:dyDescent="0.25">
      <c r="A223" s="38" t="s">
        <v>298</v>
      </c>
      <c r="B223" s="35" t="s">
        <v>299</v>
      </c>
      <c r="C223" s="35" t="s">
        <v>101</v>
      </c>
      <c r="D223" s="37">
        <f>D224</f>
        <v>0</v>
      </c>
      <c r="E223" s="37">
        <f t="shared" ref="E223:F225" si="42">E224</f>
        <v>0</v>
      </c>
      <c r="F223" s="37">
        <f t="shared" si="42"/>
        <v>0</v>
      </c>
    </row>
    <row r="224" spans="1:6" s="27" customFormat="1" ht="15" hidden="1" x14ac:dyDescent="0.25">
      <c r="A224" s="38" t="s">
        <v>179</v>
      </c>
      <c r="B224" s="35" t="s">
        <v>300</v>
      </c>
      <c r="C224" s="35" t="s">
        <v>101</v>
      </c>
      <c r="D224" s="37">
        <f>D225</f>
        <v>0</v>
      </c>
      <c r="E224" s="37">
        <f t="shared" si="42"/>
        <v>0</v>
      </c>
      <c r="F224" s="37">
        <f t="shared" si="42"/>
        <v>0</v>
      </c>
    </row>
    <row r="225" spans="1:6" s="27" customFormat="1" ht="26.25" hidden="1" x14ac:dyDescent="0.25">
      <c r="A225" s="38" t="s">
        <v>120</v>
      </c>
      <c r="B225" s="35" t="s">
        <v>300</v>
      </c>
      <c r="C225" s="35" t="s">
        <v>121</v>
      </c>
      <c r="D225" s="37">
        <f>D226</f>
        <v>0</v>
      </c>
      <c r="E225" s="37">
        <f t="shared" si="42"/>
        <v>0</v>
      </c>
      <c r="F225" s="37">
        <f t="shared" si="42"/>
        <v>0</v>
      </c>
    </row>
    <row r="226" spans="1:6" s="27" customFormat="1" ht="26.25" hidden="1" x14ac:dyDescent="0.25">
      <c r="A226" s="38" t="s">
        <v>122</v>
      </c>
      <c r="B226" s="35" t="s">
        <v>300</v>
      </c>
      <c r="C226" s="35" t="s">
        <v>123</v>
      </c>
      <c r="D226" s="37"/>
      <c r="E226" s="37"/>
      <c r="F226" s="37"/>
    </row>
    <row r="227" spans="1:6" s="27" customFormat="1" ht="15" hidden="1" x14ac:dyDescent="0.25">
      <c r="A227" s="38"/>
      <c r="B227" s="35"/>
      <c r="C227" s="35"/>
      <c r="D227" s="37"/>
      <c r="E227" s="37"/>
      <c r="F227" s="37"/>
    </row>
    <row r="228" spans="1:6" s="27" customFormat="1" ht="39" hidden="1" x14ac:dyDescent="0.25">
      <c r="A228" s="38" t="s">
        <v>335</v>
      </c>
      <c r="B228" s="35" t="s">
        <v>336</v>
      </c>
      <c r="C228" s="35" t="s">
        <v>101</v>
      </c>
      <c r="D228" s="37">
        <f>D229</f>
        <v>0</v>
      </c>
      <c r="E228" s="37">
        <f t="shared" ref="E228:F230" si="43">E229</f>
        <v>0</v>
      </c>
      <c r="F228" s="37">
        <f t="shared" si="43"/>
        <v>0</v>
      </c>
    </row>
    <row r="229" spans="1:6" s="27" customFormat="1" ht="15" hidden="1" x14ac:dyDescent="0.25">
      <c r="A229" s="38" t="s">
        <v>179</v>
      </c>
      <c r="B229" s="35" t="s">
        <v>337</v>
      </c>
      <c r="C229" s="35" t="s">
        <v>101</v>
      </c>
      <c r="D229" s="37">
        <f>D230</f>
        <v>0</v>
      </c>
      <c r="E229" s="37">
        <f t="shared" si="43"/>
        <v>0</v>
      </c>
      <c r="F229" s="37">
        <f t="shared" si="43"/>
        <v>0</v>
      </c>
    </row>
    <row r="230" spans="1:6" s="27" customFormat="1" ht="26.25" hidden="1" x14ac:dyDescent="0.25">
      <c r="A230" s="38" t="s">
        <v>120</v>
      </c>
      <c r="B230" s="35" t="s">
        <v>337</v>
      </c>
      <c r="C230" s="35" t="s">
        <v>121</v>
      </c>
      <c r="D230" s="37">
        <f>D231</f>
        <v>0</v>
      </c>
      <c r="E230" s="37">
        <f t="shared" si="43"/>
        <v>0</v>
      </c>
      <c r="F230" s="37">
        <f t="shared" si="43"/>
        <v>0</v>
      </c>
    </row>
    <row r="231" spans="1:6" s="27" customFormat="1" ht="26.25" hidden="1" x14ac:dyDescent="0.25">
      <c r="A231" s="38" t="s">
        <v>122</v>
      </c>
      <c r="B231" s="35" t="s">
        <v>337</v>
      </c>
      <c r="C231" s="35" t="s">
        <v>123</v>
      </c>
      <c r="D231" s="37"/>
      <c r="E231" s="37"/>
      <c r="F231" s="37"/>
    </row>
    <row r="232" spans="1:6" s="27" customFormat="1" ht="51.75" x14ac:dyDescent="0.25">
      <c r="A232" s="38" t="s">
        <v>309</v>
      </c>
      <c r="B232" s="35" t="s">
        <v>310</v>
      </c>
      <c r="C232" s="35" t="s">
        <v>101</v>
      </c>
      <c r="D232" s="37">
        <f t="shared" ref="D232:F234" si="44">D233</f>
        <v>0</v>
      </c>
      <c r="E232" s="37">
        <f t="shared" si="44"/>
        <v>200</v>
      </c>
      <c r="F232" s="37">
        <f t="shared" si="44"/>
        <v>200</v>
      </c>
    </row>
    <row r="233" spans="1:6" s="27" customFormat="1" ht="15" x14ac:dyDescent="0.25">
      <c r="A233" s="38" t="s">
        <v>179</v>
      </c>
      <c r="B233" s="35" t="s">
        <v>311</v>
      </c>
      <c r="C233" s="35" t="s">
        <v>101</v>
      </c>
      <c r="D233" s="37">
        <f t="shared" si="44"/>
        <v>0</v>
      </c>
      <c r="E233" s="37">
        <f t="shared" si="44"/>
        <v>200</v>
      </c>
      <c r="F233" s="37">
        <f t="shared" si="44"/>
        <v>200</v>
      </c>
    </row>
    <row r="234" spans="1:6" s="27" customFormat="1" ht="26.25" x14ac:dyDescent="0.25">
      <c r="A234" s="38" t="s">
        <v>120</v>
      </c>
      <c r="B234" s="35" t="s">
        <v>311</v>
      </c>
      <c r="C234" s="35" t="s">
        <v>121</v>
      </c>
      <c r="D234" s="37">
        <f t="shared" si="44"/>
        <v>0</v>
      </c>
      <c r="E234" s="37">
        <f t="shared" si="44"/>
        <v>200</v>
      </c>
      <c r="F234" s="37">
        <f t="shared" si="44"/>
        <v>200</v>
      </c>
    </row>
    <row r="235" spans="1:6" s="27" customFormat="1" ht="26.25" x14ac:dyDescent="0.25">
      <c r="A235" s="38" t="s">
        <v>122</v>
      </c>
      <c r="B235" s="35" t="s">
        <v>311</v>
      </c>
      <c r="C235" s="35" t="s">
        <v>123</v>
      </c>
      <c r="D235" s="37">
        <f>200-200</f>
        <v>0</v>
      </c>
      <c r="E235" s="37">
        <v>200</v>
      </c>
      <c r="F235" s="37">
        <v>200</v>
      </c>
    </row>
    <row r="236" spans="1:6" s="27" customFormat="1" ht="38.25" x14ac:dyDescent="0.2">
      <c r="A236" s="54" t="s">
        <v>362</v>
      </c>
      <c r="B236" s="33" t="s">
        <v>363</v>
      </c>
      <c r="C236" s="33" t="s">
        <v>101</v>
      </c>
      <c r="D236" s="34">
        <f>D237+D241+D245+D249+D253+D261</f>
        <v>2584.1</v>
      </c>
      <c r="E236" s="34">
        <f>E237+E241+E245+E249+E253+E261</f>
        <v>2370</v>
      </c>
      <c r="F236" s="34">
        <f>F237+F241+F245+F249+F253+F261</f>
        <v>2370</v>
      </c>
    </row>
    <row r="237" spans="1:6" s="27" customFormat="1" ht="50.25" customHeight="1" x14ac:dyDescent="0.25">
      <c r="A237" s="38" t="s">
        <v>364</v>
      </c>
      <c r="B237" s="35" t="s">
        <v>365</v>
      </c>
      <c r="C237" s="35" t="s">
        <v>101</v>
      </c>
      <c r="D237" s="37">
        <f>D238</f>
        <v>195</v>
      </c>
      <c r="E237" s="37">
        <f t="shared" ref="E237:F239" si="45">E238</f>
        <v>200</v>
      </c>
      <c r="F237" s="37">
        <f t="shared" si="45"/>
        <v>200</v>
      </c>
    </row>
    <row r="238" spans="1:6" s="27" customFormat="1" ht="19.5" customHeight="1" x14ac:dyDescent="0.25">
      <c r="A238" s="38" t="s">
        <v>179</v>
      </c>
      <c r="B238" s="35" t="s">
        <v>366</v>
      </c>
      <c r="C238" s="35" t="s">
        <v>101</v>
      </c>
      <c r="D238" s="37">
        <f>D239</f>
        <v>195</v>
      </c>
      <c r="E238" s="37">
        <f t="shared" si="45"/>
        <v>200</v>
      </c>
      <c r="F238" s="37">
        <f t="shared" si="45"/>
        <v>200</v>
      </c>
    </row>
    <row r="239" spans="1:6" s="27" customFormat="1" ht="27.75" customHeight="1" x14ac:dyDescent="0.25">
      <c r="A239" s="38" t="s">
        <v>120</v>
      </c>
      <c r="B239" s="35" t="s">
        <v>366</v>
      </c>
      <c r="C239" s="35" t="s">
        <v>121</v>
      </c>
      <c r="D239" s="37">
        <f>D240</f>
        <v>195</v>
      </c>
      <c r="E239" s="37">
        <f t="shared" si="45"/>
        <v>200</v>
      </c>
      <c r="F239" s="37">
        <f t="shared" si="45"/>
        <v>200</v>
      </c>
    </row>
    <row r="240" spans="1:6" s="27" customFormat="1" ht="26.25" x14ac:dyDescent="0.25">
      <c r="A240" s="38" t="s">
        <v>122</v>
      </c>
      <c r="B240" s="35" t="s">
        <v>366</v>
      </c>
      <c r="C240" s="35" t="s">
        <v>123</v>
      </c>
      <c r="D240" s="37">
        <f>200-5</f>
        <v>195</v>
      </c>
      <c r="E240" s="37">
        <v>200</v>
      </c>
      <c r="F240" s="37">
        <v>200</v>
      </c>
    </row>
    <row r="241" spans="1:6" s="27" customFormat="1" ht="54.75" customHeight="1" x14ac:dyDescent="0.25">
      <c r="A241" s="38" t="s">
        <v>367</v>
      </c>
      <c r="B241" s="35" t="s">
        <v>368</v>
      </c>
      <c r="C241" s="35" t="s">
        <v>101</v>
      </c>
      <c r="D241" s="37">
        <f>D242</f>
        <v>509.5</v>
      </c>
      <c r="E241" s="37">
        <f t="shared" ref="E241:F243" si="46">E242</f>
        <v>520</v>
      </c>
      <c r="F241" s="37">
        <f t="shared" si="46"/>
        <v>520</v>
      </c>
    </row>
    <row r="242" spans="1:6" s="27" customFormat="1" ht="21" customHeight="1" x14ac:dyDescent="0.25">
      <c r="A242" s="38" t="s">
        <v>179</v>
      </c>
      <c r="B242" s="35" t="s">
        <v>369</v>
      </c>
      <c r="C242" s="35" t="s">
        <v>101</v>
      </c>
      <c r="D242" s="37">
        <f>D243</f>
        <v>509.5</v>
      </c>
      <c r="E242" s="37">
        <f t="shared" si="46"/>
        <v>520</v>
      </c>
      <c r="F242" s="37">
        <f t="shared" si="46"/>
        <v>520</v>
      </c>
    </row>
    <row r="243" spans="1:6" s="27" customFormat="1" ht="33" customHeight="1" x14ac:dyDescent="0.25">
      <c r="A243" s="38" t="s">
        <v>120</v>
      </c>
      <c r="B243" s="35" t="s">
        <v>369</v>
      </c>
      <c r="C243" s="35" t="s">
        <v>121</v>
      </c>
      <c r="D243" s="37">
        <f>D244</f>
        <v>509.5</v>
      </c>
      <c r="E243" s="37">
        <f t="shared" si="46"/>
        <v>520</v>
      </c>
      <c r="F243" s="37">
        <f t="shared" si="46"/>
        <v>520</v>
      </c>
    </row>
    <row r="244" spans="1:6" s="27" customFormat="1" ht="29.25" customHeight="1" x14ac:dyDescent="0.25">
      <c r="A244" s="38" t="s">
        <v>122</v>
      </c>
      <c r="B244" s="35" t="s">
        <v>369</v>
      </c>
      <c r="C244" s="35" t="s">
        <v>123</v>
      </c>
      <c r="D244" s="37">
        <f>520-10.5</f>
        <v>509.5</v>
      </c>
      <c r="E244" s="37">
        <v>520</v>
      </c>
      <c r="F244" s="37">
        <v>520</v>
      </c>
    </row>
    <row r="245" spans="1:6" s="27" customFormat="1" ht="30.75" customHeight="1" x14ac:dyDescent="0.25">
      <c r="A245" s="38" t="s">
        <v>370</v>
      </c>
      <c r="B245" s="35" t="s">
        <v>371</v>
      </c>
      <c r="C245" s="35" t="s">
        <v>101</v>
      </c>
      <c r="D245" s="37">
        <f>D246</f>
        <v>1117.5999999999999</v>
      </c>
      <c r="E245" s="37">
        <f t="shared" ref="E245:F247" si="47">E246</f>
        <v>880</v>
      </c>
      <c r="F245" s="37">
        <f t="shared" si="47"/>
        <v>880</v>
      </c>
    </row>
    <row r="246" spans="1:6" s="27" customFormat="1" ht="17.25" customHeight="1" x14ac:dyDescent="0.25">
      <c r="A246" s="38" t="s">
        <v>179</v>
      </c>
      <c r="B246" s="35" t="s">
        <v>372</v>
      </c>
      <c r="C246" s="35" t="s">
        <v>101</v>
      </c>
      <c r="D246" s="37">
        <f>D247</f>
        <v>1117.5999999999999</v>
      </c>
      <c r="E246" s="37">
        <f t="shared" si="47"/>
        <v>880</v>
      </c>
      <c r="F246" s="37">
        <f t="shared" si="47"/>
        <v>880</v>
      </c>
    </row>
    <row r="247" spans="1:6" s="27" customFormat="1" ht="30.75" customHeight="1" x14ac:dyDescent="0.25">
      <c r="A247" s="38" t="s">
        <v>120</v>
      </c>
      <c r="B247" s="35" t="s">
        <v>372</v>
      </c>
      <c r="C247" s="35" t="s">
        <v>121</v>
      </c>
      <c r="D247" s="37">
        <f>D248</f>
        <v>1117.5999999999999</v>
      </c>
      <c r="E247" s="37">
        <f t="shared" si="47"/>
        <v>880</v>
      </c>
      <c r="F247" s="37">
        <f t="shared" si="47"/>
        <v>880</v>
      </c>
    </row>
    <row r="248" spans="1:6" s="27" customFormat="1" ht="26.25" x14ac:dyDescent="0.25">
      <c r="A248" s="38" t="s">
        <v>122</v>
      </c>
      <c r="B248" s="35" t="s">
        <v>372</v>
      </c>
      <c r="C248" s="35" t="s">
        <v>123</v>
      </c>
      <c r="D248" s="37">
        <f>880+417.1-188.8+10.8-1.5</f>
        <v>1117.5999999999999</v>
      </c>
      <c r="E248" s="37">
        <v>880</v>
      </c>
      <c r="F248" s="37">
        <v>880</v>
      </c>
    </row>
    <row r="249" spans="1:6" s="27" customFormat="1" ht="45.75" customHeight="1" x14ac:dyDescent="0.25">
      <c r="A249" s="38" t="s">
        <v>373</v>
      </c>
      <c r="B249" s="35" t="s">
        <v>374</v>
      </c>
      <c r="C249" s="35" t="s">
        <v>101</v>
      </c>
      <c r="D249" s="37">
        <f>D250</f>
        <v>712</v>
      </c>
      <c r="E249" s="37">
        <f t="shared" ref="E249:F251" si="48">E250</f>
        <v>720</v>
      </c>
      <c r="F249" s="37">
        <f t="shared" si="48"/>
        <v>720</v>
      </c>
    </row>
    <row r="250" spans="1:6" s="27" customFormat="1" ht="18.75" customHeight="1" x14ac:dyDescent="0.25">
      <c r="A250" s="38" t="s">
        <v>179</v>
      </c>
      <c r="B250" s="35" t="s">
        <v>375</v>
      </c>
      <c r="C250" s="35" t="s">
        <v>101</v>
      </c>
      <c r="D250" s="37">
        <f>D251</f>
        <v>712</v>
      </c>
      <c r="E250" s="37">
        <f t="shared" si="48"/>
        <v>720</v>
      </c>
      <c r="F250" s="37">
        <f t="shared" si="48"/>
        <v>720</v>
      </c>
    </row>
    <row r="251" spans="1:6" s="27" customFormat="1" ht="27.75" customHeight="1" x14ac:dyDescent="0.25">
      <c r="A251" s="38" t="s">
        <v>120</v>
      </c>
      <c r="B251" s="35" t="s">
        <v>375</v>
      </c>
      <c r="C251" s="35" t="s">
        <v>121</v>
      </c>
      <c r="D251" s="37">
        <f>D252</f>
        <v>712</v>
      </c>
      <c r="E251" s="37">
        <f t="shared" si="48"/>
        <v>720</v>
      </c>
      <c r="F251" s="37">
        <f t="shared" si="48"/>
        <v>720</v>
      </c>
    </row>
    <row r="252" spans="1:6" s="27" customFormat="1" ht="26.25" x14ac:dyDescent="0.25">
      <c r="A252" s="38" t="s">
        <v>122</v>
      </c>
      <c r="B252" s="35" t="s">
        <v>375</v>
      </c>
      <c r="C252" s="35" t="s">
        <v>123</v>
      </c>
      <c r="D252" s="37">
        <f>720-8</f>
        <v>712</v>
      </c>
      <c r="E252" s="37">
        <v>720</v>
      </c>
      <c r="F252" s="37">
        <v>720</v>
      </c>
    </row>
    <row r="253" spans="1:6" s="27" customFormat="1" ht="29.25" customHeight="1" x14ac:dyDescent="0.25">
      <c r="A253" s="38" t="s">
        <v>376</v>
      </c>
      <c r="B253" s="35" t="s">
        <v>377</v>
      </c>
      <c r="C253" s="35" t="s">
        <v>101</v>
      </c>
      <c r="D253" s="37">
        <f>D254</f>
        <v>50</v>
      </c>
      <c r="E253" s="37">
        <f t="shared" ref="E253:F255" si="49">E254</f>
        <v>50</v>
      </c>
      <c r="F253" s="37">
        <f t="shared" si="49"/>
        <v>50</v>
      </c>
    </row>
    <row r="254" spans="1:6" s="27" customFormat="1" ht="16.5" customHeight="1" x14ac:dyDescent="0.25">
      <c r="A254" s="38" t="s">
        <v>179</v>
      </c>
      <c r="B254" s="35" t="s">
        <v>378</v>
      </c>
      <c r="C254" s="35" t="s">
        <v>101</v>
      </c>
      <c r="D254" s="37">
        <f>D255</f>
        <v>50</v>
      </c>
      <c r="E254" s="37">
        <f t="shared" si="49"/>
        <v>50</v>
      </c>
      <c r="F254" s="37">
        <f t="shared" si="49"/>
        <v>50</v>
      </c>
    </row>
    <row r="255" spans="1:6" s="27" customFormat="1" ht="35.25" customHeight="1" x14ac:dyDescent="0.25">
      <c r="A255" s="38" t="s">
        <v>120</v>
      </c>
      <c r="B255" s="35" t="s">
        <v>378</v>
      </c>
      <c r="C255" s="35" t="s">
        <v>121</v>
      </c>
      <c r="D255" s="37">
        <f>D256</f>
        <v>50</v>
      </c>
      <c r="E255" s="37">
        <f t="shared" si="49"/>
        <v>50</v>
      </c>
      <c r="F255" s="37">
        <f t="shared" si="49"/>
        <v>50</v>
      </c>
    </row>
    <row r="256" spans="1:6" s="27" customFormat="1" ht="37.5" customHeight="1" x14ac:dyDescent="0.25">
      <c r="A256" s="38" t="s">
        <v>122</v>
      </c>
      <c r="B256" s="35" t="s">
        <v>378</v>
      </c>
      <c r="C256" s="35" t="s">
        <v>123</v>
      </c>
      <c r="D256" s="37">
        <v>50</v>
      </c>
      <c r="E256" s="37">
        <v>50</v>
      </c>
      <c r="F256" s="37">
        <v>50</v>
      </c>
    </row>
    <row r="257" spans="1:6" s="27" customFormat="1" ht="17.25" hidden="1" customHeight="1" x14ac:dyDescent="0.25">
      <c r="A257" s="38" t="s">
        <v>379</v>
      </c>
      <c r="B257" s="35" t="s">
        <v>380</v>
      </c>
      <c r="C257" s="35" t="s">
        <v>101</v>
      </c>
      <c r="D257" s="37">
        <f>D259</f>
        <v>0</v>
      </c>
      <c r="E257" s="37">
        <f>E259</f>
        <v>0</v>
      </c>
      <c r="F257" s="37">
        <f>F259</f>
        <v>0</v>
      </c>
    </row>
    <row r="258" spans="1:6" s="27" customFormat="1" ht="17.25" hidden="1" customHeight="1" x14ac:dyDescent="0.25">
      <c r="A258" s="38" t="s">
        <v>179</v>
      </c>
      <c r="B258" s="35" t="s">
        <v>381</v>
      </c>
      <c r="C258" s="35" t="s">
        <v>101</v>
      </c>
      <c r="D258" s="37">
        <f t="shared" ref="D258:F259" si="50">D259</f>
        <v>0</v>
      </c>
      <c r="E258" s="37">
        <f t="shared" si="50"/>
        <v>0</v>
      </c>
      <c r="F258" s="37">
        <f t="shared" si="50"/>
        <v>0</v>
      </c>
    </row>
    <row r="259" spans="1:6" s="27" customFormat="1" ht="30" hidden="1" customHeight="1" x14ac:dyDescent="0.25">
      <c r="A259" s="38" t="s">
        <v>120</v>
      </c>
      <c r="B259" s="35" t="s">
        <v>381</v>
      </c>
      <c r="C259" s="35" t="s">
        <v>121</v>
      </c>
      <c r="D259" s="37">
        <f t="shared" si="50"/>
        <v>0</v>
      </c>
      <c r="E259" s="37">
        <f t="shared" si="50"/>
        <v>0</v>
      </c>
      <c r="F259" s="37">
        <f t="shared" si="50"/>
        <v>0</v>
      </c>
    </row>
    <row r="260" spans="1:6" s="27" customFormat="1" ht="26.25" hidden="1" x14ac:dyDescent="0.25">
      <c r="A260" s="38" t="s">
        <v>122</v>
      </c>
      <c r="B260" s="35" t="s">
        <v>381</v>
      </c>
      <c r="C260" s="35" t="s">
        <v>123</v>
      </c>
      <c r="D260" s="37">
        <f>50-50</f>
        <v>0</v>
      </c>
      <c r="E260" s="37">
        <f>50-50</f>
        <v>0</v>
      </c>
      <c r="F260" s="37">
        <f>50-50</f>
        <v>0</v>
      </c>
    </row>
    <row r="261" spans="1:6" s="27" customFormat="1" ht="26.25" hidden="1" x14ac:dyDescent="0.25">
      <c r="A261" s="38" t="s">
        <v>379</v>
      </c>
      <c r="B261" s="35" t="s">
        <v>380</v>
      </c>
      <c r="C261" s="35" t="s">
        <v>101</v>
      </c>
      <c r="D261" s="37">
        <f>D262</f>
        <v>0</v>
      </c>
      <c r="E261" s="37">
        <f t="shared" ref="E261:F263" si="51">E262</f>
        <v>0</v>
      </c>
      <c r="F261" s="37">
        <f t="shared" si="51"/>
        <v>0</v>
      </c>
    </row>
    <row r="262" spans="1:6" s="27" customFormat="1" ht="15" hidden="1" x14ac:dyDescent="0.25">
      <c r="A262" s="38" t="s">
        <v>179</v>
      </c>
      <c r="B262" s="35" t="s">
        <v>381</v>
      </c>
      <c r="C262" s="35" t="s">
        <v>101</v>
      </c>
      <c r="D262" s="37">
        <f>D263</f>
        <v>0</v>
      </c>
      <c r="E262" s="37">
        <f t="shared" si="51"/>
        <v>0</v>
      </c>
      <c r="F262" s="37">
        <f t="shared" si="51"/>
        <v>0</v>
      </c>
    </row>
    <row r="263" spans="1:6" s="27" customFormat="1" ht="26.25" hidden="1" x14ac:dyDescent="0.25">
      <c r="A263" s="38" t="s">
        <v>120</v>
      </c>
      <c r="B263" s="35" t="s">
        <v>381</v>
      </c>
      <c r="C263" s="35" t="s">
        <v>121</v>
      </c>
      <c r="D263" s="37">
        <f>D264</f>
        <v>0</v>
      </c>
      <c r="E263" s="37">
        <f t="shared" si="51"/>
        <v>0</v>
      </c>
      <c r="F263" s="37">
        <f t="shared" si="51"/>
        <v>0</v>
      </c>
    </row>
    <row r="264" spans="1:6" s="27" customFormat="1" ht="26.25" hidden="1" x14ac:dyDescent="0.25">
      <c r="A264" s="38" t="s">
        <v>122</v>
      </c>
      <c r="B264" s="35" t="s">
        <v>381</v>
      </c>
      <c r="C264" s="35" t="s">
        <v>123</v>
      </c>
      <c r="D264" s="37">
        <f>50-8.6-41.4</f>
        <v>0</v>
      </c>
      <c r="E264" s="37">
        <f>50-8.6-41.4</f>
        <v>0</v>
      </c>
      <c r="F264" s="37">
        <f>50-8.6-41.4</f>
        <v>0</v>
      </c>
    </row>
    <row r="265" spans="1:6" s="27" customFormat="1" ht="51" x14ac:dyDescent="0.2">
      <c r="A265" s="54" t="s">
        <v>650</v>
      </c>
      <c r="B265" s="33" t="s">
        <v>647</v>
      </c>
      <c r="C265" s="33" t="s">
        <v>101</v>
      </c>
      <c r="D265" s="34">
        <f>D266</f>
        <v>1969</v>
      </c>
      <c r="E265" s="34">
        <f t="shared" ref="E265:F265" si="52">E266</f>
        <v>0</v>
      </c>
      <c r="F265" s="34">
        <f t="shared" si="52"/>
        <v>0</v>
      </c>
    </row>
    <row r="266" spans="1:6" s="27" customFormat="1" ht="26.25" x14ac:dyDescent="0.25">
      <c r="A266" s="38" t="s">
        <v>651</v>
      </c>
      <c r="B266" s="35" t="s">
        <v>648</v>
      </c>
      <c r="C266" s="35" t="s">
        <v>101</v>
      </c>
      <c r="D266" s="37">
        <f>D267+D272</f>
        <v>1969</v>
      </c>
      <c r="E266" s="37">
        <f t="shared" ref="E266:F266" si="53">E267</f>
        <v>0</v>
      </c>
      <c r="F266" s="37">
        <f t="shared" si="53"/>
        <v>0</v>
      </c>
    </row>
    <row r="267" spans="1:6" s="27" customFormat="1" ht="15" x14ac:dyDescent="0.25">
      <c r="A267" s="38" t="s">
        <v>179</v>
      </c>
      <c r="B267" s="35" t="s">
        <v>649</v>
      </c>
      <c r="C267" s="35" t="s">
        <v>101</v>
      </c>
      <c r="D267" s="37">
        <f>D268+D270</f>
        <v>1339.8</v>
      </c>
      <c r="E267" s="37">
        <f t="shared" ref="E267:F267" si="54">E268</f>
        <v>0</v>
      </c>
      <c r="F267" s="37">
        <f t="shared" si="54"/>
        <v>0</v>
      </c>
    </row>
    <row r="268" spans="1:6" s="27" customFormat="1" ht="26.25" x14ac:dyDescent="0.25">
      <c r="A268" s="38" t="s">
        <v>120</v>
      </c>
      <c r="B268" s="35" t="s">
        <v>649</v>
      </c>
      <c r="C268" s="35" t="s">
        <v>121</v>
      </c>
      <c r="D268" s="37">
        <f>D269</f>
        <v>1334.3</v>
      </c>
      <c r="E268" s="37">
        <f t="shared" ref="E268:F268" si="55">E269</f>
        <v>0</v>
      </c>
      <c r="F268" s="37">
        <f t="shared" si="55"/>
        <v>0</v>
      </c>
    </row>
    <row r="269" spans="1:6" s="27" customFormat="1" ht="26.25" x14ac:dyDescent="0.25">
      <c r="A269" s="38" t="s">
        <v>122</v>
      </c>
      <c r="B269" s="35" t="s">
        <v>649</v>
      </c>
      <c r="C269" s="35" t="s">
        <v>123</v>
      </c>
      <c r="D269" s="37">
        <f>1335.7-12.1+0.6+11-0.9</f>
        <v>1334.3</v>
      </c>
      <c r="E269" s="37">
        <v>0</v>
      </c>
      <c r="F269" s="37">
        <v>0</v>
      </c>
    </row>
    <row r="270" spans="1:6" s="27" customFormat="1" ht="15" x14ac:dyDescent="0.25">
      <c r="A270" s="38" t="s">
        <v>124</v>
      </c>
      <c r="B270" s="35" t="s">
        <v>649</v>
      </c>
      <c r="C270" s="35" t="s">
        <v>125</v>
      </c>
      <c r="D270" s="37">
        <f>D271</f>
        <v>5.5</v>
      </c>
      <c r="E270" s="37">
        <v>0</v>
      </c>
      <c r="F270" s="37">
        <v>0</v>
      </c>
    </row>
    <row r="271" spans="1:6" s="27" customFormat="1" ht="15" x14ac:dyDescent="0.25">
      <c r="A271" s="38" t="s">
        <v>126</v>
      </c>
      <c r="B271" s="35" t="s">
        <v>649</v>
      </c>
      <c r="C271" s="35" t="s">
        <v>127</v>
      </c>
      <c r="D271" s="37">
        <f>2.8+2.7</f>
        <v>5.5</v>
      </c>
      <c r="E271" s="37">
        <v>0</v>
      </c>
      <c r="F271" s="37">
        <v>0</v>
      </c>
    </row>
    <row r="272" spans="1:6" s="27" customFormat="1" ht="39" x14ac:dyDescent="0.25">
      <c r="A272" s="38" t="s">
        <v>669</v>
      </c>
      <c r="B272" s="35" t="s">
        <v>680</v>
      </c>
      <c r="C272" s="35" t="s">
        <v>101</v>
      </c>
      <c r="D272" s="37">
        <f>D273</f>
        <v>629.20000000000005</v>
      </c>
      <c r="E272" s="37">
        <v>0</v>
      </c>
      <c r="F272" s="37">
        <v>0</v>
      </c>
    </row>
    <row r="273" spans="1:6" s="27" customFormat="1" ht="26.25" x14ac:dyDescent="0.25">
      <c r="A273" s="38" t="s">
        <v>120</v>
      </c>
      <c r="B273" s="35" t="s">
        <v>680</v>
      </c>
      <c r="C273" s="35" t="s">
        <v>121</v>
      </c>
      <c r="D273" s="37">
        <f>D274</f>
        <v>629.20000000000005</v>
      </c>
      <c r="E273" s="37">
        <v>0</v>
      </c>
      <c r="F273" s="37">
        <v>0</v>
      </c>
    </row>
    <row r="274" spans="1:6" s="27" customFormat="1" ht="26.25" x14ac:dyDescent="0.25">
      <c r="A274" s="38" t="s">
        <v>122</v>
      </c>
      <c r="B274" s="35" t="s">
        <v>680</v>
      </c>
      <c r="C274" s="35" t="s">
        <v>123</v>
      </c>
      <c r="D274" s="37">
        <f>450+179.2</f>
        <v>629.20000000000005</v>
      </c>
      <c r="E274" s="37">
        <v>0</v>
      </c>
      <c r="F274" s="37">
        <v>0</v>
      </c>
    </row>
    <row r="275" spans="1:6" s="27" customFormat="1" ht="57" customHeight="1" x14ac:dyDescent="0.2">
      <c r="A275" s="54" t="s">
        <v>203</v>
      </c>
      <c r="B275" s="33" t="s">
        <v>204</v>
      </c>
      <c r="C275" s="33" t="s">
        <v>101</v>
      </c>
      <c r="D275" s="34">
        <f>D276+D311</f>
        <v>4936.3999999999996</v>
      </c>
      <c r="E275" s="34">
        <f>E276+E311</f>
        <v>2728.3</v>
      </c>
      <c r="F275" s="34">
        <f>F276+F311</f>
        <v>2812.4</v>
      </c>
    </row>
    <row r="276" spans="1:6" s="27" customFormat="1" ht="41.25" customHeight="1" x14ac:dyDescent="0.25">
      <c r="A276" s="38" t="s">
        <v>249</v>
      </c>
      <c r="B276" s="35" t="s">
        <v>250</v>
      </c>
      <c r="C276" s="35" t="s">
        <v>101</v>
      </c>
      <c r="D276" s="37">
        <f>D277+D300+D296</f>
        <v>3537.8999999999996</v>
      </c>
      <c r="E276" s="37">
        <f>E277+E300+E296</f>
        <v>2563.5</v>
      </c>
      <c r="F276" s="37">
        <f>F277+F300+F296</f>
        <v>2647.6</v>
      </c>
    </row>
    <row r="277" spans="1:6" s="27" customFormat="1" ht="82.5" customHeight="1" x14ac:dyDescent="0.25">
      <c r="A277" s="38" t="s">
        <v>251</v>
      </c>
      <c r="B277" s="35" t="s">
        <v>252</v>
      </c>
      <c r="C277" s="35" t="s">
        <v>101</v>
      </c>
      <c r="D277" s="37">
        <f>D278+D281+D284+D287</f>
        <v>3488.8999999999996</v>
      </c>
      <c r="E277" s="37">
        <f t="shared" ref="E277:F277" si="56">E278+E281+E284</f>
        <v>2514.5</v>
      </c>
      <c r="F277" s="37">
        <f t="shared" si="56"/>
        <v>2598.6</v>
      </c>
    </row>
    <row r="278" spans="1:6" s="27" customFormat="1" ht="57.75" customHeight="1" x14ac:dyDescent="0.25">
      <c r="A278" s="38" t="s">
        <v>235</v>
      </c>
      <c r="B278" s="35" t="s">
        <v>253</v>
      </c>
      <c r="C278" s="35" t="s">
        <v>101</v>
      </c>
      <c r="D278" s="37">
        <f t="shared" ref="D278:F279" si="57">D279</f>
        <v>4</v>
      </c>
      <c r="E278" s="37">
        <f t="shared" si="57"/>
        <v>4</v>
      </c>
      <c r="F278" s="37">
        <f t="shared" si="57"/>
        <v>4</v>
      </c>
    </row>
    <row r="279" spans="1:6" s="27" customFormat="1" ht="18.75" customHeight="1" x14ac:dyDescent="0.25">
      <c r="A279" s="38" t="s">
        <v>124</v>
      </c>
      <c r="B279" s="35" t="s">
        <v>253</v>
      </c>
      <c r="C279" s="35" t="s">
        <v>125</v>
      </c>
      <c r="D279" s="37">
        <f t="shared" si="57"/>
        <v>4</v>
      </c>
      <c r="E279" s="37">
        <f t="shared" si="57"/>
        <v>4</v>
      </c>
      <c r="F279" s="37">
        <f t="shared" si="57"/>
        <v>4</v>
      </c>
    </row>
    <row r="280" spans="1:6" s="27" customFormat="1" ht="19.5" customHeight="1" x14ac:dyDescent="0.25">
      <c r="A280" s="38" t="s">
        <v>126</v>
      </c>
      <c r="B280" s="35" t="s">
        <v>253</v>
      </c>
      <c r="C280" s="35" t="s">
        <v>127</v>
      </c>
      <c r="D280" s="37">
        <f>4-1+1</f>
        <v>4</v>
      </c>
      <c r="E280" s="37">
        <v>4</v>
      </c>
      <c r="F280" s="37">
        <v>4</v>
      </c>
    </row>
    <row r="281" spans="1:6" s="27" customFormat="1" ht="30" customHeight="1" x14ac:dyDescent="0.25">
      <c r="A281" s="38" t="s">
        <v>237</v>
      </c>
      <c r="B281" s="35" t="s">
        <v>254</v>
      </c>
      <c r="C281" s="35" t="s">
        <v>101</v>
      </c>
      <c r="D281" s="37">
        <f>D282+D290</f>
        <v>3253.7999999999993</v>
      </c>
      <c r="E281" s="37">
        <f>E282+E290</f>
        <v>2510.5</v>
      </c>
      <c r="F281" s="37">
        <f>F282+F290</f>
        <v>2594.6</v>
      </c>
    </row>
    <row r="282" spans="1:6" s="27" customFormat="1" ht="66.75" customHeight="1" x14ac:dyDescent="0.25">
      <c r="A282" s="38" t="s">
        <v>110</v>
      </c>
      <c r="B282" s="35" t="s">
        <v>254</v>
      </c>
      <c r="C282" s="35" t="s">
        <v>111</v>
      </c>
      <c r="D282" s="37">
        <f>D283</f>
        <v>2742.6999999999994</v>
      </c>
      <c r="E282" s="37">
        <f>E283</f>
        <v>2499.5</v>
      </c>
      <c r="F282" s="37">
        <f>F283</f>
        <v>2583.6</v>
      </c>
    </row>
    <row r="283" spans="1:6" s="27" customFormat="1" ht="15" x14ac:dyDescent="0.25">
      <c r="A283" s="38" t="s">
        <v>239</v>
      </c>
      <c r="B283" s="35" t="s">
        <v>254</v>
      </c>
      <c r="C283" s="35" t="s">
        <v>240</v>
      </c>
      <c r="D283" s="37">
        <f>2455.7-39.3-11.9-18.4+265.5+27.9+8.4+34.2+20.6</f>
        <v>2742.6999999999994</v>
      </c>
      <c r="E283" s="37">
        <v>2499.5</v>
      </c>
      <c r="F283" s="37">
        <v>2583.6</v>
      </c>
    </row>
    <row r="284" spans="1:6" s="27" customFormat="1" ht="26.25" x14ac:dyDescent="0.25">
      <c r="A284" s="38" t="s">
        <v>593</v>
      </c>
      <c r="B284" s="35" t="s">
        <v>595</v>
      </c>
      <c r="C284" s="35" t="s">
        <v>101</v>
      </c>
      <c r="D284" s="37">
        <f>D285</f>
        <v>219.60000000000014</v>
      </c>
      <c r="E284" s="37">
        <f t="shared" ref="E284:F284" si="58">E285</f>
        <v>0</v>
      </c>
      <c r="F284" s="37">
        <f t="shared" si="58"/>
        <v>0</v>
      </c>
    </row>
    <row r="285" spans="1:6" s="27" customFormat="1" ht="64.5" x14ac:dyDescent="0.25">
      <c r="A285" s="38" t="s">
        <v>110</v>
      </c>
      <c r="B285" s="35" t="s">
        <v>595</v>
      </c>
      <c r="C285" s="35" t="s">
        <v>111</v>
      </c>
      <c r="D285" s="37">
        <f>D286</f>
        <v>219.60000000000014</v>
      </c>
      <c r="E285" s="37">
        <f t="shared" ref="E285:F285" si="59">E286</f>
        <v>0</v>
      </c>
      <c r="F285" s="37">
        <f t="shared" si="59"/>
        <v>0</v>
      </c>
    </row>
    <row r="286" spans="1:6" s="27" customFormat="1" ht="15" x14ac:dyDescent="0.25">
      <c r="A286" s="38" t="s">
        <v>239</v>
      </c>
      <c r="B286" s="35" t="s">
        <v>595</v>
      </c>
      <c r="C286" s="35" t="s">
        <v>240</v>
      </c>
      <c r="D286" s="37">
        <f>747.6+225.8+350-1103.8</f>
        <v>219.60000000000014</v>
      </c>
      <c r="E286" s="37">
        <v>0</v>
      </c>
      <c r="F286" s="37">
        <v>0</v>
      </c>
    </row>
    <row r="287" spans="1:6" s="27" customFormat="1" ht="39" x14ac:dyDescent="0.25">
      <c r="A287" s="38" t="s">
        <v>591</v>
      </c>
      <c r="B287" s="35" t="s">
        <v>600</v>
      </c>
      <c r="C287" s="35" t="s">
        <v>101</v>
      </c>
      <c r="D287" s="37">
        <f>D288</f>
        <v>11.499999999999998</v>
      </c>
      <c r="E287" s="37">
        <f>E288</f>
        <v>0</v>
      </c>
      <c r="F287" s="37">
        <f>F288</f>
        <v>0</v>
      </c>
    </row>
    <row r="288" spans="1:6" s="27" customFormat="1" ht="64.5" x14ac:dyDescent="0.25">
      <c r="A288" s="38" t="s">
        <v>110</v>
      </c>
      <c r="B288" s="35" t="s">
        <v>600</v>
      </c>
      <c r="C288" s="35" t="s">
        <v>111</v>
      </c>
      <c r="D288" s="37">
        <f>D289</f>
        <v>11.499999999999998</v>
      </c>
      <c r="E288" s="37">
        <f t="shared" ref="E288:F288" si="60">E289</f>
        <v>0</v>
      </c>
      <c r="F288" s="37">
        <f t="shared" si="60"/>
        <v>0</v>
      </c>
    </row>
    <row r="289" spans="1:6" s="27" customFormat="1" ht="15" x14ac:dyDescent="0.25">
      <c r="A289" s="38" t="s">
        <v>239</v>
      </c>
      <c r="B289" s="35" t="s">
        <v>600</v>
      </c>
      <c r="C289" s="35" t="s">
        <v>240</v>
      </c>
      <c r="D289" s="37">
        <f>39.3+11.9+14.1+4.3-21.8-27.9-8.4</f>
        <v>11.499999999999998</v>
      </c>
      <c r="E289" s="37">
        <v>0</v>
      </c>
      <c r="F289" s="37">
        <v>0</v>
      </c>
    </row>
    <row r="290" spans="1:6" s="27" customFormat="1" ht="27.75" customHeight="1" x14ac:dyDescent="0.25">
      <c r="A290" s="38" t="s">
        <v>120</v>
      </c>
      <c r="B290" s="35" t="s">
        <v>254</v>
      </c>
      <c r="C290" s="35" t="s">
        <v>121</v>
      </c>
      <c r="D290" s="37">
        <f>D291</f>
        <v>511.1</v>
      </c>
      <c r="E290" s="37">
        <f>E291</f>
        <v>11</v>
      </c>
      <c r="F290" s="37">
        <f>F291</f>
        <v>11</v>
      </c>
    </row>
    <row r="291" spans="1:6" s="27" customFormat="1" ht="26.25" x14ac:dyDescent="0.25">
      <c r="A291" s="38" t="s">
        <v>255</v>
      </c>
      <c r="B291" s="35" t="s">
        <v>254</v>
      </c>
      <c r="C291" s="35" t="s">
        <v>123</v>
      </c>
      <c r="D291" s="37">
        <f>128.9+580.2-375+10+150+17</f>
        <v>511.1</v>
      </c>
      <c r="E291" s="37">
        <v>11</v>
      </c>
      <c r="F291" s="37">
        <v>11</v>
      </c>
    </row>
    <row r="292" spans="1:6" s="27" customFormat="1" ht="16.5" hidden="1" customHeight="1" x14ac:dyDescent="0.25">
      <c r="A292" s="38" t="s">
        <v>256</v>
      </c>
      <c r="B292" s="35" t="s">
        <v>257</v>
      </c>
      <c r="C292" s="35" t="s">
        <v>101</v>
      </c>
      <c r="D292" s="37">
        <f>D293</f>
        <v>0</v>
      </c>
      <c r="E292" s="37">
        <f t="shared" ref="E292:F294" si="61">E293</f>
        <v>0</v>
      </c>
      <c r="F292" s="37">
        <f t="shared" si="61"/>
        <v>0</v>
      </c>
    </row>
    <row r="293" spans="1:6" s="27" customFormat="1" ht="15" hidden="1" x14ac:dyDescent="0.25">
      <c r="A293" s="38" t="s">
        <v>179</v>
      </c>
      <c r="B293" s="35" t="s">
        <v>258</v>
      </c>
      <c r="C293" s="35" t="s">
        <v>101</v>
      </c>
      <c r="D293" s="37">
        <f>D294</f>
        <v>0</v>
      </c>
      <c r="E293" s="37">
        <f t="shared" si="61"/>
        <v>0</v>
      </c>
      <c r="F293" s="37">
        <f t="shared" si="61"/>
        <v>0</v>
      </c>
    </row>
    <row r="294" spans="1:6" s="27" customFormat="1" ht="27.75" hidden="1" customHeight="1" x14ac:dyDescent="0.25">
      <c r="A294" s="38" t="s">
        <v>120</v>
      </c>
      <c r="B294" s="35" t="s">
        <v>258</v>
      </c>
      <c r="C294" s="35" t="s">
        <v>121</v>
      </c>
      <c r="D294" s="37">
        <f>D295</f>
        <v>0</v>
      </c>
      <c r="E294" s="37">
        <f t="shared" si="61"/>
        <v>0</v>
      </c>
      <c r="F294" s="37">
        <f t="shared" si="61"/>
        <v>0</v>
      </c>
    </row>
    <row r="295" spans="1:6" s="27" customFormat="1" ht="26.25" hidden="1" x14ac:dyDescent="0.25">
      <c r="A295" s="38" t="s">
        <v>122</v>
      </c>
      <c r="B295" s="35" t="s">
        <v>258</v>
      </c>
      <c r="C295" s="35" t="s">
        <v>123</v>
      </c>
      <c r="D295" s="37"/>
      <c r="E295" s="37"/>
      <c r="F295" s="37"/>
    </row>
    <row r="296" spans="1:6" s="27" customFormat="1" ht="26.25" x14ac:dyDescent="0.25">
      <c r="A296" s="38" t="s">
        <v>256</v>
      </c>
      <c r="B296" s="35" t="s">
        <v>257</v>
      </c>
      <c r="C296" s="35" t="s">
        <v>101</v>
      </c>
      <c r="D296" s="37">
        <f>D297</f>
        <v>49</v>
      </c>
      <c r="E296" s="37">
        <f t="shared" ref="E296:F298" si="62">E297</f>
        <v>49</v>
      </c>
      <c r="F296" s="37">
        <f t="shared" si="62"/>
        <v>49</v>
      </c>
    </row>
    <row r="297" spans="1:6" s="27" customFormat="1" ht="15" x14ac:dyDescent="0.25">
      <c r="A297" s="38" t="s">
        <v>179</v>
      </c>
      <c r="B297" s="35" t="s">
        <v>258</v>
      </c>
      <c r="C297" s="35" t="s">
        <v>101</v>
      </c>
      <c r="D297" s="37">
        <f>D298</f>
        <v>49</v>
      </c>
      <c r="E297" s="37">
        <f t="shared" si="62"/>
        <v>49</v>
      </c>
      <c r="F297" s="37">
        <f t="shared" si="62"/>
        <v>49</v>
      </c>
    </row>
    <row r="298" spans="1:6" s="27" customFormat="1" ht="26.25" x14ac:dyDescent="0.25">
      <c r="A298" s="38" t="s">
        <v>120</v>
      </c>
      <c r="B298" s="35" t="s">
        <v>258</v>
      </c>
      <c r="C298" s="35" t="s">
        <v>121</v>
      </c>
      <c r="D298" s="37">
        <f>D299</f>
        <v>49</v>
      </c>
      <c r="E298" s="37">
        <f t="shared" si="62"/>
        <v>49</v>
      </c>
      <c r="F298" s="37">
        <f t="shared" si="62"/>
        <v>49</v>
      </c>
    </row>
    <row r="299" spans="1:6" s="27" customFormat="1" ht="26.25" x14ac:dyDescent="0.25">
      <c r="A299" s="38" t="s">
        <v>255</v>
      </c>
      <c r="B299" s="35" t="s">
        <v>258</v>
      </c>
      <c r="C299" s="35" t="s">
        <v>123</v>
      </c>
      <c r="D299" s="37">
        <v>49</v>
      </c>
      <c r="E299" s="37">
        <v>49</v>
      </c>
      <c r="F299" s="37">
        <v>49</v>
      </c>
    </row>
    <row r="300" spans="1:6" s="27" customFormat="1" ht="39" hidden="1" x14ac:dyDescent="0.25">
      <c r="A300" s="38" t="s">
        <v>259</v>
      </c>
      <c r="B300" s="35" t="s">
        <v>260</v>
      </c>
      <c r="C300" s="35" t="s">
        <v>101</v>
      </c>
      <c r="D300" s="37">
        <f>D301</f>
        <v>0</v>
      </c>
      <c r="E300" s="37">
        <f t="shared" ref="E300:F302" si="63">E301</f>
        <v>0</v>
      </c>
      <c r="F300" s="37">
        <f t="shared" si="63"/>
        <v>0</v>
      </c>
    </row>
    <row r="301" spans="1:6" s="27" customFormat="1" ht="15" hidden="1" x14ac:dyDescent="0.25">
      <c r="A301" s="38" t="s">
        <v>179</v>
      </c>
      <c r="B301" s="35" t="s">
        <v>261</v>
      </c>
      <c r="C301" s="35" t="s">
        <v>101</v>
      </c>
      <c r="D301" s="37">
        <f>D302</f>
        <v>0</v>
      </c>
      <c r="E301" s="37">
        <f t="shared" si="63"/>
        <v>0</v>
      </c>
      <c r="F301" s="37">
        <f t="shared" si="63"/>
        <v>0</v>
      </c>
    </row>
    <row r="302" spans="1:6" s="27" customFormat="1" ht="26.25" hidden="1" x14ac:dyDescent="0.25">
      <c r="A302" s="38" t="s">
        <v>120</v>
      </c>
      <c r="B302" s="35" t="s">
        <v>261</v>
      </c>
      <c r="C302" s="35" t="s">
        <v>121</v>
      </c>
      <c r="D302" s="37">
        <f>D303</f>
        <v>0</v>
      </c>
      <c r="E302" s="37">
        <f t="shared" si="63"/>
        <v>0</v>
      </c>
      <c r="F302" s="37">
        <f t="shared" si="63"/>
        <v>0</v>
      </c>
    </row>
    <row r="303" spans="1:6" s="27" customFormat="1" ht="26.25" hidden="1" x14ac:dyDescent="0.25">
      <c r="A303" s="38" t="s">
        <v>122</v>
      </c>
      <c r="B303" s="35" t="s">
        <v>261</v>
      </c>
      <c r="C303" s="35" t="s">
        <v>123</v>
      </c>
      <c r="D303" s="37"/>
      <c r="E303" s="37"/>
      <c r="F303" s="37"/>
    </row>
    <row r="304" spans="1:6" s="27" customFormat="1" ht="77.25" hidden="1" x14ac:dyDescent="0.25">
      <c r="A304" s="38" t="s">
        <v>262</v>
      </c>
      <c r="B304" s="35" t="s">
        <v>263</v>
      </c>
      <c r="C304" s="35" t="s">
        <v>101</v>
      </c>
      <c r="D304" s="37">
        <f>D305+D308</f>
        <v>0</v>
      </c>
      <c r="E304" s="37">
        <f>E305+E308</f>
        <v>0</v>
      </c>
      <c r="F304" s="37">
        <f>F305+F308</f>
        <v>0</v>
      </c>
    </row>
    <row r="305" spans="1:6" s="27" customFormat="1" ht="15" hidden="1" x14ac:dyDescent="0.25">
      <c r="A305" s="38" t="s">
        <v>179</v>
      </c>
      <c r="B305" s="35" t="s">
        <v>264</v>
      </c>
      <c r="C305" s="35" t="s">
        <v>101</v>
      </c>
      <c r="D305" s="37">
        <f t="shared" ref="D305:F306" si="64">D306</f>
        <v>0</v>
      </c>
      <c r="E305" s="37">
        <f t="shared" si="64"/>
        <v>0</v>
      </c>
      <c r="F305" s="37">
        <f t="shared" si="64"/>
        <v>0</v>
      </c>
    </row>
    <row r="306" spans="1:6" s="27" customFormat="1" ht="26.25" hidden="1" x14ac:dyDescent="0.25">
      <c r="A306" s="38" t="s">
        <v>120</v>
      </c>
      <c r="B306" s="35" t="s">
        <v>264</v>
      </c>
      <c r="C306" s="35" t="s">
        <v>121</v>
      </c>
      <c r="D306" s="37">
        <f t="shared" si="64"/>
        <v>0</v>
      </c>
      <c r="E306" s="37">
        <f t="shared" si="64"/>
        <v>0</v>
      </c>
      <c r="F306" s="37">
        <f t="shared" si="64"/>
        <v>0</v>
      </c>
    </row>
    <row r="307" spans="1:6" s="27" customFormat="1" ht="26.25" hidden="1" x14ac:dyDescent="0.25">
      <c r="A307" s="38" t="s">
        <v>122</v>
      </c>
      <c r="B307" s="35" t="s">
        <v>264</v>
      </c>
      <c r="C307" s="35" t="s">
        <v>123</v>
      </c>
      <c r="D307" s="37"/>
      <c r="E307" s="37"/>
      <c r="F307" s="37"/>
    </row>
    <row r="308" spans="1:6" s="27" customFormat="1" ht="26.25" hidden="1" x14ac:dyDescent="0.25">
      <c r="A308" s="38" t="s">
        <v>265</v>
      </c>
      <c r="B308" s="35" t="s">
        <v>266</v>
      </c>
      <c r="C308" s="35" t="s">
        <v>101</v>
      </c>
      <c r="D308" s="37">
        <f t="shared" ref="D308:F309" si="65">D309</f>
        <v>0</v>
      </c>
      <c r="E308" s="37">
        <f t="shared" si="65"/>
        <v>0</v>
      </c>
      <c r="F308" s="37">
        <f t="shared" si="65"/>
        <v>0</v>
      </c>
    </row>
    <row r="309" spans="1:6" s="27" customFormat="1" ht="26.25" hidden="1" x14ac:dyDescent="0.25">
      <c r="A309" s="38" t="s">
        <v>120</v>
      </c>
      <c r="B309" s="35" t="s">
        <v>266</v>
      </c>
      <c r="C309" s="35" t="s">
        <v>121</v>
      </c>
      <c r="D309" s="37">
        <f t="shared" si="65"/>
        <v>0</v>
      </c>
      <c r="E309" s="37">
        <f t="shared" si="65"/>
        <v>0</v>
      </c>
      <c r="F309" s="37">
        <f t="shared" si="65"/>
        <v>0</v>
      </c>
    </row>
    <row r="310" spans="1:6" s="27" customFormat="1" ht="26.25" hidden="1" x14ac:dyDescent="0.25">
      <c r="A310" s="38" t="s">
        <v>122</v>
      </c>
      <c r="B310" s="35" t="s">
        <v>266</v>
      </c>
      <c r="C310" s="35" t="s">
        <v>123</v>
      </c>
      <c r="D310" s="37"/>
      <c r="E310" s="37"/>
      <c r="F310" s="37"/>
    </row>
    <row r="311" spans="1:6" s="27" customFormat="1" ht="39" x14ac:dyDescent="0.25">
      <c r="A311" s="38" t="s">
        <v>205</v>
      </c>
      <c r="B311" s="35" t="s">
        <v>206</v>
      </c>
      <c r="C311" s="35" t="s">
        <v>101</v>
      </c>
      <c r="D311" s="37">
        <f>D312+D316+D319+D323+D327</f>
        <v>1398.5</v>
      </c>
      <c r="E311" s="37">
        <f>E312+E316+E319</f>
        <v>164.8</v>
      </c>
      <c r="F311" s="37">
        <f>F312+F316+F319</f>
        <v>164.8</v>
      </c>
    </row>
    <row r="312" spans="1:6" s="27" customFormat="1" ht="39" x14ac:dyDescent="0.25">
      <c r="A312" s="38" t="s">
        <v>207</v>
      </c>
      <c r="B312" s="35" t="s">
        <v>208</v>
      </c>
      <c r="C312" s="35" t="s">
        <v>101</v>
      </c>
      <c r="D312" s="37">
        <f>D313</f>
        <v>285.90000000000003</v>
      </c>
      <c r="E312" s="37">
        <f t="shared" ref="E312:F314" si="66">E313</f>
        <v>164.8</v>
      </c>
      <c r="F312" s="37">
        <f t="shared" si="66"/>
        <v>164.8</v>
      </c>
    </row>
    <row r="313" spans="1:6" s="27" customFormat="1" ht="15" x14ac:dyDescent="0.25">
      <c r="A313" s="38" t="s">
        <v>179</v>
      </c>
      <c r="B313" s="35" t="s">
        <v>209</v>
      </c>
      <c r="C313" s="35" t="s">
        <v>101</v>
      </c>
      <c r="D313" s="37">
        <f>D314</f>
        <v>285.90000000000003</v>
      </c>
      <c r="E313" s="37">
        <f t="shared" si="66"/>
        <v>164.8</v>
      </c>
      <c r="F313" s="37">
        <f t="shared" si="66"/>
        <v>164.8</v>
      </c>
    </row>
    <row r="314" spans="1:6" s="27" customFormat="1" ht="26.25" x14ac:dyDescent="0.25">
      <c r="A314" s="38" t="s">
        <v>120</v>
      </c>
      <c r="B314" s="35" t="s">
        <v>209</v>
      </c>
      <c r="C314" s="35" t="s">
        <v>121</v>
      </c>
      <c r="D314" s="37">
        <f>D315</f>
        <v>285.90000000000003</v>
      </c>
      <c r="E314" s="37">
        <f t="shared" si="66"/>
        <v>164.8</v>
      </c>
      <c r="F314" s="37">
        <f t="shared" si="66"/>
        <v>164.8</v>
      </c>
    </row>
    <row r="315" spans="1:6" s="27" customFormat="1" ht="26.25" x14ac:dyDescent="0.25">
      <c r="A315" s="38" t="s">
        <v>122</v>
      </c>
      <c r="B315" s="35" t="s">
        <v>209</v>
      </c>
      <c r="C315" s="35" t="s">
        <v>123</v>
      </c>
      <c r="D315" s="37">
        <f>87.6+77.2+120+1.1</f>
        <v>285.90000000000003</v>
      </c>
      <c r="E315" s="37">
        <f>87.6+77.2</f>
        <v>164.8</v>
      </c>
      <c r="F315" s="37">
        <f>87.6+77.2</f>
        <v>164.8</v>
      </c>
    </row>
    <row r="316" spans="1:6" s="27" customFormat="1" ht="77.25" hidden="1" x14ac:dyDescent="0.25">
      <c r="A316" s="38" t="s">
        <v>267</v>
      </c>
      <c r="B316" s="35" t="s">
        <v>268</v>
      </c>
      <c r="C316" s="35" t="s">
        <v>101</v>
      </c>
      <c r="D316" s="37">
        <f t="shared" ref="D316:F317" si="67">D317</f>
        <v>0</v>
      </c>
      <c r="E316" s="37">
        <f t="shared" si="67"/>
        <v>0</v>
      </c>
      <c r="F316" s="37">
        <f t="shared" si="67"/>
        <v>0</v>
      </c>
    </row>
    <row r="317" spans="1:6" s="27" customFormat="1" ht="26.25" hidden="1" x14ac:dyDescent="0.25">
      <c r="A317" s="38" t="s">
        <v>120</v>
      </c>
      <c r="B317" s="35" t="s">
        <v>269</v>
      </c>
      <c r="C317" s="35" t="s">
        <v>121</v>
      </c>
      <c r="D317" s="37">
        <f t="shared" si="67"/>
        <v>0</v>
      </c>
      <c r="E317" s="37">
        <f t="shared" si="67"/>
        <v>0</v>
      </c>
      <c r="F317" s="37">
        <f t="shared" si="67"/>
        <v>0</v>
      </c>
    </row>
    <row r="318" spans="1:6" s="27" customFormat="1" ht="26.25" hidden="1" x14ac:dyDescent="0.25">
      <c r="A318" s="38" t="s">
        <v>122</v>
      </c>
      <c r="B318" s="35" t="s">
        <v>269</v>
      </c>
      <c r="C318" s="35" t="s">
        <v>123</v>
      </c>
      <c r="D318" s="37"/>
      <c r="E318" s="37"/>
      <c r="F318" s="37"/>
    </row>
    <row r="319" spans="1:6" s="27" customFormat="1" ht="39" hidden="1" x14ac:dyDescent="0.25">
      <c r="A319" s="38" t="s">
        <v>270</v>
      </c>
      <c r="B319" s="35" t="s">
        <v>271</v>
      </c>
      <c r="C319" s="35" t="s">
        <v>101</v>
      </c>
      <c r="D319" s="37">
        <f>D320</f>
        <v>0</v>
      </c>
      <c r="E319" s="37">
        <f t="shared" ref="E319:F321" si="68">E320</f>
        <v>0</v>
      </c>
      <c r="F319" s="37">
        <f t="shared" si="68"/>
        <v>0</v>
      </c>
    </row>
    <row r="320" spans="1:6" s="27" customFormat="1" ht="15" hidden="1" x14ac:dyDescent="0.25">
      <c r="A320" s="38" t="s">
        <v>179</v>
      </c>
      <c r="B320" s="35" t="s">
        <v>272</v>
      </c>
      <c r="C320" s="35" t="s">
        <v>101</v>
      </c>
      <c r="D320" s="37">
        <f>D321</f>
        <v>0</v>
      </c>
      <c r="E320" s="37">
        <f t="shared" si="68"/>
        <v>0</v>
      </c>
      <c r="F320" s="37">
        <f t="shared" si="68"/>
        <v>0</v>
      </c>
    </row>
    <row r="321" spans="1:6" s="27" customFormat="1" ht="26.25" hidden="1" x14ac:dyDescent="0.25">
      <c r="A321" s="38" t="s">
        <v>120</v>
      </c>
      <c r="B321" s="35" t="s">
        <v>272</v>
      </c>
      <c r="C321" s="35" t="s">
        <v>121</v>
      </c>
      <c r="D321" s="37">
        <f>D322</f>
        <v>0</v>
      </c>
      <c r="E321" s="37">
        <f t="shared" si="68"/>
        <v>0</v>
      </c>
      <c r="F321" s="37">
        <f t="shared" si="68"/>
        <v>0</v>
      </c>
    </row>
    <row r="322" spans="1:6" s="27" customFormat="1" ht="26.25" hidden="1" x14ac:dyDescent="0.25">
      <c r="A322" s="38" t="s">
        <v>122</v>
      </c>
      <c r="B322" s="35" t="s">
        <v>272</v>
      </c>
      <c r="C322" s="35" t="s">
        <v>123</v>
      </c>
      <c r="D322" s="37"/>
      <c r="E322" s="37"/>
      <c r="F322" s="37"/>
    </row>
    <row r="323" spans="1:6" s="27" customFormat="1" ht="71.25" customHeight="1" x14ac:dyDescent="0.25">
      <c r="A323" s="38" t="s">
        <v>267</v>
      </c>
      <c r="B323" s="35" t="s">
        <v>268</v>
      </c>
      <c r="C323" s="35" t="s">
        <v>101</v>
      </c>
      <c r="D323" s="37">
        <f>D324</f>
        <v>1063.5999999999999</v>
      </c>
      <c r="E323" s="37">
        <f t="shared" ref="E323:F323" si="69">E324</f>
        <v>0</v>
      </c>
      <c r="F323" s="37">
        <f t="shared" si="69"/>
        <v>0</v>
      </c>
    </row>
    <row r="324" spans="1:6" s="27" customFormat="1" ht="15" x14ac:dyDescent="0.25">
      <c r="A324" s="38" t="s">
        <v>179</v>
      </c>
      <c r="B324" s="35" t="s">
        <v>269</v>
      </c>
      <c r="C324" s="35" t="s">
        <v>101</v>
      </c>
      <c r="D324" s="37">
        <f>D325</f>
        <v>1063.5999999999999</v>
      </c>
      <c r="E324" s="37">
        <f t="shared" ref="E324:F324" si="70">E325</f>
        <v>0</v>
      </c>
      <c r="F324" s="37">
        <f t="shared" si="70"/>
        <v>0</v>
      </c>
    </row>
    <row r="325" spans="1:6" s="27" customFormat="1" ht="26.25" x14ac:dyDescent="0.25">
      <c r="A325" s="38" t="s">
        <v>120</v>
      </c>
      <c r="B325" s="35" t="s">
        <v>269</v>
      </c>
      <c r="C325" s="35" t="s">
        <v>121</v>
      </c>
      <c r="D325" s="37">
        <f>D326</f>
        <v>1063.5999999999999</v>
      </c>
      <c r="E325" s="37">
        <f t="shared" ref="E325:F325" si="71">E326</f>
        <v>0</v>
      </c>
      <c r="F325" s="37">
        <f t="shared" si="71"/>
        <v>0</v>
      </c>
    </row>
    <row r="326" spans="1:6" s="27" customFormat="1" ht="26.25" x14ac:dyDescent="0.25">
      <c r="A326" s="38" t="s">
        <v>122</v>
      </c>
      <c r="B326" s="35" t="s">
        <v>269</v>
      </c>
      <c r="C326" s="35" t="s">
        <v>123</v>
      </c>
      <c r="D326" s="37">
        <f>88+543+432.6</f>
        <v>1063.5999999999999</v>
      </c>
      <c r="E326" s="37">
        <v>0</v>
      </c>
      <c r="F326" s="37">
        <v>0</v>
      </c>
    </row>
    <row r="327" spans="1:6" s="27" customFormat="1" ht="39" x14ac:dyDescent="0.25">
      <c r="A327" s="38" t="s">
        <v>270</v>
      </c>
      <c r="B327" s="35" t="s">
        <v>271</v>
      </c>
      <c r="C327" s="35" t="s">
        <v>101</v>
      </c>
      <c r="D327" s="37">
        <f>D328</f>
        <v>49</v>
      </c>
      <c r="E327" s="37">
        <f t="shared" ref="E327:F327" si="72">E328</f>
        <v>0</v>
      </c>
      <c r="F327" s="37">
        <f t="shared" si="72"/>
        <v>0</v>
      </c>
    </row>
    <row r="328" spans="1:6" s="27" customFormat="1" ht="15" x14ac:dyDescent="0.25">
      <c r="A328" s="38" t="s">
        <v>179</v>
      </c>
      <c r="B328" s="35" t="s">
        <v>272</v>
      </c>
      <c r="C328" s="35" t="s">
        <v>101</v>
      </c>
      <c r="D328" s="37">
        <f>D329</f>
        <v>49</v>
      </c>
      <c r="E328" s="37">
        <f t="shared" ref="E328:F328" si="73">E329</f>
        <v>0</v>
      </c>
      <c r="F328" s="37">
        <f t="shared" si="73"/>
        <v>0</v>
      </c>
    </row>
    <row r="329" spans="1:6" s="27" customFormat="1" ht="26.25" x14ac:dyDescent="0.25">
      <c r="A329" s="38" t="s">
        <v>120</v>
      </c>
      <c r="B329" s="35" t="s">
        <v>272</v>
      </c>
      <c r="C329" s="35" t="s">
        <v>121</v>
      </c>
      <c r="D329" s="37">
        <f>D330</f>
        <v>49</v>
      </c>
      <c r="E329" s="37">
        <f t="shared" ref="E329:F329" si="74">E330</f>
        <v>0</v>
      </c>
      <c r="F329" s="37">
        <f t="shared" si="74"/>
        <v>0</v>
      </c>
    </row>
    <row r="330" spans="1:6" s="27" customFormat="1" ht="26.25" x14ac:dyDescent="0.25">
      <c r="A330" s="38" t="s">
        <v>122</v>
      </c>
      <c r="B330" s="35" t="s">
        <v>272</v>
      </c>
      <c r="C330" s="35" t="s">
        <v>123</v>
      </c>
      <c r="D330" s="37">
        <v>49</v>
      </c>
      <c r="E330" s="37">
        <v>0</v>
      </c>
      <c r="F330" s="37">
        <v>0</v>
      </c>
    </row>
    <row r="331" spans="1:6" s="27" customFormat="1" ht="42" customHeight="1" x14ac:dyDescent="0.2">
      <c r="A331" s="54" t="s">
        <v>351</v>
      </c>
      <c r="B331" s="33" t="s">
        <v>352</v>
      </c>
      <c r="C331" s="33" t="s">
        <v>101</v>
      </c>
      <c r="D331" s="34">
        <f>D336</f>
        <v>2388.7000000000007</v>
      </c>
      <c r="E331" s="34">
        <f>E336</f>
        <v>1562</v>
      </c>
      <c r="F331" s="34">
        <f>F336</f>
        <v>1562</v>
      </c>
    </row>
    <row r="332" spans="1:6" s="27" customFormat="1" ht="39" hidden="1" x14ac:dyDescent="0.25">
      <c r="A332" s="38" t="s">
        <v>353</v>
      </c>
      <c r="B332" s="35" t="s">
        <v>354</v>
      </c>
      <c r="C332" s="35" t="s">
        <v>101</v>
      </c>
      <c r="D332" s="37">
        <f>D333</f>
        <v>0</v>
      </c>
      <c r="E332" s="37">
        <f t="shared" ref="E332:F334" si="75">E333</f>
        <v>0</v>
      </c>
      <c r="F332" s="37">
        <f t="shared" si="75"/>
        <v>0</v>
      </c>
    </row>
    <row r="333" spans="1:6" s="27" customFormat="1" ht="15" hidden="1" x14ac:dyDescent="0.25">
      <c r="A333" s="38" t="s">
        <v>179</v>
      </c>
      <c r="B333" s="35" t="s">
        <v>355</v>
      </c>
      <c r="C333" s="35" t="s">
        <v>101</v>
      </c>
      <c r="D333" s="37">
        <f>D334</f>
        <v>0</v>
      </c>
      <c r="E333" s="37">
        <f t="shared" si="75"/>
        <v>0</v>
      </c>
      <c r="F333" s="37">
        <f t="shared" si="75"/>
        <v>0</v>
      </c>
    </row>
    <row r="334" spans="1:6" s="27" customFormat="1" ht="26.25" hidden="1" x14ac:dyDescent="0.25">
      <c r="A334" s="38" t="s">
        <v>120</v>
      </c>
      <c r="B334" s="35" t="s">
        <v>355</v>
      </c>
      <c r="C334" s="35" t="s">
        <v>121</v>
      </c>
      <c r="D334" s="37">
        <f>D335</f>
        <v>0</v>
      </c>
      <c r="E334" s="37">
        <f t="shared" si="75"/>
        <v>0</v>
      </c>
      <c r="F334" s="37">
        <f t="shared" si="75"/>
        <v>0</v>
      </c>
    </row>
    <row r="335" spans="1:6" s="27" customFormat="1" ht="26.25" hidden="1" x14ac:dyDescent="0.25">
      <c r="A335" s="38" t="s">
        <v>122</v>
      </c>
      <c r="B335" s="35" t="s">
        <v>355</v>
      </c>
      <c r="C335" s="35" t="s">
        <v>123</v>
      </c>
      <c r="D335" s="37"/>
      <c r="E335" s="37"/>
      <c r="F335" s="37"/>
    </row>
    <row r="336" spans="1:6" s="27" customFormat="1" ht="27.75" customHeight="1" x14ac:dyDescent="0.25">
      <c r="A336" s="38" t="s">
        <v>356</v>
      </c>
      <c r="B336" s="35" t="s">
        <v>357</v>
      </c>
      <c r="C336" s="35" t="s">
        <v>101</v>
      </c>
      <c r="D336" s="37">
        <f>D337+D340</f>
        <v>2388.7000000000007</v>
      </c>
      <c r="E336" s="37">
        <f t="shared" ref="E336:F338" si="76">E337</f>
        <v>1562</v>
      </c>
      <c r="F336" s="37">
        <f t="shared" si="76"/>
        <v>1562</v>
      </c>
    </row>
    <row r="337" spans="1:6" s="27" customFormat="1" ht="20.25" customHeight="1" x14ac:dyDescent="0.25">
      <c r="A337" s="38" t="s">
        <v>179</v>
      </c>
      <c r="B337" s="35" t="s">
        <v>358</v>
      </c>
      <c r="C337" s="35" t="s">
        <v>101</v>
      </c>
      <c r="D337" s="37">
        <f>D338</f>
        <v>1842.9000000000005</v>
      </c>
      <c r="E337" s="37">
        <f t="shared" si="76"/>
        <v>1562</v>
      </c>
      <c r="F337" s="37">
        <f t="shared" si="76"/>
        <v>1562</v>
      </c>
    </row>
    <row r="338" spans="1:6" s="27" customFormat="1" ht="31.5" customHeight="1" x14ac:dyDescent="0.25">
      <c r="A338" s="38" t="s">
        <v>120</v>
      </c>
      <c r="B338" s="35" t="s">
        <v>358</v>
      </c>
      <c r="C338" s="35" t="s">
        <v>121</v>
      </c>
      <c r="D338" s="37">
        <f>D339</f>
        <v>1842.9000000000005</v>
      </c>
      <c r="E338" s="37">
        <f t="shared" si="76"/>
        <v>1562</v>
      </c>
      <c r="F338" s="37">
        <f t="shared" si="76"/>
        <v>1562</v>
      </c>
    </row>
    <row r="339" spans="1:6" s="27" customFormat="1" ht="26.25" x14ac:dyDescent="0.25">
      <c r="A339" s="38" t="s">
        <v>122</v>
      </c>
      <c r="B339" s="35" t="s">
        <v>358</v>
      </c>
      <c r="C339" s="35" t="s">
        <v>123</v>
      </c>
      <c r="D339" s="37">
        <f>1562+1206.3+2360.7-1335.7-41.1-23-1186.3-101.2-38.4+77.6-638</f>
        <v>1842.9000000000005</v>
      </c>
      <c r="E339" s="37">
        <v>1562</v>
      </c>
      <c r="F339" s="37">
        <v>1562</v>
      </c>
    </row>
    <row r="340" spans="1:6" s="27" customFormat="1" ht="39" x14ac:dyDescent="0.25">
      <c r="A340" s="38" t="s">
        <v>669</v>
      </c>
      <c r="B340" s="35" t="s">
        <v>683</v>
      </c>
      <c r="C340" s="35" t="s">
        <v>101</v>
      </c>
      <c r="D340" s="37">
        <f>D341</f>
        <v>545.80000000000007</v>
      </c>
      <c r="E340" s="37">
        <v>0</v>
      </c>
      <c r="F340" s="37">
        <v>0</v>
      </c>
    </row>
    <row r="341" spans="1:6" s="27" customFormat="1" ht="26.25" x14ac:dyDescent="0.25">
      <c r="A341" s="38" t="s">
        <v>120</v>
      </c>
      <c r="B341" s="35" t="s">
        <v>683</v>
      </c>
      <c r="C341" s="35" t="s">
        <v>121</v>
      </c>
      <c r="D341" s="37">
        <f>D342</f>
        <v>545.80000000000007</v>
      </c>
      <c r="E341" s="37">
        <v>0</v>
      </c>
      <c r="F341" s="37">
        <v>0</v>
      </c>
    </row>
    <row r="342" spans="1:6" s="27" customFormat="1" ht="26.25" x14ac:dyDescent="0.25">
      <c r="A342" s="38" t="s">
        <v>122</v>
      </c>
      <c r="B342" s="35" t="s">
        <v>683</v>
      </c>
      <c r="C342" s="35" t="s">
        <v>123</v>
      </c>
      <c r="D342" s="37">
        <f>700-38.3-115.9</f>
        <v>545.80000000000007</v>
      </c>
      <c r="E342" s="37">
        <v>0</v>
      </c>
      <c r="F342" s="37">
        <v>0</v>
      </c>
    </row>
    <row r="343" spans="1:6" s="27" customFormat="1" ht="42.75" customHeight="1" x14ac:dyDescent="0.2">
      <c r="A343" s="77" t="s">
        <v>442</v>
      </c>
      <c r="B343" s="67" t="s">
        <v>417</v>
      </c>
      <c r="C343" s="67" t="s">
        <v>101</v>
      </c>
      <c r="D343" s="68">
        <f>D344+D361+D365</f>
        <v>3087.3999999999996</v>
      </c>
      <c r="E343" s="68">
        <f>E344+E361+E365</f>
        <v>2458.5</v>
      </c>
      <c r="F343" s="68">
        <f>F344+F361+F365</f>
        <v>2458.5</v>
      </c>
    </row>
    <row r="344" spans="1:6" s="27" customFormat="1" ht="53.25" customHeight="1" x14ac:dyDescent="0.25">
      <c r="A344" s="38" t="s">
        <v>418</v>
      </c>
      <c r="B344" s="35" t="s">
        <v>419</v>
      </c>
      <c r="C344" s="35" t="s">
        <v>101</v>
      </c>
      <c r="D344" s="37">
        <f>D348+D355+D358+D345</f>
        <v>2365.1</v>
      </c>
      <c r="E344" s="37">
        <f t="shared" ref="E344:F344" si="77">E348+E355+E358</f>
        <v>2130</v>
      </c>
      <c r="F344" s="37">
        <f t="shared" si="77"/>
        <v>2130</v>
      </c>
    </row>
    <row r="345" spans="1:6" s="27" customFormat="1" ht="42" customHeight="1" x14ac:dyDescent="0.25">
      <c r="A345" s="38" t="s">
        <v>669</v>
      </c>
      <c r="B345" s="35" t="s">
        <v>672</v>
      </c>
      <c r="C345" s="35" t="s">
        <v>101</v>
      </c>
      <c r="D345" s="37">
        <f>D346</f>
        <v>42</v>
      </c>
      <c r="E345" s="37">
        <v>0</v>
      </c>
      <c r="F345" s="37">
        <v>0</v>
      </c>
    </row>
    <row r="346" spans="1:6" s="27" customFormat="1" ht="29.25" customHeight="1" x14ac:dyDescent="0.25">
      <c r="A346" s="38" t="s">
        <v>120</v>
      </c>
      <c r="B346" s="35" t="s">
        <v>672</v>
      </c>
      <c r="C346" s="35" t="s">
        <v>121</v>
      </c>
      <c r="D346" s="37">
        <f>D347</f>
        <v>42</v>
      </c>
      <c r="E346" s="37">
        <v>0</v>
      </c>
      <c r="F346" s="37">
        <v>0</v>
      </c>
    </row>
    <row r="347" spans="1:6" s="27" customFormat="1" ht="33" customHeight="1" x14ac:dyDescent="0.25">
      <c r="A347" s="38" t="s">
        <v>122</v>
      </c>
      <c r="B347" s="35" t="s">
        <v>672</v>
      </c>
      <c r="C347" s="35" t="s">
        <v>123</v>
      </c>
      <c r="D347" s="37">
        <v>42</v>
      </c>
      <c r="E347" s="37">
        <v>0</v>
      </c>
      <c r="F347" s="37">
        <v>0</v>
      </c>
    </row>
    <row r="348" spans="1:6" s="27" customFormat="1" ht="27.75" customHeight="1" x14ac:dyDescent="0.25">
      <c r="A348" s="38" t="s">
        <v>237</v>
      </c>
      <c r="B348" s="35" t="s">
        <v>420</v>
      </c>
      <c r="C348" s="35" t="s">
        <v>101</v>
      </c>
      <c r="D348" s="37">
        <f>D349+D351+D353</f>
        <v>2287.1999999999998</v>
      </c>
      <c r="E348" s="37">
        <f>E349+E351</f>
        <v>2130</v>
      </c>
      <c r="F348" s="37">
        <f>F349+F351</f>
        <v>2130</v>
      </c>
    </row>
    <row r="349" spans="1:6" s="27" customFormat="1" ht="51" customHeight="1" x14ac:dyDescent="0.25">
      <c r="A349" s="38" t="s">
        <v>110</v>
      </c>
      <c r="B349" s="35" t="s">
        <v>420</v>
      </c>
      <c r="C349" s="35" t="s">
        <v>111</v>
      </c>
      <c r="D349" s="37">
        <f>D350</f>
        <v>2280.3999999999996</v>
      </c>
      <c r="E349" s="37">
        <f>E350</f>
        <v>2130</v>
      </c>
      <c r="F349" s="37">
        <f>F350</f>
        <v>2130</v>
      </c>
    </row>
    <row r="350" spans="1:6" s="27" customFormat="1" ht="19.5" customHeight="1" x14ac:dyDescent="0.25">
      <c r="A350" s="38" t="s">
        <v>239</v>
      </c>
      <c r="B350" s="35" t="s">
        <v>420</v>
      </c>
      <c r="C350" s="35" t="s">
        <v>240</v>
      </c>
      <c r="D350" s="37">
        <f>2130-6.8-2.1-9.5+54+0.1+84.5+25.5+4.7</f>
        <v>2280.3999999999996</v>
      </c>
      <c r="E350" s="37">
        <v>2130</v>
      </c>
      <c r="F350" s="37">
        <v>2130</v>
      </c>
    </row>
    <row r="351" spans="1:6" s="27" customFormat="1" ht="30" hidden="1" customHeight="1" x14ac:dyDescent="0.25">
      <c r="A351" s="38" t="s">
        <v>120</v>
      </c>
      <c r="B351" s="35" t="s">
        <v>420</v>
      </c>
      <c r="C351" s="35" t="s">
        <v>121</v>
      </c>
      <c r="D351" s="37">
        <f>D352</f>
        <v>0</v>
      </c>
      <c r="E351" s="37">
        <f>E352</f>
        <v>0</v>
      </c>
      <c r="F351" s="37">
        <f>F352</f>
        <v>0</v>
      </c>
    </row>
    <row r="352" spans="1:6" s="27" customFormat="1" ht="26.25" hidden="1" x14ac:dyDescent="0.25">
      <c r="A352" s="38" t="s">
        <v>255</v>
      </c>
      <c r="B352" s="35" t="s">
        <v>420</v>
      </c>
      <c r="C352" s="35" t="s">
        <v>123</v>
      </c>
      <c r="D352" s="37"/>
      <c r="E352" s="37"/>
      <c r="F352" s="37"/>
    </row>
    <row r="353" spans="1:6" s="27" customFormat="1" ht="26.25" x14ac:dyDescent="0.25">
      <c r="A353" s="38" t="s">
        <v>120</v>
      </c>
      <c r="B353" s="35" t="s">
        <v>420</v>
      </c>
      <c r="C353" s="35" t="s">
        <v>121</v>
      </c>
      <c r="D353" s="37">
        <f>D354</f>
        <v>6.8</v>
      </c>
      <c r="E353" s="37">
        <v>0</v>
      </c>
      <c r="F353" s="37">
        <v>0</v>
      </c>
    </row>
    <row r="354" spans="1:6" s="27" customFormat="1" ht="26.25" x14ac:dyDescent="0.25">
      <c r="A354" s="38" t="s">
        <v>255</v>
      </c>
      <c r="B354" s="35" t="s">
        <v>420</v>
      </c>
      <c r="C354" s="35" t="s">
        <v>123</v>
      </c>
      <c r="D354" s="37">
        <f>5+1.8</f>
        <v>6.8</v>
      </c>
      <c r="E354" s="37">
        <v>0</v>
      </c>
      <c r="F354" s="37">
        <v>0</v>
      </c>
    </row>
    <row r="355" spans="1:6" s="27" customFormat="1" ht="39" x14ac:dyDescent="0.25">
      <c r="A355" s="38" t="s">
        <v>591</v>
      </c>
      <c r="B355" s="35" t="s">
        <v>590</v>
      </c>
      <c r="C355" s="35" t="s">
        <v>101</v>
      </c>
      <c r="D355" s="37">
        <f>D356</f>
        <v>1.7999999999999972</v>
      </c>
      <c r="E355" s="37">
        <f t="shared" ref="E355:F355" si="78">E356</f>
        <v>0</v>
      </c>
      <c r="F355" s="37">
        <f t="shared" si="78"/>
        <v>0</v>
      </c>
    </row>
    <row r="356" spans="1:6" s="27" customFormat="1" ht="64.5" x14ac:dyDescent="0.25">
      <c r="A356" s="38" t="s">
        <v>110</v>
      </c>
      <c r="B356" s="35" t="s">
        <v>590</v>
      </c>
      <c r="C356" s="35" t="s">
        <v>111</v>
      </c>
      <c r="D356" s="37">
        <f>D357</f>
        <v>1.7999999999999972</v>
      </c>
      <c r="E356" s="37">
        <f t="shared" ref="E356:F356" si="79">E357</f>
        <v>0</v>
      </c>
      <c r="F356" s="37">
        <f t="shared" si="79"/>
        <v>0</v>
      </c>
    </row>
    <row r="357" spans="1:6" s="27" customFormat="1" ht="15" x14ac:dyDescent="0.25">
      <c r="A357" s="38" t="s">
        <v>239</v>
      </c>
      <c r="B357" s="35" t="s">
        <v>590</v>
      </c>
      <c r="C357" s="35" t="s">
        <v>240</v>
      </c>
      <c r="D357" s="37">
        <f>6.8+2.1+9.5-16.6</f>
        <v>1.7999999999999972</v>
      </c>
      <c r="E357" s="37">
        <v>0</v>
      </c>
      <c r="F357" s="37">
        <v>0</v>
      </c>
    </row>
    <row r="358" spans="1:6" s="27" customFormat="1" ht="26.25" x14ac:dyDescent="0.25">
      <c r="A358" s="38" t="s">
        <v>593</v>
      </c>
      <c r="B358" s="35" t="s">
        <v>592</v>
      </c>
      <c r="C358" s="35" t="s">
        <v>101</v>
      </c>
      <c r="D358" s="37">
        <f>D359</f>
        <v>34.099999999999966</v>
      </c>
      <c r="E358" s="37">
        <f t="shared" ref="E358:F358" si="80">E359</f>
        <v>0</v>
      </c>
      <c r="F358" s="37">
        <f t="shared" si="80"/>
        <v>0</v>
      </c>
    </row>
    <row r="359" spans="1:6" s="27" customFormat="1" ht="64.5" x14ac:dyDescent="0.25">
      <c r="A359" s="38" t="s">
        <v>110</v>
      </c>
      <c r="B359" s="35" t="s">
        <v>592</v>
      </c>
      <c r="C359" s="35" t="s">
        <v>111</v>
      </c>
      <c r="D359" s="37">
        <f>D360</f>
        <v>34.099999999999966</v>
      </c>
      <c r="E359" s="37">
        <f t="shared" ref="E359:F359" si="81">E360</f>
        <v>0</v>
      </c>
      <c r="F359" s="37">
        <f t="shared" si="81"/>
        <v>0</v>
      </c>
    </row>
    <row r="360" spans="1:6" s="27" customFormat="1" ht="15" x14ac:dyDescent="0.25">
      <c r="A360" s="38" t="s">
        <v>239</v>
      </c>
      <c r="B360" s="35" t="s">
        <v>592</v>
      </c>
      <c r="C360" s="35" t="s">
        <v>240</v>
      </c>
      <c r="D360" s="37">
        <f>168+180.7-314.6</f>
        <v>34.099999999999966</v>
      </c>
      <c r="E360" s="37">
        <v>0</v>
      </c>
      <c r="F360" s="37">
        <v>0</v>
      </c>
    </row>
    <row r="361" spans="1:6" s="27" customFormat="1" ht="37.5" customHeight="1" x14ac:dyDescent="0.25">
      <c r="A361" s="38" t="s">
        <v>421</v>
      </c>
      <c r="B361" s="35" t="s">
        <v>422</v>
      </c>
      <c r="C361" s="35" t="s">
        <v>101</v>
      </c>
      <c r="D361" s="37">
        <f>D362</f>
        <v>66.7</v>
      </c>
      <c r="E361" s="37">
        <f t="shared" ref="E361:F363" si="82">E362</f>
        <v>50.2</v>
      </c>
      <c r="F361" s="37">
        <f t="shared" si="82"/>
        <v>50.2</v>
      </c>
    </row>
    <row r="362" spans="1:6" s="27" customFormat="1" ht="25.5" customHeight="1" x14ac:dyDescent="0.25">
      <c r="A362" s="38" t="s">
        <v>237</v>
      </c>
      <c r="B362" s="35" t="s">
        <v>423</v>
      </c>
      <c r="C362" s="35" t="s">
        <v>101</v>
      </c>
      <c r="D362" s="37">
        <f>D363</f>
        <v>66.7</v>
      </c>
      <c r="E362" s="37">
        <f t="shared" si="82"/>
        <v>50.2</v>
      </c>
      <c r="F362" s="37">
        <f t="shared" si="82"/>
        <v>50.2</v>
      </c>
    </row>
    <row r="363" spans="1:6" s="27" customFormat="1" ht="26.25" customHeight="1" x14ac:dyDescent="0.25">
      <c r="A363" s="38" t="s">
        <v>120</v>
      </c>
      <c r="B363" s="35" t="s">
        <v>423</v>
      </c>
      <c r="C363" s="35" t="s">
        <v>121</v>
      </c>
      <c r="D363" s="37">
        <f>D364</f>
        <v>66.7</v>
      </c>
      <c r="E363" s="37">
        <f t="shared" si="82"/>
        <v>50.2</v>
      </c>
      <c r="F363" s="37">
        <f t="shared" si="82"/>
        <v>50.2</v>
      </c>
    </row>
    <row r="364" spans="1:6" s="27" customFormat="1" ht="26.25" x14ac:dyDescent="0.25">
      <c r="A364" s="38" t="s">
        <v>255</v>
      </c>
      <c r="B364" s="35" t="s">
        <v>423</v>
      </c>
      <c r="C364" s="35" t="s">
        <v>123</v>
      </c>
      <c r="D364" s="37">
        <f>50.2+5+11.5</f>
        <v>66.7</v>
      </c>
      <c r="E364" s="37">
        <v>50.2</v>
      </c>
      <c r="F364" s="37">
        <v>50.2</v>
      </c>
    </row>
    <row r="365" spans="1:6" s="27" customFormat="1" ht="26.25" x14ac:dyDescent="0.25">
      <c r="A365" s="38" t="s">
        <v>424</v>
      </c>
      <c r="B365" s="35" t="s">
        <v>425</v>
      </c>
      <c r="C365" s="35" t="s">
        <v>101</v>
      </c>
      <c r="D365" s="37">
        <f>D366+D369</f>
        <v>655.6</v>
      </c>
      <c r="E365" s="37">
        <f>E366+E369</f>
        <v>278.3</v>
      </c>
      <c r="F365" s="37">
        <f>F366+F369</f>
        <v>278.3</v>
      </c>
    </row>
    <row r="366" spans="1:6" s="27" customFormat="1" ht="27.75" customHeight="1" x14ac:dyDescent="0.25">
      <c r="A366" s="38" t="s">
        <v>237</v>
      </c>
      <c r="B366" s="35" t="s">
        <v>426</v>
      </c>
      <c r="C366" s="35" t="s">
        <v>101</v>
      </c>
      <c r="D366" s="37">
        <f t="shared" ref="D366:F367" si="83">D367</f>
        <v>609</v>
      </c>
      <c r="E366" s="37">
        <f t="shared" si="83"/>
        <v>231.70000000000002</v>
      </c>
      <c r="F366" s="37">
        <f t="shared" si="83"/>
        <v>231.70000000000002</v>
      </c>
    </row>
    <row r="367" spans="1:6" s="27" customFormat="1" ht="30.75" customHeight="1" x14ac:dyDescent="0.25">
      <c r="A367" s="38" t="s">
        <v>120</v>
      </c>
      <c r="B367" s="35" t="s">
        <v>426</v>
      </c>
      <c r="C367" s="35" t="s">
        <v>121</v>
      </c>
      <c r="D367" s="37">
        <f t="shared" si="83"/>
        <v>609</v>
      </c>
      <c r="E367" s="37">
        <f t="shared" si="83"/>
        <v>231.70000000000002</v>
      </c>
      <c r="F367" s="37">
        <f t="shared" si="83"/>
        <v>231.70000000000002</v>
      </c>
    </row>
    <row r="368" spans="1:6" s="27" customFormat="1" ht="26.25" x14ac:dyDescent="0.25">
      <c r="A368" s="38" t="s">
        <v>255</v>
      </c>
      <c r="B368" s="35" t="s">
        <v>426</v>
      </c>
      <c r="C368" s="35" t="s">
        <v>123</v>
      </c>
      <c r="D368" s="37">
        <f>384.1+59.2+20-42.1+35.6+62.8+34.7+59.4-4.7</f>
        <v>609</v>
      </c>
      <c r="E368" s="37">
        <f>384.1-152.4</f>
        <v>231.70000000000002</v>
      </c>
      <c r="F368" s="37">
        <f>384.1-152.4</f>
        <v>231.70000000000002</v>
      </c>
    </row>
    <row r="369" spans="1:6" s="27" customFormat="1" ht="51.75" x14ac:dyDescent="0.25">
      <c r="A369" s="38" t="s">
        <v>235</v>
      </c>
      <c r="B369" s="35" t="s">
        <v>427</v>
      </c>
      <c r="C369" s="35" t="s">
        <v>101</v>
      </c>
      <c r="D369" s="37">
        <f t="shared" ref="D369:F370" si="84">D370</f>
        <v>46.6</v>
      </c>
      <c r="E369" s="37">
        <f t="shared" si="84"/>
        <v>46.6</v>
      </c>
      <c r="F369" s="37">
        <f t="shared" si="84"/>
        <v>46.6</v>
      </c>
    </row>
    <row r="370" spans="1:6" s="27" customFormat="1" ht="15" x14ac:dyDescent="0.25">
      <c r="A370" s="38" t="s">
        <v>124</v>
      </c>
      <c r="B370" s="35" t="s">
        <v>427</v>
      </c>
      <c r="C370" s="35" t="s">
        <v>125</v>
      </c>
      <c r="D370" s="37">
        <f t="shared" si="84"/>
        <v>46.6</v>
      </c>
      <c r="E370" s="37">
        <f t="shared" si="84"/>
        <v>46.6</v>
      </c>
      <c r="F370" s="37">
        <f t="shared" si="84"/>
        <v>46.6</v>
      </c>
    </row>
    <row r="371" spans="1:6" s="27" customFormat="1" ht="15" x14ac:dyDescent="0.25">
      <c r="A371" s="38" t="s">
        <v>126</v>
      </c>
      <c r="B371" s="35" t="s">
        <v>427</v>
      </c>
      <c r="C371" s="35" t="s">
        <v>127</v>
      </c>
      <c r="D371" s="37">
        <v>46.6</v>
      </c>
      <c r="E371" s="37">
        <v>46.6</v>
      </c>
      <c r="F371" s="37">
        <v>46.6</v>
      </c>
    </row>
    <row r="372" spans="1:6" s="27" customFormat="1" ht="76.5" customHeight="1" x14ac:dyDescent="0.2">
      <c r="A372" s="54" t="s">
        <v>515</v>
      </c>
      <c r="B372" s="33" t="s">
        <v>516</v>
      </c>
      <c r="C372" s="33" t="s">
        <v>101</v>
      </c>
      <c r="D372" s="34">
        <f>D373</f>
        <v>1841.9999999999998</v>
      </c>
      <c r="E372" s="34">
        <f t="shared" ref="E372:F375" si="85">E373</f>
        <v>1380.8999999999999</v>
      </c>
      <c r="F372" s="34">
        <f t="shared" si="85"/>
        <v>1380.8999999999999</v>
      </c>
    </row>
    <row r="373" spans="1:6" s="27" customFormat="1" ht="52.5" customHeight="1" x14ac:dyDescent="0.25">
      <c r="A373" s="38" t="s">
        <v>517</v>
      </c>
      <c r="B373" s="35" t="s">
        <v>518</v>
      </c>
      <c r="C373" s="35" t="s">
        <v>101</v>
      </c>
      <c r="D373" s="37">
        <f>D374+D377+D380+D383+D386</f>
        <v>1841.9999999999998</v>
      </c>
      <c r="E373" s="37">
        <f t="shared" ref="E373:F373" si="86">E374+E377</f>
        <v>1380.8999999999999</v>
      </c>
      <c r="F373" s="37">
        <f t="shared" si="86"/>
        <v>1380.8999999999999</v>
      </c>
    </row>
    <row r="374" spans="1:6" s="27" customFormat="1" ht="39" x14ac:dyDescent="0.25">
      <c r="A374" s="38" t="s">
        <v>402</v>
      </c>
      <c r="B374" s="35" t="s">
        <v>519</v>
      </c>
      <c r="C374" s="35" t="s">
        <v>101</v>
      </c>
      <c r="D374" s="37">
        <f>D375</f>
        <v>1623.1999999999998</v>
      </c>
      <c r="E374" s="37">
        <f t="shared" si="85"/>
        <v>1380.8999999999999</v>
      </c>
      <c r="F374" s="37">
        <f t="shared" si="85"/>
        <v>1380.8999999999999</v>
      </c>
    </row>
    <row r="375" spans="1:6" s="27" customFormat="1" ht="26.25" x14ac:dyDescent="0.25">
      <c r="A375" s="38" t="s">
        <v>394</v>
      </c>
      <c r="B375" s="35" t="s">
        <v>519</v>
      </c>
      <c r="C375" s="35" t="s">
        <v>395</v>
      </c>
      <c r="D375" s="37">
        <f>D376</f>
        <v>1623.1999999999998</v>
      </c>
      <c r="E375" s="37">
        <f t="shared" si="85"/>
        <v>1380.8999999999999</v>
      </c>
      <c r="F375" s="37">
        <f t="shared" si="85"/>
        <v>1380.8999999999999</v>
      </c>
    </row>
    <row r="376" spans="1:6" s="27" customFormat="1" ht="15" x14ac:dyDescent="0.25">
      <c r="A376" s="38" t="s">
        <v>396</v>
      </c>
      <c r="B376" s="35" t="s">
        <v>519</v>
      </c>
      <c r="C376" s="35" t="s">
        <v>397</v>
      </c>
      <c r="D376" s="37">
        <f>1336.1+6+100+80-1.5-22.2+64+10.8+50</f>
        <v>1623.1999999999998</v>
      </c>
      <c r="E376" s="37">
        <f>1336.1+6+100-61.2</f>
        <v>1380.8999999999999</v>
      </c>
      <c r="F376" s="37">
        <f>1336.1+6+100-61.2</f>
        <v>1380.8999999999999</v>
      </c>
    </row>
    <row r="377" spans="1:6" s="27" customFormat="1" ht="26.25" x14ac:dyDescent="0.25">
      <c r="A377" s="38" t="s">
        <v>593</v>
      </c>
      <c r="B377" s="35" t="s">
        <v>598</v>
      </c>
      <c r="C377" s="35" t="s">
        <v>101</v>
      </c>
      <c r="D377" s="37">
        <f>D378</f>
        <v>22.599999999999987</v>
      </c>
      <c r="E377" s="37">
        <f t="shared" ref="E377:F377" si="87">E378</f>
        <v>0</v>
      </c>
      <c r="F377" s="37">
        <f t="shared" si="87"/>
        <v>0</v>
      </c>
    </row>
    <row r="378" spans="1:6" s="27" customFormat="1" ht="26.25" x14ac:dyDescent="0.25">
      <c r="A378" s="38" t="s">
        <v>394</v>
      </c>
      <c r="B378" s="35" t="s">
        <v>598</v>
      </c>
      <c r="C378" s="35" t="s">
        <v>395</v>
      </c>
      <c r="D378" s="37">
        <f>D379</f>
        <v>22.599999999999987</v>
      </c>
      <c r="E378" s="37">
        <f t="shared" ref="E378:F378" si="88">E379</f>
        <v>0</v>
      </c>
      <c r="F378" s="37">
        <f t="shared" si="88"/>
        <v>0</v>
      </c>
    </row>
    <row r="379" spans="1:6" s="27" customFormat="1" ht="15" x14ac:dyDescent="0.25">
      <c r="A379" s="38" t="s">
        <v>396</v>
      </c>
      <c r="B379" s="35" t="s">
        <v>598</v>
      </c>
      <c r="C379" s="35" t="s">
        <v>397</v>
      </c>
      <c r="D379" s="37">
        <f>28.7+200-205-1.1</f>
        <v>22.599999999999987</v>
      </c>
      <c r="E379" s="37">
        <v>0</v>
      </c>
      <c r="F379" s="37">
        <v>0</v>
      </c>
    </row>
    <row r="380" spans="1:6" s="27" customFormat="1" ht="42.75" customHeight="1" x14ac:dyDescent="0.25">
      <c r="A380" s="38" t="s">
        <v>591</v>
      </c>
      <c r="B380" s="35" t="s">
        <v>604</v>
      </c>
      <c r="C380" s="35" t="s">
        <v>101</v>
      </c>
      <c r="D380" s="37">
        <f>D381</f>
        <v>1.2</v>
      </c>
      <c r="E380" s="37">
        <f t="shared" ref="E380:F380" si="89">E381</f>
        <v>0</v>
      </c>
      <c r="F380" s="37">
        <f t="shared" si="89"/>
        <v>0</v>
      </c>
    </row>
    <row r="381" spans="1:6" s="27" customFormat="1" ht="26.25" x14ac:dyDescent="0.25">
      <c r="A381" s="38" t="s">
        <v>394</v>
      </c>
      <c r="B381" s="35" t="s">
        <v>604</v>
      </c>
      <c r="C381" s="35" t="s">
        <v>395</v>
      </c>
      <c r="D381" s="37">
        <f>D382</f>
        <v>1.2</v>
      </c>
      <c r="E381" s="37">
        <f t="shared" ref="E381:F381" si="90">E382</f>
        <v>0</v>
      </c>
      <c r="F381" s="37">
        <f t="shared" si="90"/>
        <v>0</v>
      </c>
    </row>
    <row r="382" spans="1:6" s="27" customFormat="1" ht="15" x14ac:dyDescent="0.25">
      <c r="A382" s="38" t="s">
        <v>396</v>
      </c>
      <c r="B382" s="35" t="s">
        <v>604</v>
      </c>
      <c r="C382" s="35" t="s">
        <v>397</v>
      </c>
      <c r="D382" s="37">
        <f>1.3-0.1</f>
        <v>1.2</v>
      </c>
      <c r="E382" s="37">
        <v>0</v>
      </c>
      <c r="F382" s="37">
        <v>0</v>
      </c>
    </row>
    <row r="383" spans="1:6" s="27" customFormat="1" ht="26.25" x14ac:dyDescent="0.25">
      <c r="A383" s="38" t="s">
        <v>664</v>
      </c>
      <c r="B383" s="35" t="s">
        <v>663</v>
      </c>
      <c r="C383" s="35" t="s">
        <v>101</v>
      </c>
      <c r="D383" s="37">
        <f>D384</f>
        <v>179.5</v>
      </c>
      <c r="E383" s="37">
        <v>0</v>
      </c>
      <c r="F383" s="37">
        <v>0</v>
      </c>
    </row>
    <row r="384" spans="1:6" s="27" customFormat="1" ht="26.25" x14ac:dyDescent="0.25">
      <c r="A384" s="38" t="s">
        <v>394</v>
      </c>
      <c r="B384" s="35" t="s">
        <v>663</v>
      </c>
      <c r="C384" s="35" t="s">
        <v>395</v>
      </c>
      <c r="D384" s="37">
        <f>D385</f>
        <v>179.5</v>
      </c>
      <c r="E384" s="37">
        <v>0</v>
      </c>
      <c r="F384" s="37">
        <v>0</v>
      </c>
    </row>
    <row r="385" spans="1:6" s="27" customFormat="1" ht="15" x14ac:dyDescent="0.25">
      <c r="A385" s="38" t="s">
        <v>396</v>
      </c>
      <c r="B385" s="35" t="s">
        <v>663</v>
      </c>
      <c r="C385" s="35" t="s">
        <v>397</v>
      </c>
      <c r="D385" s="37">
        <v>179.5</v>
      </c>
      <c r="E385" s="37">
        <v>0</v>
      </c>
      <c r="F385" s="37">
        <v>0</v>
      </c>
    </row>
    <row r="386" spans="1:6" s="27" customFormat="1" ht="39" x14ac:dyDescent="0.25">
      <c r="A386" s="38" t="s">
        <v>669</v>
      </c>
      <c r="B386" s="35" t="s">
        <v>686</v>
      </c>
      <c r="C386" s="35" t="s">
        <v>101</v>
      </c>
      <c r="D386" s="37">
        <f>D387</f>
        <v>15.5</v>
      </c>
      <c r="E386" s="37">
        <v>0</v>
      </c>
      <c r="F386" s="37">
        <v>0</v>
      </c>
    </row>
    <row r="387" spans="1:6" s="27" customFormat="1" ht="26.25" x14ac:dyDescent="0.25">
      <c r="A387" s="38" t="s">
        <v>394</v>
      </c>
      <c r="B387" s="35" t="s">
        <v>686</v>
      </c>
      <c r="C387" s="35" t="s">
        <v>395</v>
      </c>
      <c r="D387" s="37">
        <f>D388</f>
        <v>15.5</v>
      </c>
      <c r="E387" s="37">
        <v>0</v>
      </c>
      <c r="F387" s="37">
        <v>0</v>
      </c>
    </row>
    <row r="388" spans="1:6" s="27" customFormat="1" ht="15" x14ac:dyDescent="0.25">
      <c r="A388" s="38" t="s">
        <v>396</v>
      </c>
      <c r="B388" s="35" t="s">
        <v>686</v>
      </c>
      <c r="C388" s="35" t="s">
        <v>397</v>
      </c>
      <c r="D388" s="37">
        <f>23-7.5</f>
        <v>15.5</v>
      </c>
      <c r="E388" s="37">
        <v>0</v>
      </c>
      <c r="F388" s="37">
        <v>0</v>
      </c>
    </row>
    <row r="389" spans="1:6" s="27" customFormat="1" ht="96" customHeight="1" x14ac:dyDescent="0.2">
      <c r="A389" s="54" t="s">
        <v>428</v>
      </c>
      <c r="B389" s="33" t="s">
        <v>429</v>
      </c>
      <c r="C389" s="33" t="s">
        <v>101</v>
      </c>
      <c r="D389" s="34">
        <f>D390</f>
        <v>27011.9</v>
      </c>
      <c r="E389" s="34">
        <f>E390</f>
        <v>19874.900000000001</v>
      </c>
      <c r="F389" s="34">
        <f>F390</f>
        <v>20426.599999999999</v>
      </c>
    </row>
    <row r="390" spans="1:6" s="27" customFormat="1" ht="60.75" customHeight="1" x14ac:dyDescent="0.25">
      <c r="A390" s="38" t="s">
        <v>430</v>
      </c>
      <c r="B390" s="35" t="s">
        <v>431</v>
      </c>
      <c r="C390" s="35" t="s">
        <v>101</v>
      </c>
      <c r="D390" s="37">
        <f>D400+D403+D406+D394+D397+D391</f>
        <v>27011.9</v>
      </c>
      <c r="E390" s="37">
        <f>E400+E403+E406+E394</f>
        <v>19874.900000000001</v>
      </c>
      <c r="F390" s="37">
        <f>F400+F403+F406+F394</f>
        <v>20426.599999999999</v>
      </c>
    </row>
    <row r="391" spans="1:6" s="27" customFormat="1" ht="47.25" customHeight="1" x14ac:dyDescent="0.25">
      <c r="A391" s="38" t="s">
        <v>669</v>
      </c>
      <c r="B391" s="35" t="s">
        <v>685</v>
      </c>
      <c r="C391" s="35" t="s">
        <v>101</v>
      </c>
      <c r="D391" s="37">
        <f>D392</f>
        <v>2381.1</v>
      </c>
      <c r="E391" s="37">
        <v>0</v>
      </c>
      <c r="F391" s="37">
        <v>0</v>
      </c>
    </row>
    <row r="392" spans="1:6" s="27" customFormat="1" ht="38.25" customHeight="1" x14ac:dyDescent="0.25">
      <c r="A392" s="38" t="s">
        <v>394</v>
      </c>
      <c r="B392" s="35" t="s">
        <v>685</v>
      </c>
      <c r="C392" s="35" t="s">
        <v>395</v>
      </c>
      <c r="D392" s="37">
        <f>D393</f>
        <v>2381.1</v>
      </c>
      <c r="E392" s="37">
        <v>0</v>
      </c>
      <c r="F392" s="37">
        <v>0</v>
      </c>
    </row>
    <row r="393" spans="1:6" s="27" customFormat="1" ht="23.25" customHeight="1" x14ac:dyDescent="0.25">
      <c r="A393" s="38" t="s">
        <v>396</v>
      </c>
      <c r="B393" s="35" t="s">
        <v>685</v>
      </c>
      <c r="C393" s="35" t="s">
        <v>397</v>
      </c>
      <c r="D393" s="37">
        <f>2449.4-140.9+65.1+7.5</f>
        <v>2381.1</v>
      </c>
      <c r="E393" s="37">
        <v>0</v>
      </c>
      <c r="F393" s="37">
        <v>0</v>
      </c>
    </row>
    <row r="394" spans="1:6" s="27" customFormat="1" ht="32.25" customHeight="1" x14ac:dyDescent="0.25">
      <c r="A394" s="38" t="s">
        <v>593</v>
      </c>
      <c r="B394" s="35" t="s">
        <v>597</v>
      </c>
      <c r="C394" s="35" t="s">
        <v>101</v>
      </c>
      <c r="D394" s="37">
        <f>D395</f>
        <v>208.89999999999998</v>
      </c>
      <c r="E394" s="37">
        <f t="shared" ref="E394:F394" si="91">E395</f>
        <v>0</v>
      </c>
      <c r="F394" s="37">
        <f t="shared" si="91"/>
        <v>0</v>
      </c>
    </row>
    <row r="395" spans="1:6" s="27" customFormat="1" ht="33" customHeight="1" x14ac:dyDescent="0.25">
      <c r="A395" s="38" t="s">
        <v>394</v>
      </c>
      <c r="B395" s="35" t="s">
        <v>597</v>
      </c>
      <c r="C395" s="35" t="s">
        <v>395</v>
      </c>
      <c r="D395" s="37">
        <f>D396</f>
        <v>208.89999999999998</v>
      </c>
      <c r="E395" s="37">
        <f t="shared" ref="E395:F395" si="92">E396</f>
        <v>0</v>
      </c>
      <c r="F395" s="37">
        <f t="shared" si="92"/>
        <v>0</v>
      </c>
    </row>
    <row r="396" spans="1:6" s="27" customFormat="1" ht="21.75" customHeight="1" x14ac:dyDescent="0.25">
      <c r="A396" s="38" t="s">
        <v>396</v>
      </c>
      <c r="B396" s="35" t="s">
        <v>597</v>
      </c>
      <c r="C396" s="35" t="s">
        <v>397</v>
      </c>
      <c r="D396" s="37">
        <f>225+380-396.1</f>
        <v>208.89999999999998</v>
      </c>
      <c r="E396" s="37">
        <v>0</v>
      </c>
      <c r="F396" s="37">
        <v>0</v>
      </c>
    </row>
    <row r="397" spans="1:6" s="27" customFormat="1" ht="44.25" customHeight="1" x14ac:dyDescent="0.25">
      <c r="A397" s="38" t="s">
        <v>591</v>
      </c>
      <c r="B397" s="35" t="s">
        <v>603</v>
      </c>
      <c r="C397" s="35" t="s">
        <v>101</v>
      </c>
      <c r="D397" s="37">
        <f>D398</f>
        <v>11</v>
      </c>
      <c r="E397" s="37">
        <f t="shared" ref="E397:F397" si="93">E398</f>
        <v>0</v>
      </c>
      <c r="F397" s="37">
        <f t="shared" si="93"/>
        <v>0</v>
      </c>
    </row>
    <row r="398" spans="1:6" s="27" customFormat="1" ht="33" customHeight="1" x14ac:dyDescent="0.25">
      <c r="A398" s="38" t="s">
        <v>394</v>
      </c>
      <c r="B398" s="35" t="s">
        <v>603</v>
      </c>
      <c r="C398" s="35" t="s">
        <v>395</v>
      </c>
      <c r="D398" s="37">
        <f>D399</f>
        <v>11</v>
      </c>
      <c r="E398" s="37">
        <f t="shared" ref="E398:F398" si="94">E399</f>
        <v>0</v>
      </c>
      <c r="F398" s="37">
        <f t="shared" si="94"/>
        <v>0</v>
      </c>
    </row>
    <row r="399" spans="1:6" s="27" customFormat="1" ht="21.75" customHeight="1" x14ac:dyDescent="0.25">
      <c r="A399" s="38" t="s">
        <v>396</v>
      </c>
      <c r="B399" s="35" t="s">
        <v>603</v>
      </c>
      <c r="C399" s="35" t="s">
        <v>397</v>
      </c>
      <c r="D399" s="37">
        <f>12.5+19.3-20.8</f>
        <v>11</v>
      </c>
      <c r="E399" s="37">
        <v>0</v>
      </c>
      <c r="F399" s="37">
        <v>0</v>
      </c>
    </row>
    <row r="400" spans="1:6" s="27" customFormat="1" ht="71.25" customHeight="1" x14ac:dyDescent="0.25">
      <c r="A400" s="38" t="s">
        <v>432</v>
      </c>
      <c r="B400" s="35" t="s">
        <v>433</v>
      </c>
      <c r="C400" s="35" t="s">
        <v>101</v>
      </c>
      <c r="D400" s="37">
        <f t="shared" ref="D400:F401" si="95">D401</f>
        <v>294.39999999999998</v>
      </c>
      <c r="E400" s="37">
        <f t="shared" si="95"/>
        <v>294.39999999999998</v>
      </c>
      <c r="F400" s="37">
        <f t="shared" si="95"/>
        <v>304.5</v>
      </c>
    </row>
    <row r="401" spans="1:6" s="27" customFormat="1" ht="29.25" customHeight="1" x14ac:dyDescent="0.25">
      <c r="A401" s="38" t="s">
        <v>394</v>
      </c>
      <c r="B401" s="35" t="s">
        <v>433</v>
      </c>
      <c r="C401" s="35" t="s">
        <v>395</v>
      </c>
      <c r="D401" s="37">
        <f t="shared" si="95"/>
        <v>294.39999999999998</v>
      </c>
      <c r="E401" s="37">
        <f t="shared" si="95"/>
        <v>294.39999999999998</v>
      </c>
      <c r="F401" s="37">
        <f t="shared" si="95"/>
        <v>304.5</v>
      </c>
    </row>
    <row r="402" spans="1:6" s="27" customFormat="1" ht="20.25" customHeight="1" x14ac:dyDescent="0.25">
      <c r="A402" s="38" t="s">
        <v>396</v>
      </c>
      <c r="B402" s="35" t="s">
        <v>433</v>
      </c>
      <c r="C402" s="35" t="s">
        <v>397</v>
      </c>
      <c r="D402" s="37">
        <v>294.39999999999998</v>
      </c>
      <c r="E402" s="37">
        <v>294.39999999999998</v>
      </c>
      <c r="F402" s="37">
        <v>304.5</v>
      </c>
    </row>
    <row r="403" spans="1:6" s="27" customFormat="1" ht="41.25" customHeight="1" x14ac:dyDescent="0.25">
      <c r="A403" s="38" t="s">
        <v>402</v>
      </c>
      <c r="B403" s="35" t="s">
        <v>434</v>
      </c>
      <c r="C403" s="35" t="s">
        <v>101</v>
      </c>
      <c r="D403" s="37">
        <f t="shared" ref="D403:F404" si="96">D404</f>
        <v>7870.9000000000005</v>
      </c>
      <c r="E403" s="37">
        <f t="shared" si="96"/>
        <v>7661.6</v>
      </c>
      <c r="F403" s="37">
        <f t="shared" si="96"/>
        <v>7797.7999999999993</v>
      </c>
    </row>
    <row r="404" spans="1:6" s="27" customFormat="1" ht="27.75" customHeight="1" x14ac:dyDescent="0.25">
      <c r="A404" s="38" t="s">
        <v>394</v>
      </c>
      <c r="B404" s="35" t="s">
        <v>434</v>
      </c>
      <c r="C404" s="35" t="s">
        <v>395</v>
      </c>
      <c r="D404" s="37">
        <f t="shared" si="96"/>
        <v>7870.9000000000005</v>
      </c>
      <c r="E404" s="37">
        <f t="shared" si="96"/>
        <v>7661.6</v>
      </c>
      <c r="F404" s="37">
        <f t="shared" si="96"/>
        <v>7797.7999999999993</v>
      </c>
    </row>
    <row r="405" spans="1:6" s="27" customFormat="1" ht="18.75" customHeight="1" x14ac:dyDescent="0.25">
      <c r="A405" s="38" t="s">
        <v>396</v>
      </c>
      <c r="B405" s="35" t="s">
        <v>434</v>
      </c>
      <c r="C405" s="35" t="s">
        <v>397</v>
      </c>
      <c r="D405" s="37">
        <f>8885.5-12.5-1087.4-300+157.5+20.8+50+157</f>
        <v>7870.9000000000005</v>
      </c>
      <c r="E405" s="37">
        <f>10332.5-2670.9</f>
        <v>7661.6</v>
      </c>
      <c r="F405" s="37">
        <f>10562.3-2764.5</f>
        <v>7797.7999999999993</v>
      </c>
    </row>
    <row r="406" spans="1:6" s="27" customFormat="1" ht="30.75" customHeight="1" x14ac:dyDescent="0.25">
      <c r="A406" s="38" t="s">
        <v>435</v>
      </c>
      <c r="B406" s="35" t="s">
        <v>436</v>
      </c>
      <c r="C406" s="35" t="s">
        <v>101</v>
      </c>
      <c r="D406" s="37">
        <f t="shared" ref="D406:F407" si="97">D407</f>
        <v>16245.6</v>
      </c>
      <c r="E406" s="37">
        <f t="shared" si="97"/>
        <v>11918.9</v>
      </c>
      <c r="F406" s="37">
        <f t="shared" si="97"/>
        <v>12324.3</v>
      </c>
    </row>
    <row r="407" spans="1:6" s="27" customFormat="1" ht="31.5" customHeight="1" x14ac:dyDescent="0.25">
      <c r="A407" s="38" t="s">
        <v>394</v>
      </c>
      <c r="B407" s="35" t="s">
        <v>436</v>
      </c>
      <c r="C407" s="35" t="s">
        <v>395</v>
      </c>
      <c r="D407" s="37">
        <f t="shared" si="97"/>
        <v>16245.6</v>
      </c>
      <c r="E407" s="37">
        <f t="shared" si="97"/>
        <v>11918.9</v>
      </c>
      <c r="F407" s="37">
        <f t="shared" si="97"/>
        <v>12324.3</v>
      </c>
    </row>
    <row r="408" spans="1:6" s="27" customFormat="1" ht="15" x14ac:dyDescent="0.25">
      <c r="A408" s="38" t="s">
        <v>396</v>
      </c>
      <c r="B408" s="35" t="s">
        <v>436</v>
      </c>
      <c r="C408" s="35" t="s">
        <v>397</v>
      </c>
      <c r="D408" s="37">
        <f>11524.7+2641+2079.9</f>
        <v>16245.6</v>
      </c>
      <c r="E408" s="37">
        <v>11918.9</v>
      </c>
      <c r="F408" s="37">
        <v>12324.3</v>
      </c>
    </row>
    <row r="409" spans="1:6" s="27" customFormat="1" ht="25.5" x14ac:dyDescent="0.2">
      <c r="A409" s="54" t="s">
        <v>210</v>
      </c>
      <c r="B409" s="33" t="s">
        <v>211</v>
      </c>
      <c r="C409" s="33" t="s">
        <v>101</v>
      </c>
      <c r="D409" s="34">
        <f>D410+D418+D414</f>
        <v>4712.2</v>
      </c>
      <c r="E409" s="34">
        <f>E410+E418+E414</f>
        <v>5695.3</v>
      </c>
      <c r="F409" s="34">
        <f>F410+F418+F414</f>
        <v>5836.6</v>
      </c>
    </row>
    <row r="410" spans="1:6" s="27" customFormat="1" ht="39" hidden="1" x14ac:dyDescent="0.25">
      <c r="A410" s="38" t="s">
        <v>212</v>
      </c>
      <c r="B410" s="35" t="s">
        <v>213</v>
      </c>
      <c r="C410" s="35" t="s">
        <v>101</v>
      </c>
      <c r="D410" s="37">
        <f>D411</f>
        <v>0</v>
      </c>
      <c r="E410" s="37">
        <f t="shared" ref="E410:F412" si="98">E411</f>
        <v>0</v>
      </c>
      <c r="F410" s="37">
        <f t="shared" si="98"/>
        <v>0</v>
      </c>
    </row>
    <row r="411" spans="1:6" s="27" customFormat="1" ht="15" hidden="1" x14ac:dyDescent="0.25">
      <c r="A411" s="38" t="s">
        <v>179</v>
      </c>
      <c r="B411" s="35" t="s">
        <v>214</v>
      </c>
      <c r="C411" s="35" t="s">
        <v>101</v>
      </c>
      <c r="D411" s="37">
        <f>D412</f>
        <v>0</v>
      </c>
      <c r="E411" s="37">
        <f t="shared" si="98"/>
        <v>0</v>
      </c>
      <c r="F411" s="37">
        <f t="shared" si="98"/>
        <v>0</v>
      </c>
    </row>
    <row r="412" spans="1:6" s="27" customFormat="1" ht="29.25" hidden="1" customHeight="1" x14ac:dyDescent="0.25">
      <c r="A412" s="38" t="s">
        <v>120</v>
      </c>
      <c r="B412" s="35" t="s">
        <v>214</v>
      </c>
      <c r="C412" s="35" t="s">
        <v>121</v>
      </c>
      <c r="D412" s="37">
        <f>D413</f>
        <v>0</v>
      </c>
      <c r="E412" s="37">
        <f t="shared" si="98"/>
        <v>0</v>
      </c>
      <c r="F412" s="37">
        <f t="shared" si="98"/>
        <v>0</v>
      </c>
    </row>
    <row r="413" spans="1:6" s="27" customFormat="1" ht="26.25" hidden="1" x14ac:dyDescent="0.25">
      <c r="A413" s="38" t="s">
        <v>122</v>
      </c>
      <c r="B413" s="35" t="s">
        <v>214</v>
      </c>
      <c r="C413" s="35" t="s">
        <v>123</v>
      </c>
      <c r="D413" s="37"/>
      <c r="E413" s="37"/>
      <c r="F413" s="37"/>
    </row>
    <row r="414" spans="1:6" s="27" customFormat="1" ht="39" x14ac:dyDescent="0.25">
      <c r="A414" s="38" t="s">
        <v>212</v>
      </c>
      <c r="B414" s="35" t="s">
        <v>213</v>
      </c>
      <c r="C414" s="35" t="s">
        <v>101</v>
      </c>
      <c r="D414" s="37">
        <f>D415</f>
        <v>226.89999999999998</v>
      </c>
      <c r="E414" s="37">
        <f t="shared" ref="E414:F414" si="99">E415</f>
        <v>0</v>
      </c>
      <c r="F414" s="37">
        <f t="shared" si="99"/>
        <v>0</v>
      </c>
    </row>
    <row r="415" spans="1:6" s="27" customFormat="1" ht="15" x14ac:dyDescent="0.25">
      <c r="A415" s="38" t="s">
        <v>179</v>
      </c>
      <c r="B415" s="35" t="s">
        <v>214</v>
      </c>
      <c r="C415" s="35" t="s">
        <v>101</v>
      </c>
      <c r="D415" s="37">
        <f>D416</f>
        <v>226.89999999999998</v>
      </c>
      <c r="E415" s="37">
        <f t="shared" ref="E415:F415" si="100">E416</f>
        <v>0</v>
      </c>
      <c r="F415" s="37">
        <f t="shared" si="100"/>
        <v>0</v>
      </c>
    </row>
    <row r="416" spans="1:6" s="27" customFormat="1" ht="26.25" x14ac:dyDescent="0.25">
      <c r="A416" s="38" t="s">
        <v>120</v>
      </c>
      <c r="B416" s="35" t="s">
        <v>214</v>
      </c>
      <c r="C416" s="35" t="s">
        <v>121</v>
      </c>
      <c r="D416" s="37">
        <f>D417</f>
        <v>226.89999999999998</v>
      </c>
      <c r="E416" s="37">
        <f t="shared" ref="E416:F416" si="101">E417</f>
        <v>0</v>
      </c>
      <c r="F416" s="37">
        <f t="shared" si="101"/>
        <v>0</v>
      </c>
    </row>
    <row r="417" spans="1:6" s="27" customFormat="1" ht="26.25" x14ac:dyDescent="0.25">
      <c r="A417" s="38" t="s">
        <v>122</v>
      </c>
      <c r="B417" s="35" t="s">
        <v>214</v>
      </c>
      <c r="C417" s="35" t="s">
        <v>123</v>
      </c>
      <c r="D417" s="37">
        <f>360-321.3+188.2</f>
        <v>226.89999999999998</v>
      </c>
      <c r="E417" s="37">
        <v>0</v>
      </c>
      <c r="F417" s="37">
        <v>0</v>
      </c>
    </row>
    <row r="418" spans="1:6" s="27" customFormat="1" ht="15" x14ac:dyDescent="0.25">
      <c r="A418" s="38" t="s">
        <v>220</v>
      </c>
      <c r="B418" s="35" t="s">
        <v>221</v>
      </c>
      <c r="C418" s="35" t="s">
        <v>101</v>
      </c>
      <c r="D418" s="37">
        <f>D419</f>
        <v>4485.3</v>
      </c>
      <c r="E418" s="37">
        <f t="shared" ref="E418:F420" si="102">E419</f>
        <v>5695.3</v>
      </c>
      <c r="F418" s="37">
        <f t="shared" si="102"/>
        <v>5836.6</v>
      </c>
    </row>
    <row r="419" spans="1:6" s="27" customFormat="1" ht="15" x14ac:dyDescent="0.25">
      <c r="A419" s="38" t="s">
        <v>179</v>
      </c>
      <c r="B419" s="35" t="s">
        <v>222</v>
      </c>
      <c r="C419" s="35" t="s">
        <v>101</v>
      </c>
      <c r="D419" s="37">
        <f>D420+D439</f>
        <v>4485.3</v>
      </c>
      <c r="E419" s="37">
        <f t="shared" si="102"/>
        <v>5695.3</v>
      </c>
      <c r="F419" s="37">
        <f t="shared" si="102"/>
        <v>5836.6</v>
      </c>
    </row>
    <row r="420" spans="1:6" s="27" customFormat="1" ht="29.25" customHeight="1" x14ac:dyDescent="0.25">
      <c r="A420" s="38" t="s">
        <v>120</v>
      </c>
      <c r="B420" s="35" t="s">
        <v>222</v>
      </c>
      <c r="C420" s="35" t="s">
        <v>121</v>
      </c>
      <c r="D420" s="37">
        <f>D421</f>
        <v>3656.2000000000003</v>
      </c>
      <c r="E420" s="37">
        <f t="shared" si="102"/>
        <v>5695.3</v>
      </c>
      <c r="F420" s="37">
        <f t="shared" si="102"/>
        <v>5836.6</v>
      </c>
    </row>
    <row r="421" spans="1:6" s="27" customFormat="1" ht="26.25" x14ac:dyDescent="0.25">
      <c r="A421" s="38" t="s">
        <v>122</v>
      </c>
      <c r="B421" s="35" t="s">
        <v>222</v>
      </c>
      <c r="C421" s="35" t="s">
        <v>123</v>
      </c>
      <c r="D421" s="37">
        <f>430+119.9+166.6+90+124.2+396-2+2143.9-119.9-1.9-127.4-396.4-74.6-527.1-80.2+884.4-229.9+1263.7+1-404.2+0.1</f>
        <v>3656.2000000000003</v>
      </c>
      <c r="E421" s="37">
        <f>430+119.9+166.6+4978.8</f>
        <v>5695.3</v>
      </c>
      <c r="F421" s="37">
        <f>430+119.9+166.6+5120.1</f>
        <v>5836.6</v>
      </c>
    </row>
    <row r="422" spans="1:6" s="27" customFormat="1" ht="39" hidden="1" x14ac:dyDescent="0.25">
      <c r="A422" s="38" t="s">
        <v>382</v>
      </c>
      <c r="B422" s="35" t="s">
        <v>383</v>
      </c>
      <c r="C422" s="35" t="s">
        <v>101</v>
      </c>
      <c r="D422" s="37">
        <f>D423</f>
        <v>0</v>
      </c>
      <c r="E422" s="37">
        <f t="shared" ref="E422:F424" si="103">E423</f>
        <v>0</v>
      </c>
      <c r="F422" s="37">
        <f t="shared" si="103"/>
        <v>0</v>
      </c>
    </row>
    <row r="423" spans="1:6" s="27" customFormat="1" ht="15" hidden="1" x14ac:dyDescent="0.25">
      <c r="A423" s="38" t="s">
        <v>179</v>
      </c>
      <c r="B423" s="35" t="s">
        <v>384</v>
      </c>
      <c r="C423" s="35" t="s">
        <v>101</v>
      </c>
      <c r="D423" s="37">
        <f>D424</f>
        <v>0</v>
      </c>
      <c r="E423" s="37">
        <f t="shared" si="103"/>
        <v>0</v>
      </c>
      <c r="F423" s="37">
        <f t="shared" si="103"/>
        <v>0</v>
      </c>
    </row>
    <row r="424" spans="1:6" s="27" customFormat="1" ht="39" hidden="1" x14ac:dyDescent="0.25">
      <c r="A424" s="38" t="s">
        <v>226</v>
      </c>
      <c r="B424" s="35" t="s">
        <v>384</v>
      </c>
      <c r="C424" s="35" t="s">
        <v>227</v>
      </c>
      <c r="D424" s="37">
        <f>D425</f>
        <v>0</v>
      </c>
      <c r="E424" s="37">
        <f t="shared" si="103"/>
        <v>0</v>
      </c>
      <c r="F424" s="37">
        <f t="shared" si="103"/>
        <v>0</v>
      </c>
    </row>
    <row r="425" spans="1:6" s="27" customFormat="1" ht="15" hidden="1" x14ac:dyDescent="0.25">
      <c r="A425" s="38" t="s">
        <v>228</v>
      </c>
      <c r="B425" s="35" t="s">
        <v>384</v>
      </c>
      <c r="C425" s="35" t="s">
        <v>229</v>
      </c>
      <c r="D425" s="37"/>
      <c r="E425" s="37"/>
      <c r="F425" s="37"/>
    </row>
    <row r="426" spans="1:6" s="27" customFormat="1" ht="26.25" hidden="1" x14ac:dyDescent="0.25">
      <c r="A426" s="38" t="s">
        <v>230</v>
      </c>
      <c r="B426" s="35" t="s">
        <v>231</v>
      </c>
      <c r="C426" s="35" t="s">
        <v>101</v>
      </c>
      <c r="D426" s="37">
        <f>D427</f>
        <v>0</v>
      </c>
      <c r="E426" s="37">
        <f t="shared" ref="E426:F428" si="104">E427</f>
        <v>0</v>
      </c>
      <c r="F426" s="37">
        <f t="shared" si="104"/>
        <v>0</v>
      </c>
    </row>
    <row r="427" spans="1:6" s="27" customFormat="1" ht="15" hidden="1" x14ac:dyDescent="0.25">
      <c r="A427" s="38" t="s">
        <v>179</v>
      </c>
      <c r="B427" s="35" t="s">
        <v>232</v>
      </c>
      <c r="C427" s="35" t="s">
        <v>101</v>
      </c>
      <c r="D427" s="37">
        <f>D428</f>
        <v>0</v>
      </c>
      <c r="E427" s="37">
        <f t="shared" si="104"/>
        <v>0</v>
      </c>
      <c r="F427" s="37">
        <f t="shared" si="104"/>
        <v>0</v>
      </c>
    </row>
    <row r="428" spans="1:6" s="27" customFormat="1" ht="26.25" hidden="1" x14ac:dyDescent="0.25">
      <c r="A428" s="38" t="s">
        <v>120</v>
      </c>
      <c r="B428" s="35" t="s">
        <v>232</v>
      </c>
      <c r="C428" s="35" t="s">
        <v>121</v>
      </c>
      <c r="D428" s="37">
        <f>D429</f>
        <v>0</v>
      </c>
      <c r="E428" s="37">
        <f t="shared" si="104"/>
        <v>0</v>
      </c>
      <c r="F428" s="37">
        <f t="shared" si="104"/>
        <v>0</v>
      </c>
    </row>
    <row r="429" spans="1:6" s="27" customFormat="1" ht="26.25" hidden="1" x14ac:dyDescent="0.25">
      <c r="A429" s="38" t="s">
        <v>122</v>
      </c>
      <c r="B429" s="35" t="s">
        <v>232</v>
      </c>
      <c r="C429" s="35" t="s">
        <v>123</v>
      </c>
      <c r="D429" s="37"/>
      <c r="E429" s="37"/>
      <c r="F429" s="37"/>
    </row>
    <row r="430" spans="1:6" s="27" customFormat="1" ht="38.25" hidden="1" x14ac:dyDescent="0.2">
      <c r="A430" s="54" t="s">
        <v>312</v>
      </c>
      <c r="B430" s="33" t="s">
        <v>313</v>
      </c>
      <c r="C430" s="33" t="s">
        <v>101</v>
      </c>
      <c r="D430" s="34">
        <f>D431</f>
        <v>0</v>
      </c>
      <c r="E430" s="34">
        <f t="shared" ref="E430:F433" si="105">E431</f>
        <v>0</v>
      </c>
      <c r="F430" s="34">
        <f t="shared" si="105"/>
        <v>0</v>
      </c>
    </row>
    <row r="431" spans="1:6" s="27" customFormat="1" ht="51.75" hidden="1" x14ac:dyDescent="0.25">
      <c r="A431" s="38" t="s">
        <v>314</v>
      </c>
      <c r="B431" s="35" t="s">
        <v>315</v>
      </c>
      <c r="C431" s="35" t="s">
        <v>101</v>
      </c>
      <c r="D431" s="37">
        <f>D432</f>
        <v>0</v>
      </c>
      <c r="E431" s="37">
        <f t="shared" si="105"/>
        <v>0</v>
      </c>
      <c r="F431" s="37">
        <f t="shared" si="105"/>
        <v>0</v>
      </c>
    </row>
    <row r="432" spans="1:6" s="27" customFormat="1" ht="39" hidden="1" x14ac:dyDescent="0.25">
      <c r="A432" s="38" t="s">
        <v>316</v>
      </c>
      <c r="B432" s="35" t="s">
        <v>317</v>
      </c>
      <c r="C432" s="35" t="s">
        <v>101</v>
      </c>
      <c r="D432" s="37">
        <f>D433</f>
        <v>0</v>
      </c>
      <c r="E432" s="37">
        <f t="shared" si="105"/>
        <v>0</v>
      </c>
      <c r="F432" s="37">
        <f t="shared" si="105"/>
        <v>0</v>
      </c>
    </row>
    <row r="433" spans="1:6" s="27" customFormat="1" ht="39" hidden="1" x14ac:dyDescent="0.25">
      <c r="A433" s="38" t="s">
        <v>318</v>
      </c>
      <c r="B433" s="35" t="s">
        <v>317</v>
      </c>
      <c r="C433" s="35" t="s">
        <v>125</v>
      </c>
      <c r="D433" s="37">
        <f>D434</f>
        <v>0</v>
      </c>
      <c r="E433" s="37">
        <f t="shared" si="105"/>
        <v>0</v>
      </c>
      <c r="F433" s="37">
        <f t="shared" si="105"/>
        <v>0</v>
      </c>
    </row>
    <row r="434" spans="1:6" s="27" customFormat="1" ht="15" hidden="1" x14ac:dyDescent="0.25">
      <c r="A434" s="38" t="s">
        <v>124</v>
      </c>
      <c r="B434" s="35" t="s">
        <v>317</v>
      </c>
      <c r="C434" s="35" t="s">
        <v>319</v>
      </c>
      <c r="D434" s="37"/>
      <c r="E434" s="37"/>
      <c r="F434" s="37"/>
    </row>
    <row r="435" spans="1:6" s="27" customFormat="1" ht="39" hidden="1" x14ac:dyDescent="0.25">
      <c r="A435" s="38" t="s">
        <v>320</v>
      </c>
      <c r="B435" s="35" t="s">
        <v>321</v>
      </c>
      <c r="C435" s="35" t="s">
        <v>101</v>
      </c>
      <c r="D435" s="37">
        <f>D436</f>
        <v>0</v>
      </c>
      <c r="E435" s="37">
        <f>E436</f>
        <v>0</v>
      </c>
      <c r="F435" s="37">
        <f>F436</f>
        <v>0</v>
      </c>
    </row>
    <row r="436" spans="1:6" s="27" customFormat="1" ht="39" hidden="1" x14ac:dyDescent="0.25">
      <c r="A436" s="38" t="s">
        <v>318</v>
      </c>
      <c r="B436" s="35" t="s">
        <v>321</v>
      </c>
      <c r="C436" s="35" t="s">
        <v>319</v>
      </c>
      <c r="D436" s="37"/>
      <c r="E436" s="37"/>
      <c r="F436" s="37"/>
    </row>
    <row r="437" spans="1:6" s="27" customFormat="1" ht="39" hidden="1" x14ac:dyDescent="0.25">
      <c r="A437" s="38" t="s">
        <v>322</v>
      </c>
      <c r="B437" s="35" t="s">
        <v>323</v>
      </c>
      <c r="C437" s="35" t="s">
        <v>101</v>
      </c>
      <c r="D437" s="37">
        <f>D438</f>
        <v>0</v>
      </c>
      <c r="E437" s="37">
        <f>E438</f>
        <v>0</v>
      </c>
      <c r="F437" s="37">
        <f>F438</f>
        <v>0</v>
      </c>
    </row>
    <row r="438" spans="1:6" s="27" customFormat="1" ht="39" hidden="1" x14ac:dyDescent="0.25">
      <c r="A438" s="38" t="s">
        <v>318</v>
      </c>
      <c r="B438" s="35" t="s">
        <v>323</v>
      </c>
      <c r="C438" s="35" t="s">
        <v>319</v>
      </c>
      <c r="D438" s="37"/>
      <c r="E438" s="37"/>
      <c r="F438" s="37"/>
    </row>
    <row r="439" spans="1:6" s="27" customFormat="1" ht="15" x14ac:dyDescent="0.25">
      <c r="A439" s="38" t="s">
        <v>124</v>
      </c>
      <c r="B439" s="35" t="s">
        <v>222</v>
      </c>
      <c r="C439" s="35" t="s">
        <v>125</v>
      </c>
      <c r="D439" s="37">
        <f>D440</f>
        <v>829.09999999999991</v>
      </c>
      <c r="E439" s="37">
        <f t="shared" ref="E439:F439" si="106">E440</f>
        <v>0</v>
      </c>
      <c r="F439" s="37">
        <f t="shared" si="106"/>
        <v>0</v>
      </c>
    </row>
    <row r="440" spans="1:6" s="27" customFormat="1" ht="42.75" customHeight="1" x14ac:dyDescent="0.25">
      <c r="A440" s="84" t="s">
        <v>601</v>
      </c>
      <c r="B440" s="35" t="s">
        <v>222</v>
      </c>
      <c r="C440" s="35" t="s">
        <v>319</v>
      </c>
      <c r="D440" s="37">
        <f>700-250.1+379.2</f>
        <v>829.09999999999991</v>
      </c>
      <c r="E440" s="37">
        <v>0</v>
      </c>
      <c r="F440" s="37">
        <v>0</v>
      </c>
    </row>
    <row r="441" spans="1:6" s="27" customFormat="1" ht="52.5" customHeight="1" x14ac:dyDescent="0.2">
      <c r="A441" s="54" t="s">
        <v>223</v>
      </c>
      <c r="B441" s="33" t="s">
        <v>224</v>
      </c>
      <c r="C441" s="33" t="s">
        <v>101</v>
      </c>
      <c r="D441" s="34">
        <f>D442</f>
        <v>98</v>
      </c>
      <c r="E441" s="34">
        <f>E442</f>
        <v>398</v>
      </c>
      <c r="F441" s="34">
        <f>F442</f>
        <v>398</v>
      </c>
    </row>
    <row r="442" spans="1:6" s="27" customFormat="1" ht="15" x14ac:dyDescent="0.25">
      <c r="A442" s="38" t="s">
        <v>179</v>
      </c>
      <c r="B442" s="35" t="s">
        <v>360</v>
      </c>
      <c r="C442" s="35" t="s">
        <v>101</v>
      </c>
      <c r="D442" s="37">
        <f>D443+D445</f>
        <v>98</v>
      </c>
      <c r="E442" s="37">
        <f>E443+E445</f>
        <v>398</v>
      </c>
      <c r="F442" s="37">
        <f>F443+F445</f>
        <v>398</v>
      </c>
    </row>
    <row r="443" spans="1:6" s="27" customFormat="1" ht="26.25" x14ac:dyDescent="0.25">
      <c r="A443" s="38" t="s">
        <v>120</v>
      </c>
      <c r="B443" s="35" t="s">
        <v>360</v>
      </c>
      <c r="C443" s="35" t="s">
        <v>121</v>
      </c>
      <c r="D443" s="37">
        <f>D444</f>
        <v>0</v>
      </c>
      <c r="E443" s="37">
        <f>E444</f>
        <v>398</v>
      </c>
      <c r="F443" s="37">
        <f>F444</f>
        <v>398</v>
      </c>
    </row>
    <row r="444" spans="1:6" s="27" customFormat="1" ht="26.25" x14ac:dyDescent="0.25">
      <c r="A444" s="38" t="s">
        <v>122</v>
      </c>
      <c r="B444" s="35" t="s">
        <v>360</v>
      </c>
      <c r="C444" s="35" t="s">
        <v>123</v>
      </c>
      <c r="D444" s="37">
        <f>398-150-98-46.6-103.4</f>
        <v>0</v>
      </c>
      <c r="E444" s="37">
        <v>398</v>
      </c>
      <c r="F444" s="37">
        <v>398</v>
      </c>
    </row>
    <row r="445" spans="1:6" s="27" customFormat="1" ht="27.75" customHeight="1" x14ac:dyDescent="0.25">
      <c r="A445" s="38" t="s">
        <v>226</v>
      </c>
      <c r="B445" s="35" t="s">
        <v>360</v>
      </c>
      <c r="C445" s="35" t="s">
        <v>227</v>
      </c>
      <c r="D445" s="37">
        <f>D446</f>
        <v>98</v>
      </c>
      <c r="E445" s="37">
        <f>E446</f>
        <v>0</v>
      </c>
      <c r="F445" s="37">
        <f>F446</f>
        <v>0</v>
      </c>
    </row>
    <row r="446" spans="1:6" s="27" customFormat="1" ht="19.5" customHeight="1" x14ac:dyDescent="0.25">
      <c r="A446" s="38" t="s">
        <v>228</v>
      </c>
      <c r="B446" s="35" t="s">
        <v>360</v>
      </c>
      <c r="C446" s="35" t="s">
        <v>229</v>
      </c>
      <c r="D446" s="37">
        <v>98</v>
      </c>
      <c r="E446" s="37">
        <v>0</v>
      </c>
      <c r="F446" s="37">
        <v>0</v>
      </c>
    </row>
    <row r="447" spans="1:6" s="27" customFormat="1" ht="27.75" customHeight="1" x14ac:dyDescent="0.2">
      <c r="A447" s="54" t="s">
        <v>339</v>
      </c>
      <c r="B447" s="33" t="s">
        <v>340</v>
      </c>
      <c r="C447" s="33" t="s">
        <v>101</v>
      </c>
      <c r="D447" s="34">
        <f>D448+D454+D457</f>
        <v>425.09999999999997</v>
      </c>
      <c r="E447" s="34">
        <f>E448+E454+E457</f>
        <v>685.4</v>
      </c>
      <c r="F447" s="34">
        <f>F448+F454+F457</f>
        <v>685.4</v>
      </c>
    </row>
    <row r="448" spans="1:6" s="27" customFormat="1" ht="18.75" customHeight="1" x14ac:dyDescent="0.25">
      <c r="A448" s="38" t="s">
        <v>483</v>
      </c>
      <c r="B448" s="35" t="s">
        <v>484</v>
      </c>
      <c r="C448" s="35" t="s">
        <v>101</v>
      </c>
      <c r="D448" s="37">
        <f t="shared" ref="D448:F449" si="107">D449</f>
        <v>172.5</v>
      </c>
      <c r="E448" s="37">
        <f t="shared" si="107"/>
        <v>402</v>
      </c>
      <c r="F448" s="37">
        <f t="shared" si="107"/>
        <v>402</v>
      </c>
    </row>
    <row r="449" spans="1:6" s="27" customFormat="1" ht="18" customHeight="1" x14ac:dyDescent="0.25">
      <c r="A449" s="38" t="s">
        <v>485</v>
      </c>
      <c r="B449" s="35" t="s">
        <v>484</v>
      </c>
      <c r="C449" s="35" t="s">
        <v>486</v>
      </c>
      <c r="D449" s="37">
        <f t="shared" si="107"/>
        <v>172.5</v>
      </c>
      <c r="E449" s="37">
        <f t="shared" si="107"/>
        <v>402</v>
      </c>
      <c r="F449" s="37">
        <f t="shared" si="107"/>
        <v>402</v>
      </c>
    </row>
    <row r="450" spans="1:6" s="27" customFormat="1" ht="21" customHeight="1" x14ac:dyDescent="0.25">
      <c r="A450" s="38" t="s">
        <v>487</v>
      </c>
      <c r="B450" s="35" t="s">
        <v>484</v>
      </c>
      <c r="C450" s="35" t="s">
        <v>488</v>
      </c>
      <c r="D450" s="37">
        <f>402-229.5</f>
        <v>172.5</v>
      </c>
      <c r="E450" s="37">
        <v>402</v>
      </c>
      <c r="F450" s="37">
        <v>402</v>
      </c>
    </row>
    <row r="451" spans="1:6" s="27" customFormat="1" ht="15.75" hidden="1" customHeight="1" x14ac:dyDescent="0.25">
      <c r="A451" s="38" t="s">
        <v>341</v>
      </c>
      <c r="B451" s="35" t="s">
        <v>342</v>
      </c>
      <c r="C451" s="35" t="s">
        <v>101</v>
      </c>
      <c r="D451" s="37">
        <f t="shared" ref="D451:F452" si="108">D452</f>
        <v>0</v>
      </c>
      <c r="E451" s="37">
        <f t="shared" si="108"/>
        <v>0</v>
      </c>
      <c r="F451" s="37">
        <f t="shared" si="108"/>
        <v>0</v>
      </c>
    </row>
    <row r="452" spans="1:6" s="27" customFormat="1" ht="15" hidden="1" x14ac:dyDescent="0.25">
      <c r="A452" s="38" t="s">
        <v>124</v>
      </c>
      <c r="B452" s="35" t="s">
        <v>342</v>
      </c>
      <c r="C452" s="35" t="s">
        <v>125</v>
      </c>
      <c r="D452" s="37">
        <f t="shared" si="108"/>
        <v>0</v>
      </c>
      <c r="E452" s="37">
        <f t="shared" si="108"/>
        <v>0</v>
      </c>
      <c r="F452" s="37">
        <f t="shared" si="108"/>
        <v>0</v>
      </c>
    </row>
    <row r="453" spans="1:6" s="27" customFormat="1" ht="30" hidden="1" customHeight="1" x14ac:dyDescent="0.25">
      <c r="A453" s="38" t="s">
        <v>318</v>
      </c>
      <c r="B453" s="35" t="s">
        <v>342</v>
      </c>
      <c r="C453" s="35" t="s">
        <v>319</v>
      </c>
      <c r="D453" s="37"/>
      <c r="E453" s="37"/>
      <c r="F453" s="37"/>
    </row>
    <row r="454" spans="1:6" s="27" customFormat="1" ht="56.25" customHeight="1" x14ac:dyDescent="0.25">
      <c r="A454" s="38" t="s">
        <v>493</v>
      </c>
      <c r="B454" s="35" t="s">
        <v>494</v>
      </c>
      <c r="C454" s="35" t="s">
        <v>101</v>
      </c>
      <c r="D454" s="37">
        <f t="shared" ref="D454:F455" si="109">D455</f>
        <v>252.59999999999997</v>
      </c>
      <c r="E454" s="37">
        <f t="shared" si="109"/>
        <v>283.39999999999998</v>
      </c>
      <c r="F454" s="37">
        <f t="shared" si="109"/>
        <v>283.39999999999998</v>
      </c>
    </row>
    <row r="455" spans="1:6" s="27" customFormat="1" ht="15.75" customHeight="1" x14ac:dyDescent="0.25">
      <c r="A455" s="38" t="s">
        <v>495</v>
      </c>
      <c r="B455" s="35" t="s">
        <v>494</v>
      </c>
      <c r="C455" s="35" t="s">
        <v>486</v>
      </c>
      <c r="D455" s="37">
        <f t="shared" si="109"/>
        <v>252.59999999999997</v>
      </c>
      <c r="E455" s="37">
        <f t="shared" si="109"/>
        <v>283.39999999999998</v>
      </c>
      <c r="F455" s="37">
        <f t="shared" si="109"/>
        <v>283.39999999999998</v>
      </c>
    </row>
    <row r="456" spans="1:6" s="27" customFormat="1" ht="18.75" customHeight="1" x14ac:dyDescent="0.25">
      <c r="A456" s="38" t="s">
        <v>487</v>
      </c>
      <c r="B456" s="35" t="s">
        <v>494</v>
      </c>
      <c r="C456" s="35" t="s">
        <v>488</v>
      </c>
      <c r="D456" s="37">
        <f>273.4-20.8</f>
        <v>252.59999999999997</v>
      </c>
      <c r="E456" s="37">
        <v>283.39999999999998</v>
      </c>
      <c r="F456" s="37">
        <v>283.39999999999998</v>
      </c>
    </row>
    <row r="457" spans="1:6" s="27" customFormat="1" ht="25.5" hidden="1" customHeight="1" x14ac:dyDescent="0.25">
      <c r="A457" s="38" t="s">
        <v>341</v>
      </c>
      <c r="B457" s="35" t="s">
        <v>342</v>
      </c>
      <c r="C457" s="35" t="s">
        <v>101</v>
      </c>
      <c r="D457" s="37">
        <f t="shared" ref="D457:F458" si="110">D458</f>
        <v>0</v>
      </c>
      <c r="E457" s="37">
        <f t="shared" si="110"/>
        <v>0</v>
      </c>
      <c r="F457" s="37">
        <f t="shared" si="110"/>
        <v>0</v>
      </c>
    </row>
    <row r="458" spans="1:6" s="27" customFormat="1" ht="41.25" hidden="1" customHeight="1" x14ac:dyDescent="0.25">
      <c r="A458" s="38" t="s">
        <v>318</v>
      </c>
      <c r="B458" s="35" t="s">
        <v>342</v>
      </c>
      <c r="C458" s="35" t="s">
        <v>125</v>
      </c>
      <c r="D458" s="37">
        <f t="shared" si="110"/>
        <v>0</v>
      </c>
      <c r="E458" s="37">
        <f t="shared" si="110"/>
        <v>0</v>
      </c>
      <c r="F458" s="37">
        <f t="shared" si="110"/>
        <v>0</v>
      </c>
    </row>
    <row r="459" spans="1:6" s="27" customFormat="1" ht="18.75" hidden="1" customHeight="1" x14ac:dyDescent="0.25">
      <c r="A459" s="38" t="s">
        <v>124</v>
      </c>
      <c r="B459" s="35" t="s">
        <v>342</v>
      </c>
      <c r="C459" s="35" t="s">
        <v>319</v>
      </c>
      <c r="D459" s="37"/>
      <c r="E459" s="37"/>
      <c r="F459" s="37"/>
    </row>
    <row r="460" spans="1:6" s="27" customFormat="1" ht="30" customHeight="1" x14ac:dyDescent="0.2">
      <c r="A460" s="54" t="s">
        <v>104</v>
      </c>
      <c r="B460" s="33" t="s">
        <v>105</v>
      </c>
      <c r="C460" s="33" t="s">
        <v>101</v>
      </c>
      <c r="D460" s="34">
        <f>D461</f>
        <v>14569.5</v>
      </c>
      <c r="E460" s="34">
        <f>E461</f>
        <v>15076.899999999998</v>
      </c>
      <c r="F460" s="34">
        <f>F461</f>
        <v>15592.1</v>
      </c>
    </row>
    <row r="461" spans="1:6" s="27" customFormat="1" ht="31.5" customHeight="1" x14ac:dyDescent="0.25">
      <c r="A461" s="38" t="s">
        <v>106</v>
      </c>
      <c r="B461" s="35" t="s">
        <v>107</v>
      </c>
      <c r="C461" s="35" t="s">
        <v>101</v>
      </c>
      <c r="D461" s="37">
        <f>D462+D468+D475+D478+D487+D492+D497+D504+D509+D514+D522+D531+D536+D539+D519+D481</f>
        <v>14569.5</v>
      </c>
      <c r="E461" s="37">
        <f>E462+E468+E475+E478+E487+E492+E497+E504+E509+E514+E522+E531+E536+E539+E519+E481</f>
        <v>15076.899999999998</v>
      </c>
      <c r="F461" s="37">
        <f>F462+F468+F475+F478+F487+F492+F497+F504+F509+F514+F522+F531+F536+F539+F519+F481</f>
        <v>15592.1</v>
      </c>
    </row>
    <row r="462" spans="1:6" s="27" customFormat="1" ht="34.5" customHeight="1" x14ac:dyDescent="0.25">
      <c r="A462" s="38" t="s">
        <v>108</v>
      </c>
      <c r="B462" s="35" t="s">
        <v>109</v>
      </c>
      <c r="C462" s="35" t="s">
        <v>101</v>
      </c>
      <c r="D462" s="37">
        <f t="shared" ref="D462:F463" si="111">D463</f>
        <v>1507</v>
      </c>
      <c r="E462" s="37">
        <f t="shared" si="111"/>
        <v>1564.3</v>
      </c>
      <c r="F462" s="37">
        <f t="shared" si="111"/>
        <v>1623.8</v>
      </c>
    </row>
    <row r="463" spans="1:6" s="27" customFormat="1" ht="64.5" customHeight="1" x14ac:dyDescent="0.25">
      <c r="A463" s="38" t="s">
        <v>110</v>
      </c>
      <c r="B463" s="35" t="s">
        <v>109</v>
      </c>
      <c r="C463" s="35" t="s">
        <v>111</v>
      </c>
      <c r="D463" s="37">
        <f t="shared" si="111"/>
        <v>1507</v>
      </c>
      <c r="E463" s="37">
        <f t="shared" si="111"/>
        <v>1564.3</v>
      </c>
      <c r="F463" s="37">
        <f t="shared" si="111"/>
        <v>1623.8</v>
      </c>
    </row>
    <row r="464" spans="1:6" s="27" customFormat="1" ht="27.75" customHeight="1" x14ac:dyDescent="0.25">
      <c r="A464" s="38" t="s">
        <v>112</v>
      </c>
      <c r="B464" s="35" t="s">
        <v>109</v>
      </c>
      <c r="C464" s="35" t="s">
        <v>113</v>
      </c>
      <c r="D464" s="37">
        <v>1507</v>
      </c>
      <c r="E464" s="37">
        <v>1564.3</v>
      </c>
      <c r="F464" s="37">
        <v>1623.8</v>
      </c>
    </row>
    <row r="465" spans="1:6" s="27" customFormat="1" ht="17.25" hidden="1" customHeight="1" x14ac:dyDescent="0.25">
      <c r="A465" s="38" t="s">
        <v>116</v>
      </c>
      <c r="B465" s="35" t="s">
        <v>117</v>
      </c>
      <c r="C465" s="35" t="s">
        <v>101</v>
      </c>
      <c r="D465" s="37">
        <f t="shared" ref="D465:F466" si="112">D466</f>
        <v>0</v>
      </c>
      <c r="E465" s="37">
        <f t="shared" si="112"/>
        <v>0</v>
      </c>
      <c r="F465" s="37">
        <f t="shared" si="112"/>
        <v>0</v>
      </c>
    </row>
    <row r="466" spans="1:6" s="27" customFormat="1" ht="39.75" hidden="1" customHeight="1" x14ac:dyDescent="0.25">
      <c r="A466" s="38" t="s">
        <v>110</v>
      </c>
      <c r="B466" s="35" t="s">
        <v>117</v>
      </c>
      <c r="C466" s="35" t="s">
        <v>111</v>
      </c>
      <c r="D466" s="37">
        <f t="shared" si="112"/>
        <v>0</v>
      </c>
      <c r="E466" s="37">
        <f t="shared" si="112"/>
        <v>0</v>
      </c>
      <c r="F466" s="37">
        <f t="shared" si="112"/>
        <v>0</v>
      </c>
    </row>
    <row r="467" spans="1:6" s="27" customFormat="1" ht="16.5" hidden="1" customHeight="1" x14ac:dyDescent="0.25">
      <c r="A467" s="38" t="s">
        <v>112</v>
      </c>
      <c r="B467" s="35" t="s">
        <v>117</v>
      </c>
      <c r="C467" s="35" t="s">
        <v>113</v>
      </c>
      <c r="D467" s="37"/>
      <c r="E467" s="37"/>
      <c r="F467" s="37"/>
    </row>
    <row r="468" spans="1:6" s="27" customFormat="1" ht="21.75" customHeight="1" x14ac:dyDescent="0.25">
      <c r="A468" s="38" t="s">
        <v>118</v>
      </c>
      <c r="B468" s="35" t="s">
        <v>119</v>
      </c>
      <c r="C468" s="35" t="s">
        <v>101</v>
      </c>
      <c r="D468" s="37">
        <f>D469+D471+D473</f>
        <v>10582</v>
      </c>
      <c r="E468" s="37">
        <f>E469+E471+E473</f>
        <v>10820</v>
      </c>
      <c r="F468" s="37">
        <f>F469+F471+F473</f>
        <v>11207.400000000001</v>
      </c>
    </row>
    <row r="469" spans="1:6" s="27" customFormat="1" ht="65.25" customHeight="1" x14ac:dyDescent="0.25">
      <c r="A469" s="38" t="s">
        <v>110</v>
      </c>
      <c r="B469" s="35" t="s">
        <v>119</v>
      </c>
      <c r="C469" s="35" t="s">
        <v>111</v>
      </c>
      <c r="D469" s="37">
        <f>D470</f>
        <v>10541</v>
      </c>
      <c r="E469" s="37">
        <f>E470</f>
        <v>10773.3</v>
      </c>
      <c r="F469" s="37">
        <f>F470</f>
        <v>11160.7</v>
      </c>
    </row>
    <row r="470" spans="1:6" s="27" customFormat="1" ht="27" customHeight="1" x14ac:dyDescent="0.25">
      <c r="A470" s="38" t="s">
        <v>112</v>
      </c>
      <c r="B470" s="35" t="s">
        <v>119</v>
      </c>
      <c r="C470" s="35" t="s">
        <v>113</v>
      </c>
      <c r="D470" s="37">
        <f>8028+2379.1+205.9+10-176.2+31.7+1.8+46.6+14.1</f>
        <v>10541</v>
      </c>
      <c r="E470" s="37">
        <f>8305.6+2467.7</f>
        <v>10773.3</v>
      </c>
      <c r="F470" s="37">
        <f>8601+2559.7</f>
        <v>11160.7</v>
      </c>
    </row>
    <row r="471" spans="1:6" s="27" customFormat="1" ht="30" customHeight="1" x14ac:dyDescent="0.25">
      <c r="A471" s="38" t="s">
        <v>120</v>
      </c>
      <c r="B471" s="35" t="s">
        <v>119</v>
      </c>
      <c r="C471" s="35" t="s">
        <v>121</v>
      </c>
      <c r="D471" s="37">
        <f>D472</f>
        <v>38.5</v>
      </c>
      <c r="E471" s="37">
        <f>E472</f>
        <v>38.5</v>
      </c>
      <c r="F471" s="37">
        <f>F472</f>
        <v>38.5</v>
      </c>
    </row>
    <row r="472" spans="1:6" s="27" customFormat="1" ht="30" customHeight="1" x14ac:dyDescent="0.25">
      <c r="A472" s="38" t="s">
        <v>122</v>
      </c>
      <c r="B472" s="35" t="s">
        <v>119</v>
      </c>
      <c r="C472" s="35" t="s">
        <v>123</v>
      </c>
      <c r="D472" s="37">
        <v>38.5</v>
      </c>
      <c r="E472" s="37">
        <v>38.5</v>
      </c>
      <c r="F472" s="37">
        <v>38.5</v>
      </c>
    </row>
    <row r="473" spans="1:6" s="27" customFormat="1" ht="17.25" customHeight="1" x14ac:dyDescent="0.25">
      <c r="A473" s="38" t="s">
        <v>124</v>
      </c>
      <c r="B473" s="35" t="s">
        <v>119</v>
      </c>
      <c r="C473" s="35" t="s">
        <v>125</v>
      </c>
      <c r="D473" s="37">
        <f>D474</f>
        <v>2.4999999999999991</v>
      </c>
      <c r="E473" s="37">
        <f>E474</f>
        <v>8.1999999999999993</v>
      </c>
      <c r="F473" s="37">
        <f>F474</f>
        <v>8.1999999999999993</v>
      </c>
    </row>
    <row r="474" spans="1:6" s="27" customFormat="1" ht="21" customHeight="1" x14ac:dyDescent="0.25">
      <c r="A474" s="57" t="s">
        <v>126</v>
      </c>
      <c r="B474" s="35" t="s">
        <v>119</v>
      </c>
      <c r="C474" s="35" t="s">
        <v>127</v>
      </c>
      <c r="D474" s="37">
        <f>6.2+2-3.4-2.3</f>
        <v>2.4999999999999991</v>
      </c>
      <c r="E474" s="37">
        <f>6.2+2</f>
        <v>8.1999999999999993</v>
      </c>
      <c r="F474" s="37">
        <f>6.2+2</f>
        <v>8.1999999999999993</v>
      </c>
    </row>
    <row r="475" spans="1:6" s="27" customFormat="1" ht="32.25" customHeight="1" x14ac:dyDescent="0.25">
      <c r="A475" s="38" t="s">
        <v>155</v>
      </c>
      <c r="B475" s="35" t="s">
        <v>156</v>
      </c>
      <c r="C475" s="35" t="s">
        <v>101</v>
      </c>
      <c r="D475" s="37">
        <f t="shared" ref="D475:F476" si="113">D476</f>
        <v>371.80000000000007</v>
      </c>
      <c r="E475" s="37">
        <f t="shared" si="113"/>
        <v>578.79999999999995</v>
      </c>
      <c r="F475" s="37">
        <f t="shared" si="113"/>
        <v>580</v>
      </c>
    </row>
    <row r="476" spans="1:6" s="27" customFormat="1" ht="73.5" customHeight="1" x14ac:dyDescent="0.25">
      <c r="A476" s="38" t="s">
        <v>110</v>
      </c>
      <c r="B476" s="35" t="s">
        <v>156</v>
      </c>
      <c r="C476" s="35" t="s">
        <v>111</v>
      </c>
      <c r="D476" s="37">
        <f t="shared" si="113"/>
        <v>371.80000000000007</v>
      </c>
      <c r="E476" s="37">
        <f t="shared" si="113"/>
        <v>578.79999999999995</v>
      </c>
      <c r="F476" s="37">
        <f t="shared" si="113"/>
        <v>580</v>
      </c>
    </row>
    <row r="477" spans="1:6" s="27" customFormat="1" ht="30.75" customHeight="1" x14ac:dyDescent="0.25">
      <c r="A477" s="38" t="s">
        <v>112</v>
      </c>
      <c r="B477" s="35" t="s">
        <v>156</v>
      </c>
      <c r="C477" s="35" t="s">
        <v>113</v>
      </c>
      <c r="D477" s="37">
        <f>577.7-205.9</f>
        <v>371.80000000000007</v>
      </c>
      <c r="E477" s="37">
        <v>578.79999999999995</v>
      </c>
      <c r="F477" s="37">
        <v>580</v>
      </c>
    </row>
    <row r="478" spans="1:6" s="27" customFormat="1" ht="28.5" customHeight="1" x14ac:dyDescent="0.25">
      <c r="A478" s="38" t="s">
        <v>244</v>
      </c>
      <c r="B478" s="35" t="s">
        <v>245</v>
      </c>
      <c r="C478" s="35" t="s">
        <v>101</v>
      </c>
      <c r="D478" s="37">
        <f t="shared" ref="D478:F479" si="114">D479</f>
        <v>73.5</v>
      </c>
      <c r="E478" s="37">
        <f t="shared" si="114"/>
        <v>67.8</v>
      </c>
      <c r="F478" s="37">
        <f t="shared" si="114"/>
        <v>70.3</v>
      </c>
    </row>
    <row r="479" spans="1:6" s="27" customFormat="1" ht="69.75" customHeight="1" x14ac:dyDescent="0.25">
      <c r="A479" s="38" t="s">
        <v>110</v>
      </c>
      <c r="B479" s="35" t="s">
        <v>245</v>
      </c>
      <c r="C479" s="35" t="s">
        <v>111</v>
      </c>
      <c r="D479" s="37">
        <f t="shared" si="114"/>
        <v>73.5</v>
      </c>
      <c r="E479" s="37">
        <f t="shared" si="114"/>
        <v>67.8</v>
      </c>
      <c r="F479" s="37">
        <f t="shared" si="114"/>
        <v>70.3</v>
      </c>
    </row>
    <row r="480" spans="1:6" s="27" customFormat="1" ht="30.75" customHeight="1" x14ac:dyDescent="0.25">
      <c r="A480" s="38" t="s">
        <v>112</v>
      </c>
      <c r="B480" s="35" t="s">
        <v>245</v>
      </c>
      <c r="C480" s="35" t="s">
        <v>113</v>
      </c>
      <c r="D480" s="37">
        <f>67.1+6.4</f>
        <v>73.5</v>
      </c>
      <c r="E480" s="37">
        <v>67.8</v>
      </c>
      <c r="F480" s="37">
        <v>70.3</v>
      </c>
    </row>
    <row r="481" spans="1:6" s="27" customFormat="1" ht="42.75" customHeight="1" x14ac:dyDescent="0.25">
      <c r="A481" s="38" t="s">
        <v>147</v>
      </c>
      <c r="B481" s="35" t="s">
        <v>152</v>
      </c>
      <c r="C481" s="35" t="s">
        <v>101</v>
      </c>
      <c r="D481" s="37">
        <f t="shared" ref="D481:F482" si="115">D482</f>
        <v>0.3</v>
      </c>
      <c r="E481" s="37">
        <f t="shared" si="115"/>
        <v>0</v>
      </c>
      <c r="F481" s="37">
        <f t="shared" si="115"/>
        <v>0</v>
      </c>
    </row>
    <row r="482" spans="1:6" s="27" customFormat="1" ht="26.25" customHeight="1" x14ac:dyDescent="0.25">
      <c r="A482" s="38" t="s">
        <v>120</v>
      </c>
      <c r="B482" s="35" t="s">
        <v>152</v>
      </c>
      <c r="C482" s="35" t="s">
        <v>121</v>
      </c>
      <c r="D482" s="37">
        <f t="shared" si="115"/>
        <v>0.3</v>
      </c>
      <c r="E482" s="37">
        <f t="shared" si="115"/>
        <v>0</v>
      </c>
      <c r="F482" s="37">
        <f t="shared" si="115"/>
        <v>0</v>
      </c>
    </row>
    <row r="483" spans="1:6" s="27" customFormat="1" ht="30.75" customHeight="1" x14ac:dyDescent="0.25">
      <c r="A483" s="38" t="s">
        <v>122</v>
      </c>
      <c r="B483" s="35" t="s">
        <v>152</v>
      </c>
      <c r="C483" s="35" t="s">
        <v>123</v>
      </c>
      <c r="D483" s="37">
        <v>0.3</v>
      </c>
      <c r="E483" s="37">
        <v>0</v>
      </c>
      <c r="F483" s="37">
        <v>0</v>
      </c>
    </row>
    <row r="484" spans="1:6" s="27" customFormat="1" ht="37.5" hidden="1" customHeight="1" x14ac:dyDescent="0.25">
      <c r="A484" s="38" t="s">
        <v>275</v>
      </c>
      <c r="B484" s="35" t="s">
        <v>276</v>
      </c>
      <c r="C484" s="35" t="s">
        <v>101</v>
      </c>
      <c r="D484" s="37">
        <f t="shared" ref="D484:F485" si="116">D485</f>
        <v>0</v>
      </c>
      <c r="E484" s="37">
        <f t="shared" si="116"/>
        <v>0</v>
      </c>
      <c r="F484" s="37">
        <f t="shared" si="116"/>
        <v>0</v>
      </c>
    </row>
    <row r="485" spans="1:6" s="27" customFormat="1" ht="31.5" hidden="1" customHeight="1" x14ac:dyDescent="0.25">
      <c r="A485" s="38" t="s">
        <v>120</v>
      </c>
      <c r="B485" s="35" t="s">
        <v>276</v>
      </c>
      <c r="C485" s="35" t="s">
        <v>121</v>
      </c>
      <c r="D485" s="37">
        <f t="shared" si="116"/>
        <v>0</v>
      </c>
      <c r="E485" s="37">
        <f t="shared" si="116"/>
        <v>0</v>
      </c>
      <c r="F485" s="37">
        <f t="shared" si="116"/>
        <v>0</v>
      </c>
    </row>
    <row r="486" spans="1:6" s="27" customFormat="1" ht="32.25" hidden="1" customHeight="1" x14ac:dyDescent="0.25">
      <c r="A486" s="38" t="s">
        <v>122</v>
      </c>
      <c r="B486" s="35" t="s">
        <v>276</v>
      </c>
      <c r="C486" s="35" t="s">
        <v>123</v>
      </c>
      <c r="D486" s="37"/>
      <c r="E486" s="37"/>
      <c r="F486" s="37"/>
    </row>
    <row r="487" spans="1:6" ht="30.75" customHeight="1" x14ac:dyDescent="0.25">
      <c r="A487" s="38" t="s">
        <v>128</v>
      </c>
      <c r="B487" s="35" t="s">
        <v>129</v>
      </c>
      <c r="C487" s="35" t="s">
        <v>101</v>
      </c>
      <c r="D487" s="37">
        <f>D488+D490</f>
        <v>201.8</v>
      </c>
      <c r="E487" s="37">
        <f>E488+E490</f>
        <v>201.79999999999998</v>
      </c>
      <c r="F487" s="37">
        <f>F488+F490</f>
        <v>208.4</v>
      </c>
    </row>
    <row r="488" spans="1:6" ht="68.25" customHeight="1" x14ac:dyDescent="0.25">
      <c r="A488" s="38" t="s">
        <v>110</v>
      </c>
      <c r="B488" s="35" t="s">
        <v>129</v>
      </c>
      <c r="C488" s="35" t="s">
        <v>111</v>
      </c>
      <c r="D488" s="37">
        <f>D489</f>
        <v>201.20000000000002</v>
      </c>
      <c r="E488" s="37">
        <f>E489</f>
        <v>201.2</v>
      </c>
      <c r="F488" s="37">
        <f>F489</f>
        <v>207.8</v>
      </c>
    </row>
    <row r="489" spans="1:6" ht="30.75" customHeight="1" x14ac:dyDescent="0.25">
      <c r="A489" s="38" t="s">
        <v>112</v>
      </c>
      <c r="B489" s="35" t="s">
        <v>129</v>
      </c>
      <c r="C489" s="35" t="s">
        <v>113</v>
      </c>
      <c r="D489" s="37">
        <f>194.9+6.3</f>
        <v>201.20000000000002</v>
      </c>
      <c r="E489" s="37">
        <v>201.2</v>
      </c>
      <c r="F489" s="37">
        <v>207.8</v>
      </c>
    </row>
    <row r="490" spans="1:6" ht="33.75" customHeight="1" x14ac:dyDescent="0.25">
      <c r="A490" s="38" t="s">
        <v>120</v>
      </c>
      <c r="B490" s="35" t="s">
        <v>129</v>
      </c>
      <c r="C490" s="35" t="s">
        <v>121</v>
      </c>
      <c r="D490" s="37">
        <f>D491</f>
        <v>0.60000000000000009</v>
      </c>
      <c r="E490" s="37">
        <f>E491</f>
        <v>0.60000000000000009</v>
      </c>
      <c r="F490" s="37">
        <f>F491</f>
        <v>0.60000000000000009</v>
      </c>
    </row>
    <row r="491" spans="1:6" ht="26.25" x14ac:dyDescent="0.25">
      <c r="A491" s="38" t="s">
        <v>122</v>
      </c>
      <c r="B491" s="35" t="s">
        <v>129</v>
      </c>
      <c r="C491" s="35" t="s">
        <v>123</v>
      </c>
      <c r="D491" s="37">
        <f>1.6-1</f>
        <v>0.60000000000000009</v>
      </c>
      <c r="E491" s="37">
        <f>1.6-1</f>
        <v>0.60000000000000009</v>
      </c>
      <c r="F491" s="37">
        <f>1.6-1</f>
        <v>0.60000000000000009</v>
      </c>
    </row>
    <row r="492" spans="1:6" ht="44.25" customHeight="1" x14ac:dyDescent="0.25">
      <c r="A492" s="38" t="s">
        <v>575</v>
      </c>
      <c r="B492" s="35" t="s">
        <v>131</v>
      </c>
      <c r="C492" s="35" t="s">
        <v>101</v>
      </c>
      <c r="D492" s="37">
        <f>D493+D495</f>
        <v>203.9</v>
      </c>
      <c r="E492" s="37">
        <f>E493+E495</f>
        <v>203.79999999999998</v>
      </c>
      <c r="F492" s="37">
        <f>F493+F495</f>
        <v>210.39999999999998</v>
      </c>
    </row>
    <row r="493" spans="1:6" ht="71.25" customHeight="1" x14ac:dyDescent="0.25">
      <c r="A493" s="38" t="s">
        <v>110</v>
      </c>
      <c r="B493" s="35" t="s">
        <v>131</v>
      </c>
      <c r="C493" s="35" t="s">
        <v>111</v>
      </c>
      <c r="D493" s="37">
        <f>D494</f>
        <v>190.70000000000002</v>
      </c>
      <c r="E493" s="37">
        <f>E494</f>
        <v>190.6</v>
      </c>
      <c r="F493" s="37">
        <f>F494</f>
        <v>197.2</v>
      </c>
    </row>
    <row r="494" spans="1:6" ht="30" customHeight="1" x14ac:dyDescent="0.25">
      <c r="A494" s="38" t="s">
        <v>112</v>
      </c>
      <c r="B494" s="35" t="s">
        <v>131</v>
      </c>
      <c r="C494" s="35" t="s">
        <v>113</v>
      </c>
      <c r="D494" s="37">
        <f>184.4+6.3</f>
        <v>190.70000000000002</v>
      </c>
      <c r="E494" s="37">
        <v>190.6</v>
      </c>
      <c r="F494" s="37">
        <v>197.2</v>
      </c>
    </row>
    <row r="495" spans="1:6" ht="30.75" customHeight="1" x14ac:dyDescent="0.25">
      <c r="A495" s="38" t="s">
        <v>120</v>
      </c>
      <c r="B495" s="35" t="s">
        <v>131</v>
      </c>
      <c r="C495" s="35" t="s">
        <v>121</v>
      </c>
      <c r="D495" s="37">
        <f>D496</f>
        <v>13.200000000000001</v>
      </c>
      <c r="E495" s="37">
        <f>E496</f>
        <v>13.200000000000001</v>
      </c>
      <c r="F495" s="37">
        <f>F496</f>
        <v>13.200000000000001</v>
      </c>
    </row>
    <row r="496" spans="1:6" ht="26.25" x14ac:dyDescent="0.25">
      <c r="A496" s="38" t="s">
        <v>122</v>
      </c>
      <c r="B496" s="35" t="s">
        <v>131</v>
      </c>
      <c r="C496" s="35" t="s">
        <v>123</v>
      </c>
      <c r="D496" s="37">
        <f>19.3-6.1</f>
        <v>13.200000000000001</v>
      </c>
      <c r="E496" s="37">
        <f>19.3-6.1</f>
        <v>13.200000000000001</v>
      </c>
      <c r="F496" s="37">
        <f>19.3-6.1</f>
        <v>13.200000000000001</v>
      </c>
    </row>
    <row r="497" spans="1:6" ht="42" customHeight="1" x14ac:dyDescent="0.25">
      <c r="A497" s="38" t="s">
        <v>132</v>
      </c>
      <c r="B497" s="35" t="s">
        <v>133</v>
      </c>
      <c r="C497" s="35" t="s">
        <v>101</v>
      </c>
      <c r="D497" s="37">
        <f>D498+D502</f>
        <v>210.70000000000002</v>
      </c>
      <c r="E497" s="37">
        <f>E498+E502</f>
        <v>210.6</v>
      </c>
      <c r="F497" s="37">
        <f>F498+F502</f>
        <v>217.2</v>
      </c>
    </row>
    <row r="498" spans="1:6" ht="67.5" customHeight="1" x14ac:dyDescent="0.25">
      <c r="A498" s="38" t="s">
        <v>110</v>
      </c>
      <c r="B498" s="35" t="s">
        <v>133</v>
      </c>
      <c r="C498" s="35" t="s">
        <v>111</v>
      </c>
      <c r="D498" s="37">
        <f>D499</f>
        <v>210.70000000000002</v>
      </c>
      <c r="E498" s="37">
        <f>E499</f>
        <v>210.6</v>
      </c>
      <c r="F498" s="37">
        <f>F499</f>
        <v>217.2</v>
      </c>
    </row>
    <row r="499" spans="1:6" ht="29.25" customHeight="1" x14ac:dyDescent="0.25">
      <c r="A499" s="38" t="s">
        <v>112</v>
      </c>
      <c r="B499" s="35" t="s">
        <v>133</v>
      </c>
      <c r="C499" s="35" t="s">
        <v>113</v>
      </c>
      <c r="D499" s="37">
        <f>204.4+6.3</f>
        <v>210.70000000000002</v>
      </c>
      <c r="E499" s="37">
        <v>210.6</v>
      </c>
      <c r="F499" s="37">
        <v>217.2</v>
      </c>
    </row>
    <row r="500" spans="1:6" ht="30.75" hidden="1" customHeight="1" x14ac:dyDescent="0.25">
      <c r="A500" s="38" t="s">
        <v>120</v>
      </c>
      <c r="B500" s="35" t="s">
        <v>133</v>
      </c>
      <c r="C500" s="35" t="s">
        <v>121</v>
      </c>
      <c r="D500" s="37">
        <f>D501</f>
        <v>0</v>
      </c>
      <c r="E500" s="37">
        <f>E501</f>
        <v>0</v>
      </c>
      <c r="F500" s="37">
        <f>F501</f>
        <v>0</v>
      </c>
    </row>
    <row r="501" spans="1:6" ht="26.25" hidden="1" x14ac:dyDescent="0.25">
      <c r="A501" s="38" t="s">
        <v>122</v>
      </c>
      <c r="B501" s="35" t="s">
        <v>133</v>
      </c>
      <c r="C501" s="35" t="s">
        <v>123</v>
      </c>
      <c r="D501" s="37">
        <f>34.4-9.7-24.7</f>
        <v>0</v>
      </c>
      <c r="E501" s="37">
        <f>34.4-9.7-24.7</f>
        <v>0</v>
      </c>
      <c r="F501" s="37">
        <f>34.4-9.7-24.7</f>
        <v>0</v>
      </c>
    </row>
    <row r="502" spans="1:6" ht="26.25" hidden="1" x14ac:dyDescent="0.25">
      <c r="A502" s="38" t="s">
        <v>120</v>
      </c>
      <c r="B502" s="35" t="s">
        <v>133</v>
      </c>
      <c r="C502" s="35" t="s">
        <v>121</v>
      </c>
      <c r="D502" s="37">
        <f>D503</f>
        <v>0</v>
      </c>
      <c r="E502" s="37">
        <f>E503</f>
        <v>0</v>
      </c>
      <c r="F502" s="37">
        <f>F503</f>
        <v>0</v>
      </c>
    </row>
    <row r="503" spans="1:6" ht="26.25" hidden="1" x14ac:dyDescent="0.25">
      <c r="A503" s="38" t="s">
        <v>122</v>
      </c>
      <c r="B503" s="35" t="s">
        <v>133</v>
      </c>
      <c r="C503" s="35" t="s">
        <v>123</v>
      </c>
      <c r="D503" s="37">
        <f>24.7-24.7</f>
        <v>0</v>
      </c>
      <c r="E503" s="37">
        <f>24.7-24.7</f>
        <v>0</v>
      </c>
      <c r="F503" s="37">
        <f>24.7-24.7</f>
        <v>0</v>
      </c>
    </row>
    <row r="504" spans="1:6" ht="69.75" customHeight="1" x14ac:dyDescent="0.25">
      <c r="A504" s="38" t="s">
        <v>134</v>
      </c>
      <c r="B504" s="35" t="s">
        <v>135</v>
      </c>
      <c r="C504" s="35" t="s">
        <v>101</v>
      </c>
      <c r="D504" s="37">
        <f>D505+D507</f>
        <v>202.10000000000002</v>
      </c>
      <c r="E504" s="37">
        <f>E505+E507</f>
        <v>202</v>
      </c>
      <c r="F504" s="37">
        <f>F505+F507</f>
        <v>208.60000000000002</v>
      </c>
    </row>
    <row r="505" spans="1:6" ht="38.25" customHeight="1" x14ac:dyDescent="0.25">
      <c r="A505" s="38" t="s">
        <v>110</v>
      </c>
      <c r="B505" s="35" t="s">
        <v>135</v>
      </c>
      <c r="C505" s="35" t="s">
        <v>111</v>
      </c>
      <c r="D505" s="37">
        <f>D506</f>
        <v>191.8</v>
      </c>
      <c r="E505" s="37">
        <f>E506</f>
        <v>191.7</v>
      </c>
      <c r="F505" s="37">
        <f>F506</f>
        <v>198.3</v>
      </c>
    </row>
    <row r="506" spans="1:6" ht="28.5" customHeight="1" x14ac:dyDescent="0.25">
      <c r="A506" s="38" t="s">
        <v>112</v>
      </c>
      <c r="B506" s="35" t="s">
        <v>135</v>
      </c>
      <c r="C506" s="35" t="s">
        <v>113</v>
      </c>
      <c r="D506" s="37">
        <f>185.5+6.3</f>
        <v>191.8</v>
      </c>
      <c r="E506" s="37">
        <v>191.7</v>
      </c>
      <c r="F506" s="37">
        <v>198.3</v>
      </c>
    </row>
    <row r="507" spans="1:6" ht="27.75" customHeight="1" x14ac:dyDescent="0.25">
      <c r="A507" s="38" t="s">
        <v>120</v>
      </c>
      <c r="B507" s="35" t="s">
        <v>135</v>
      </c>
      <c r="C507" s="35" t="s">
        <v>121</v>
      </c>
      <c r="D507" s="37">
        <f>D508</f>
        <v>10.3</v>
      </c>
      <c r="E507" s="37">
        <f>E508</f>
        <v>10.3</v>
      </c>
      <c r="F507" s="37">
        <f>F508</f>
        <v>10.3</v>
      </c>
    </row>
    <row r="508" spans="1:6" ht="26.25" x14ac:dyDescent="0.25">
      <c r="A508" s="38" t="s">
        <v>122</v>
      </c>
      <c r="B508" s="35" t="s">
        <v>135</v>
      </c>
      <c r="C508" s="35" t="s">
        <v>123</v>
      </c>
      <c r="D508" s="37">
        <f>20.5-10.2</f>
        <v>10.3</v>
      </c>
      <c r="E508" s="37">
        <f>20.5-10.2</f>
        <v>10.3</v>
      </c>
      <c r="F508" s="37">
        <f>20.5-10.2</f>
        <v>10.3</v>
      </c>
    </row>
    <row r="509" spans="1:6" ht="42.75" customHeight="1" x14ac:dyDescent="0.25">
      <c r="A509" s="38" t="s">
        <v>136</v>
      </c>
      <c r="B509" s="35" t="s">
        <v>137</v>
      </c>
      <c r="C509" s="35" t="s">
        <v>101</v>
      </c>
      <c r="D509" s="37">
        <f>D510+D512</f>
        <v>641.69999999999993</v>
      </c>
      <c r="E509" s="37">
        <f>E510+E512</f>
        <v>641.69999999999993</v>
      </c>
      <c r="F509" s="37">
        <f>F510+F512</f>
        <v>661.3</v>
      </c>
    </row>
    <row r="510" spans="1:6" ht="71.25" customHeight="1" x14ac:dyDescent="0.25">
      <c r="A510" s="38" t="s">
        <v>110</v>
      </c>
      <c r="B510" s="35" t="s">
        <v>137</v>
      </c>
      <c r="C510" s="35" t="s">
        <v>111</v>
      </c>
      <c r="D510" s="37">
        <f>D511</f>
        <v>625.29999999999995</v>
      </c>
      <c r="E510" s="37">
        <f>E511</f>
        <v>625.29999999999995</v>
      </c>
      <c r="F510" s="37">
        <f>F511</f>
        <v>644.9</v>
      </c>
    </row>
    <row r="511" spans="1:6" ht="30.75" customHeight="1" x14ac:dyDescent="0.25">
      <c r="A511" s="38" t="s">
        <v>112</v>
      </c>
      <c r="B511" s="35" t="s">
        <v>137</v>
      </c>
      <c r="C511" s="35" t="s">
        <v>113</v>
      </c>
      <c r="D511" s="37">
        <f>606.5+18.8</f>
        <v>625.29999999999995</v>
      </c>
      <c r="E511" s="37">
        <v>625.29999999999995</v>
      </c>
      <c r="F511" s="37">
        <v>644.9</v>
      </c>
    </row>
    <row r="512" spans="1:6" ht="27.75" customHeight="1" x14ac:dyDescent="0.25">
      <c r="A512" s="38" t="s">
        <v>120</v>
      </c>
      <c r="B512" s="35" t="s">
        <v>137</v>
      </c>
      <c r="C512" s="35" t="s">
        <v>121</v>
      </c>
      <c r="D512" s="37">
        <f>D513</f>
        <v>16.399999999999999</v>
      </c>
      <c r="E512" s="37">
        <f>E513</f>
        <v>16.399999999999999</v>
      </c>
      <c r="F512" s="37">
        <f>F513</f>
        <v>16.399999999999999</v>
      </c>
    </row>
    <row r="513" spans="1:6" ht="26.25" x14ac:dyDescent="0.25">
      <c r="A513" s="38" t="s">
        <v>122</v>
      </c>
      <c r="B513" s="35" t="s">
        <v>137</v>
      </c>
      <c r="C513" s="35" t="s">
        <v>123</v>
      </c>
      <c r="D513" s="37">
        <f>35.8-19.4</f>
        <v>16.399999999999999</v>
      </c>
      <c r="E513" s="37">
        <f>35.8-19.4</f>
        <v>16.399999999999999</v>
      </c>
      <c r="F513" s="37">
        <f>35.8-19.4</f>
        <v>16.399999999999999</v>
      </c>
    </row>
    <row r="514" spans="1:6" ht="93.75" customHeight="1" x14ac:dyDescent="0.25">
      <c r="A514" s="38" t="s">
        <v>138</v>
      </c>
      <c r="B514" s="35" t="s">
        <v>139</v>
      </c>
      <c r="C514" s="35" t="s">
        <v>101</v>
      </c>
      <c r="D514" s="37">
        <f t="shared" ref="D514:F515" si="117">D515</f>
        <v>191.8</v>
      </c>
      <c r="E514" s="37">
        <f t="shared" si="117"/>
        <v>191.8</v>
      </c>
      <c r="F514" s="37">
        <f t="shared" si="117"/>
        <v>198.4</v>
      </c>
    </row>
    <row r="515" spans="1:6" ht="68.25" customHeight="1" x14ac:dyDescent="0.25">
      <c r="A515" s="38" t="s">
        <v>110</v>
      </c>
      <c r="B515" s="35" t="s">
        <v>139</v>
      </c>
      <c r="C515" s="35" t="s">
        <v>111</v>
      </c>
      <c r="D515" s="37">
        <f t="shared" si="117"/>
        <v>191.8</v>
      </c>
      <c r="E515" s="37">
        <f t="shared" si="117"/>
        <v>191.8</v>
      </c>
      <c r="F515" s="37">
        <f t="shared" si="117"/>
        <v>198.4</v>
      </c>
    </row>
    <row r="516" spans="1:6" ht="30" customHeight="1" x14ac:dyDescent="0.25">
      <c r="A516" s="38" t="s">
        <v>112</v>
      </c>
      <c r="B516" s="35" t="s">
        <v>139</v>
      </c>
      <c r="C516" s="35" t="s">
        <v>113</v>
      </c>
      <c r="D516" s="37">
        <f>185.5+6.3</f>
        <v>191.8</v>
      </c>
      <c r="E516" s="37">
        <v>191.8</v>
      </c>
      <c r="F516" s="37">
        <v>198.4</v>
      </c>
    </row>
    <row r="517" spans="1:6" ht="30.75" hidden="1" customHeight="1" x14ac:dyDescent="0.25">
      <c r="A517" s="38" t="s">
        <v>120</v>
      </c>
      <c r="B517" s="35" t="s">
        <v>576</v>
      </c>
      <c r="C517" s="35" t="s">
        <v>121</v>
      </c>
      <c r="D517" s="37">
        <f>D518</f>
        <v>0</v>
      </c>
      <c r="E517" s="37">
        <f>E518</f>
        <v>0</v>
      </c>
      <c r="F517" s="37">
        <f>F518</f>
        <v>0</v>
      </c>
    </row>
    <row r="518" spans="1:6" ht="26.25" hidden="1" x14ac:dyDescent="0.25">
      <c r="A518" s="38" t="s">
        <v>122</v>
      </c>
      <c r="B518" s="35" t="s">
        <v>576</v>
      </c>
      <c r="C518" s="35" t="s">
        <v>123</v>
      </c>
      <c r="D518" s="37">
        <v>0</v>
      </c>
      <c r="E518" s="37">
        <v>0</v>
      </c>
      <c r="F518" s="37">
        <v>0</v>
      </c>
    </row>
    <row r="519" spans="1:6" ht="66" hidden="1" customHeight="1" x14ac:dyDescent="0.25">
      <c r="A519" s="38" t="s">
        <v>140</v>
      </c>
      <c r="B519" s="35" t="s">
        <v>141</v>
      </c>
      <c r="C519" s="35" t="s">
        <v>101</v>
      </c>
      <c r="D519" s="37">
        <f t="shared" ref="D519:F520" si="118">D520</f>
        <v>0</v>
      </c>
      <c r="E519" s="37">
        <f t="shared" si="118"/>
        <v>0</v>
      </c>
      <c r="F519" s="37">
        <f t="shared" si="118"/>
        <v>0</v>
      </c>
    </row>
    <row r="520" spans="1:6" ht="26.25" hidden="1" x14ac:dyDescent="0.25">
      <c r="A520" s="38" t="s">
        <v>120</v>
      </c>
      <c r="B520" s="35" t="s">
        <v>141</v>
      </c>
      <c r="C520" s="35" t="s">
        <v>121</v>
      </c>
      <c r="D520" s="37">
        <f t="shared" si="118"/>
        <v>0</v>
      </c>
      <c r="E520" s="37">
        <f t="shared" si="118"/>
        <v>0</v>
      </c>
      <c r="F520" s="37">
        <f t="shared" si="118"/>
        <v>0</v>
      </c>
    </row>
    <row r="521" spans="1:6" ht="26.25" hidden="1" x14ac:dyDescent="0.25">
      <c r="A521" s="38" t="s">
        <v>122</v>
      </c>
      <c r="B521" s="35" t="s">
        <v>141</v>
      </c>
      <c r="C521" s="35" t="s">
        <v>123</v>
      </c>
      <c r="D521" s="37">
        <f>4.9-4.9</f>
        <v>0</v>
      </c>
      <c r="E521" s="37">
        <f>4.9-4.9</f>
        <v>0</v>
      </c>
      <c r="F521" s="37">
        <f>4.9-4.9</f>
        <v>0</v>
      </c>
    </row>
    <row r="522" spans="1:6" ht="81" customHeight="1" x14ac:dyDescent="0.25">
      <c r="A522" s="38" t="s">
        <v>142</v>
      </c>
      <c r="B522" s="35" t="s">
        <v>143</v>
      </c>
      <c r="C522" s="35" t="s">
        <v>101</v>
      </c>
      <c r="D522" s="37">
        <f>D523+D525</f>
        <v>20.5</v>
      </c>
      <c r="E522" s="37">
        <f>E523+E525</f>
        <v>20.5</v>
      </c>
      <c r="F522" s="37">
        <f>F523+F525</f>
        <v>21</v>
      </c>
    </row>
    <row r="523" spans="1:6" ht="67.5" customHeight="1" x14ac:dyDescent="0.25">
      <c r="A523" s="38" t="s">
        <v>110</v>
      </c>
      <c r="B523" s="35" t="s">
        <v>143</v>
      </c>
      <c r="C523" s="35" t="s">
        <v>111</v>
      </c>
      <c r="D523" s="37">
        <f>D524</f>
        <v>14.4</v>
      </c>
      <c r="E523" s="37">
        <f>E524</f>
        <v>14.4</v>
      </c>
      <c r="F523" s="37">
        <f>F524</f>
        <v>14.9</v>
      </c>
    </row>
    <row r="524" spans="1:6" ht="30.75" customHeight="1" x14ac:dyDescent="0.25">
      <c r="A524" s="38" t="s">
        <v>112</v>
      </c>
      <c r="B524" s="35" t="s">
        <v>143</v>
      </c>
      <c r="C524" s="35" t="s">
        <v>113</v>
      </c>
      <c r="D524" s="37">
        <v>14.4</v>
      </c>
      <c r="E524" s="37">
        <v>14.4</v>
      </c>
      <c r="F524" s="37">
        <v>14.9</v>
      </c>
    </row>
    <row r="525" spans="1:6" ht="33.75" customHeight="1" x14ac:dyDescent="0.25">
      <c r="A525" s="38" t="s">
        <v>120</v>
      </c>
      <c r="B525" s="35" t="s">
        <v>143</v>
      </c>
      <c r="C525" s="35" t="s">
        <v>121</v>
      </c>
      <c r="D525" s="37">
        <f>D526</f>
        <v>6.1</v>
      </c>
      <c r="E525" s="37">
        <f>E526</f>
        <v>6.1</v>
      </c>
      <c r="F525" s="37">
        <f>F526</f>
        <v>6.1</v>
      </c>
    </row>
    <row r="526" spans="1:6" ht="27" customHeight="1" x14ac:dyDescent="0.25">
      <c r="A526" s="38" t="s">
        <v>122</v>
      </c>
      <c r="B526" s="35" t="s">
        <v>143</v>
      </c>
      <c r="C526" s="35" t="s">
        <v>123</v>
      </c>
      <c r="D526" s="37">
        <v>6.1</v>
      </c>
      <c r="E526" s="37">
        <v>6.1</v>
      </c>
      <c r="F526" s="37">
        <v>6.1</v>
      </c>
    </row>
    <row r="527" spans="1:6" ht="19.5" hidden="1" customHeight="1" x14ac:dyDescent="0.25">
      <c r="A527" s="38" t="s">
        <v>144</v>
      </c>
      <c r="B527" s="35" t="s">
        <v>146</v>
      </c>
      <c r="C527" s="35" t="s">
        <v>101</v>
      </c>
      <c r="D527" s="37">
        <f>D528</f>
        <v>0</v>
      </c>
      <c r="E527" s="37">
        <f t="shared" ref="E527:F529" si="119">E528</f>
        <v>0</v>
      </c>
      <c r="F527" s="37">
        <f t="shared" si="119"/>
        <v>0</v>
      </c>
    </row>
    <row r="528" spans="1:6" ht="42.75" hidden="1" customHeight="1" x14ac:dyDescent="0.25">
      <c r="A528" s="38" t="s">
        <v>147</v>
      </c>
      <c r="B528" s="35" t="s">
        <v>148</v>
      </c>
      <c r="C528" s="35" t="s">
        <v>101</v>
      </c>
      <c r="D528" s="37">
        <f>D529</f>
        <v>0</v>
      </c>
      <c r="E528" s="37">
        <f t="shared" si="119"/>
        <v>0</v>
      </c>
      <c r="F528" s="37">
        <f t="shared" si="119"/>
        <v>0</v>
      </c>
    </row>
    <row r="529" spans="1:6" ht="27" hidden="1" customHeight="1" x14ac:dyDescent="0.25">
      <c r="A529" s="38" t="s">
        <v>149</v>
      </c>
      <c r="B529" s="35" t="s">
        <v>148</v>
      </c>
      <c r="C529" s="35" t="s">
        <v>121</v>
      </c>
      <c r="D529" s="37">
        <f>D530</f>
        <v>0</v>
      </c>
      <c r="E529" s="37">
        <f t="shared" si="119"/>
        <v>0</v>
      </c>
      <c r="F529" s="37">
        <f t="shared" si="119"/>
        <v>0</v>
      </c>
    </row>
    <row r="530" spans="1:6" ht="27" hidden="1" customHeight="1" x14ac:dyDescent="0.25">
      <c r="A530" s="38" t="s">
        <v>122</v>
      </c>
      <c r="B530" s="35" t="s">
        <v>148</v>
      </c>
      <c r="C530" s="35" t="s">
        <v>123</v>
      </c>
      <c r="D530" s="37">
        <v>0</v>
      </c>
      <c r="E530" s="37">
        <v>0</v>
      </c>
      <c r="F530" s="37">
        <v>0</v>
      </c>
    </row>
    <row r="531" spans="1:6" ht="54.75" customHeight="1" x14ac:dyDescent="0.25">
      <c r="A531" s="38" t="s">
        <v>490</v>
      </c>
      <c r="B531" s="35" t="s">
        <v>491</v>
      </c>
      <c r="C531" s="35" t="s">
        <v>101</v>
      </c>
      <c r="D531" s="37">
        <f>D532+D534</f>
        <v>317.09999999999997</v>
      </c>
      <c r="E531" s="37">
        <f>E532+E534</f>
        <v>328.5</v>
      </c>
      <c r="F531" s="37">
        <f>F532+F534</f>
        <v>340</v>
      </c>
    </row>
    <row r="532" spans="1:6" ht="28.5" customHeight="1" x14ac:dyDescent="0.25">
      <c r="A532" s="38" t="s">
        <v>120</v>
      </c>
      <c r="B532" s="35" t="s">
        <v>491</v>
      </c>
      <c r="C532" s="35" t="s">
        <v>121</v>
      </c>
      <c r="D532" s="37">
        <f>D533</f>
        <v>5.7</v>
      </c>
      <c r="E532" s="37">
        <f>E533</f>
        <v>5.9</v>
      </c>
      <c r="F532" s="37">
        <f>F533</f>
        <v>6.1</v>
      </c>
    </row>
    <row r="533" spans="1:6" ht="27" customHeight="1" x14ac:dyDescent="0.25">
      <c r="A533" s="38" t="s">
        <v>255</v>
      </c>
      <c r="B533" s="35" t="s">
        <v>491</v>
      </c>
      <c r="C533" s="35" t="s">
        <v>123</v>
      </c>
      <c r="D533" s="37">
        <v>5.7</v>
      </c>
      <c r="E533" s="37">
        <v>5.9</v>
      </c>
      <c r="F533" s="37">
        <v>6.1</v>
      </c>
    </row>
    <row r="534" spans="1:6" ht="14.25" customHeight="1" x14ac:dyDescent="0.25">
      <c r="A534" s="38" t="s">
        <v>485</v>
      </c>
      <c r="B534" s="35" t="s">
        <v>491</v>
      </c>
      <c r="C534" s="35" t="s">
        <v>486</v>
      </c>
      <c r="D534" s="37">
        <f>D535</f>
        <v>311.39999999999998</v>
      </c>
      <c r="E534" s="37">
        <f>E535</f>
        <v>322.60000000000002</v>
      </c>
      <c r="F534" s="37">
        <f>F535</f>
        <v>333.9</v>
      </c>
    </row>
    <row r="535" spans="1:6" ht="18" customHeight="1" x14ac:dyDescent="0.25">
      <c r="A535" s="38" t="s">
        <v>487</v>
      </c>
      <c r="B535" s="35" t="s">
        <v>491</v>
      </c>
      <c r="C535" s="35" t="s">
        <v>488</v>
      </c>
      <c r="D535" s="37">
        <v>311.39999999999998</v>
      </c>
      <c r="E535" s="37">
        <v>322.60000000000002</v>
      </c>
      <c r="F535" s="37">
        <v>333.9</v>
      </c>
    </row>
    <row r="536" spans="1:6" ht="45" customHeight="1" x14ac:dyDescent="0.25">
      <c r="A536" s="38" t="s">
        <v>150</v>
      </c>
      <c r="B536" s="35" t="s">
        <v>151</v>
      </c>
      <c r="C536" s="35" t="s">
        <v>101</v>
      </c>
      <c r="D536" s="37">
        <f t="shared" ref="D536:F537" si="120">D537</f>
        <v>0.7</v>
      </c>
      <c r="E536" s="37">
        <f t="shared" si="120"/>
        <v>0.7</v>
      </c>
      <c r="F536" s="37">
        <f t="shared" si="120"/>
        <v>0.7</v>
      </c>
    </row>
    <row r="537" spans="1:6" ht="67.5" customHeight="1" x14ac:dyDescent="0.25">
      <c r="A537" s="38" t="s">
        <v>110</v>
      </c>
      <c r="B537" s="35" t="s">
        <v>151</v>
      </c>
      <c r="C537" s="35" t="s">
        <v>111</v>
      </c>
      <c r="D537" s="37">
        <f t="shared" si="120"/>
        <v>0.7</v>
      </c>
      <c r="E537" s="37">
        <f t="shared" si="120"/>
        <v>0.7</v>
      </c>
      <c r="F537" s="37">
        <f t="shared" si="120"/>
        <v>0.7</v>
      </c>
    </row>
    <row r="538" spans="1:6" ht="27.75" customHeight="1" x14ac:dyDescent="0.25">
      <c r="A538" s="38" t="s">
        <v>112</v>
      </c>
      <c r="B538" s="35" t="s">
        <v>151</v>
      </c>
      <c r="C538" s="35" t="s">
        <v>113</v>
      </c>
      <c r="D538" s="37">
        <v>0.7</v>
      </c>
      <c r="E538" s="37">
        <v>0.7</v>
      </c>
      <c r="F538" s="37">
        <v>0.7</v>
      </c>
    </row>
    <row r="539" spans="1:6" ht="31.5" customHeight="1" x14ac:dyDescent="0.25">
      <c r="A539" s="38" t="s">
        <v>277</v>
      </c>
      <c r="B539" s="35" t="s">
        <v>278</v>
      </c>
      <c r="C539" s="35" t="s">
        <v>101</v>
      </c>
      <c r="D539" s="37">
        <f t="shared" ref="D539:F540" si="121">D540</f>
        <v>44.6</v>
      </c>
      <c r="E539" s="37">
        <f t="shared" si="121"/>
        <v>44.6</v>
      </c>
      <c r="F539" s="37">
        <f t="shared" si="121"/>
        <v>44.6</v>
      </c>
    </row>
    <row r="540" spans="1:6" ht="33" customHeight="1" x14ac:dyDescent="0.25">
      <c r="A540" s="38" t="s">
        <v>120</v>
      </c>
      <c r="B540" s="35" t="s">
        <v>278</v>
      </c>
      <c r="C540" s="35" t="s">
        <v>121</v>
      </c>
      <c r="D540" s="37">
        <f t="shared" si="121"/>
        <v>44.6</v>
      </c>
      <c r="E540" s="37">
        <f t="shared" si="121"/>
        <v>44.6</v>
      </c>
      <c r="F540" s="37">
        <f t="shared" si="121"/>
        <v>44.6</v>
      </c>
    </row>
    <row r="541" spans="1:6" ht="30" customHeight="1" x14ac:dyDescent="0.25">
      <c r="A541" s="38" t="s">
        <v>122</v>
      </c>
      <c r="B541" s="35" t="s">
        <v>278</v>
      </c>
      <c r="C541" s="35" t="s">
        <v>123</v>
      </c>
      <c r="D541" s="37">
        <v>44.6</v>
      </c>
      <c r="E541" s="37">
        <v>44.6</v>
      </c>
      <c r="F541" s="37">
        <v>44.6</v>
      </c>
    </row>
    <row r="542" spans="1:6" ht="31.5" customHeight="1" x14ac:dyDescent="0.2">
      <c r="A542" s="38" t="s">
        <v>233</v>
      </c>
      <c r="B542" s="33" t="s">
        <v>234</v>
      </c>
      <c r="C542" s="33" t="s">
        <v>101</v>
      </c>
      <c r="D542" s="34">
        <f>D543+D557+D551+D554+D548</f>
        <v>8809.4</v>
      </c>
      <c r="E542" s="34">
        <f t="shared" ref="E542:F542" si="122">E543+E557+E551</f>
        <v>5253.6</v>
      </c>
      <c r="F542" s="34">
        <f t="shared" si="122"/>
        <v>5253.6</v>
      </c>
    </row>
    <row r="543" spans="1:6" ht="28.5" customHeight="1" x14ac:dyDescent="0.25">
      <c r="A543" s="38" t="s">
        <v>237</v>
      </c>
      <c r="B543" s="35" t="s">
        <v>238</v>
      </c>
      <c r="C543" s="35" t="s">
        <v>101</v>
      </c>
      <c r="D543" s="37">
        <f>D544+D546</f>
        <v>7513.8</v>
      </c>
      <c r="E543" s="37">
        <f>E544+E546</f>
        <v>4757.6000000000004</v>
      </c>
      <c r="F543" s="37">
        <f>F544+F546</f>
        <v>4757.6000000000004</v>
      </c>
    </row>
    <row r="544" spans="1:6" ht="74.25" customHeight="1" x14ac:dyDescent="0.25">
      <c r="A544" s="38" t="s">
        <v>110</v>
      </c>
      <c r="B544" s="35" t="s">
        <v>238</v>
      </c>
      <c r="C544" s="35" t="s">
        <v>111</v>
      </c>
      <c r="D544" s="37">
        <f>D545</f>
        <v>2901.2</v>
      </c>
      <c r="E544" s="37">
        <f>E545</f>
        <v>3000.3</v>
      </c>
      <c r="F544" s="37">
        <f>F545</f>
        <v>3000.3</v>
      </c>
    </row>
    <row r="545" spans="1:6" ht="14.25" customHeight="1" x14ac:dyDescent="0.25">
      <c r="A545" s="38" t="s">
        <v>239</v>
      </c>
      <c r="B545" s="35" t="s">
        <v>238</v>
      </c>
      <c r="C545" s="35" t="s">
        <v>240</v>
      </c>
      <c r="D545" s="37">
        <f>3000.3-44.5-13.4+1.5-76.3+45.2-11.6</f>
        <v>2901.2</v>
      </c>
      <c r="E545" s="37">
        <v>3000.3</v>
      </c>
      <c r="F545" s="37">
        <v>3000.3</v>
      </c>
    </row>
    <row r="546" spans="1:6" ht="31.5" customHeight="1" x14ac:dyDescent="0.25">
      <c r="A546" s="38" t="s">
        <v>120</v>
      </c>
      <c r="B546" s="35" t="s">
        <v>238</v>
      </c>
      <c r="C546" s="35" t="s">
        <v>121</v>
      </c>
      <c r="D546" s="37">
        <f>D547</f>
        <v>4612.6000000000004</v>
      </c>
      <c r="E546" s="37">
        <f>E547</f>
        <v>1757.2999999999997</v>
      </c>
      <c r="F546" s="37">
        <f>F547</f>
        <v>1757.2999999999997</v>
      </c>
    </row>
    <row r="547" spans="1:6" ht="27" customHeight="1" x14ac:dyDescent="0.25">
      <c r="A547" s="38" t="s">
        <v>255</v>
      </c>
      <c r="B547" s="35" t="s">
        <v>238</v>
      </c>
      <c r="C547" s="35" t="s">
        <v>123</v>
      </c>
      <c r="D547" s="37">
        <f>2121.2-256.3+1652.6+41.1-111.7+100+110+244.3+121.3+562.5+17.5+10.1</f>
        <v>4612.6000000000004</v>
      </c>
      <c r="E547" s="37">
        <f>2121.2-363.9</f>
        <v>1757.2999999999997</v>
      </c>
      <c r="F547" s="37">
        <f>2121.2-363.9</f>
        <v>1757.2999999999997</v>
      </c>
    </row>
    <row r="548" spans="1:6" ht="42" customHeight="1" x14ac:dyDescent="0.25">
      <c r="A548" s="38" t="s">
        <v>669</v>
      </c>
      <c r="B548" s="35" t="s">
        <v>681</v>
      </c>
      <c r="C548" s="35" t="s">
        <v>101</v>
      </c>
      <c r="D548" s="37">
        <f>D549</f>
        <v>224.9</v>
      </c>
      <c r="E548" s="37">
        <v>0</v>
      </c>
      <c r="F548" s="37">
        <v>0</v>
      </c>
    </row>
    <row r="549" spans="1:6" ht="18.75" customHeight="1" x14ac:dyDescent="0.25">
      <c r="A549" s="38" t="s">
        <v>124</v>
      </c>
      <c r="B549" s="35" t="s">
        <v>681</v>
      </c>
      <c r="C549" s="35" t="s">
        <v>125</v>
      </c>
      <c r="D549" s="37">
        <f>D550</f>
        <v>224.9</v>
      </c>
      <c r="E549" s="37">
        <v>0</v>
      </c>
      <c r="F549" s="37">
        <v>0</v>
      </c>
    </row>
    <row r="550" spans="1:6" ht="20.25" customHeight="1" x14ac:dyDescent="0.25">
      <c r="A550" s="38" t="s">
        <v>126</v>
      </c>
      <c r="B550" s="35" t="s">
        <v>681</v>
      </c>
      <c r="C550" s="35" t="s">
        <v>127</v>
      </c>
      <c r="D550" s="37">
        <v>224.9</v>
      </c>
      <c r="E550" s="37">
        <v>0</v>
      </c>
      <c r="F550" s="37">
        <v>0</v>
      </c>
    </row>
    <row r="551" spans="1:6" ht="27" customHeight="1" x14ac:dyDescent="0.25">
      <c r="A551" s="38" t="s">
        <v>593</v>
      </c>
      <c r="B551" s="35" t="s">
        <v>594</v>
      </c>
      <c r="C551" s="35" t="s">
        <v>101</v>
      </c>
      <c r="D551" s="37">
        <f>D552</f>
        <v>653.19999999999993</v>
      </c>
      <c r="E551" s="37">
        <f t="shared" ref="E551:F551" si="123">E552</f>
        <v>0</v>
      </c>
      <c r="F551" s="37">
        <f t="shared" si="123"/>
        <v>0</v>
      </c>
    </row>
    <row r="552" spans="1:6" ht="69" customHeight="1" x14ac:dyDescent="0.25">
      <c r="A552" s="38" t="s">
        <v>110</v>
      </c>
      <c r="B552" s="35" t="s">
        <v>594</v>
      </c>
      <c r="C552" s="35" t="s">
        <v>111</v>
      </c>
      <c r="D552" s="37">
        <f>D553</f>
        <v>653.19999999999993</v>
      </c>
      <c r="E552" s="37">
        <f t="shared" ref="E552:F552" si="124">E553</f>
        <v>0</v>
      </c>
      <c r="F552" s="37">
        <f t="shared" si="124"/>
        <v>0</v>
      </c>
    </row>
    <row r="553" spans="1:6" ht="27" customHeight="1" x14ac:dyDescent="0.25">
      <c r="A553" s="38" t="s">
        <v>239</v>
      </c>
      <c r="B553" s="35" t="s">
        <v>594</v>
      </c>
      <c r="C553" s="35" t="s">
        <v>240</v>
      </c>
      <c r="D553" s="37">
        <f>845.1+255.2+410-858.2+1.1</f>
        <v>653.19999999999993</v>
      </c>
      <c r="E553" s="37">
        <v>0</v>
      </c>
      <c r="F553" s="37">
        <v>0</v>
      </c>
    </row>
    <row r="554" spans="1:6" ht="44.25" customHeight="1" x14ac:dyDescent="0.25">
      <c r="A554" s="38" t="s">
        <v>591</v>
      </c>
      <c r="B554" s="35" t="s">
        <v>599</v>
      </c>
      <c r="C554" s="35" t="s">
        <v>101</v>
      </c>
      <c r="D554" s="37">
        <f>D555</f>
        <v>34.4</v>
      </c>
      <c r="E554" s="37">
        <f t="shared" ref="E554:F554" si="125">E555</f>
        <v>0</v>
      </c>
      <c r="F554" s="37">
        <f t="shared" si="125"/>
        <v>0</v>
      </c>
    </row>
    <row r="555" spans="1:6" ht="66.75" customHeight="1" x14ac:dyDescent="0.25">
      <c r="A555" s="38" t="s">
        <v>110</v>
      </c>
      <c r="B555" s="35" t="s">
        <v>599</v>
      </c>
      <c r="C555" s="35" t="s">
        <v>111</v>
      </c>
      <c r="D555" s="37">
        <f>D556</f>
        <v>34.4</v>
      </c>
      <c r="E555" s="37">
        <f t="shared" ref="E555:F555" si="126">E556</f>
        <v>0</v>
      </c>
      <c r="F555" s="37">
        <f t="shared" si="126"/>
        <v>0</v>
      </c>
    </row>
    <row r="556" spans="1:6" ht="27" customHeight="1" x14ac:dyDescent="0.25">
      <c r="A556" s="38" t="s">
        <v>239</v>
      </c>
      <c r="B556" s="35" t="s">
        <v>599</v>
      </c>
      <c r="C556" s="35" t="s">
        <v>240</v>
      </c>
      <c r="D556" s="37">
        <f>44.5+13.4-1.5+16.6+6.5-45.2+0.1</f>
        <v>34.4</v>
      </c>
      <c r="E556" s="37">
        <v>0</v>
      </c>
      <c r="F556" s="37">
        <v>0</v>
      </c>
    </row>
    <row r="557" spans="1:6" ht="57" customHeight="1" x14ac:dyDescent="0.25">
      <c r="A557" s="38" t="s">
        <v>235</v>
      </c>
      <c r="B557" s="35" t="s">
        <v>236</v>
      </c>
      <c r="C557" s="35" t="s">
        <v>101</v>
      </c>
      <c r="D557" s="37">
        <f t="shared" ref="D557:F558" si="127">D558</f>
        <v>383.1</v>
      </c>
      <c r="E557" s="37">
        <f t="shared" si="127"/>
        <v>496</v>
      </c>
      <c r="F557" s="37">
        <f t="shared" si="127"/>
        <v>496</v>
      </c>
    </row>
    <row r="558" spans="1:6" ht="16.5" customHeight="1" x14ac:dyDescent="0.25">
      <c r="A558" s="38" t="s">
        <v>124</v>
      </c>
      <c r="B558" s="35" t="s">
        <v>236</v>
      </c>
      <c r="C558" s="35" t="s">
        <v>125</v>
      </c>
      <c r="D558" s="37">
        <f t="shared" si="127"/>
        <v>383.1</v>
      </c>
      <c r="E558" s="37">
        <f t="shared" si="127"/>
        <v>496</v>
      </c>
      <c r="F558" s="37">
        <f t="shared" si="127"/>
        <v>496</v>
      </c>
    </row>
    <row r="559" spans="1:6" ht="18" customHeight="1" x14ac:dyDescent="0.25">
      <c r="A559" s="38" t="s">
        <v>126</v>
      </c>
      <c r="B559" s="35" t="s">
        <v>236</v>
      </c>
      <c r="C559" s="35" t="s">
        <v>127</v>
      </c>
      <c r="D559" s="37">
        <f>496-2.5-100-129.5+114.6+4.4+0.1</f>
        <v>383.1</v>
      </c>
      <c r="E559" s="37">
        <v>496</v>
      </c>
      <c r="F559" s="37">
        <v>496</v>
      </c>
    </row>
    <row r="560" spans="1:6" ht="17.25" hidden="1" customHeight="1" x14ac:dyDescent="0.2">
      <c r="A560" s="54" t="s">
        <v>532</v>
      </c>
      <c r="B560" s="33" t="s">
        <v>533</v>
      </c>
      <c r="C560" s="33" t="s">
        <v>101</v>
      </c>
      <c r="D560" s="34">
        <f t="shared" ref="D560:F561" si="128">D561</f>
        <v>0</v>
      </c>
      <c r="E560" s="34">
        <f t="shared" si="128"/>
        <v>0</v>
      </c>
      <c r="F560" s="34">
        <f t="shared" si="128"/>
        <v>0</v>
      </c>
    </row>
    <row r="561" spans="1:6" ht="27" hidden="1" customHeight="1" x14ac:dyDescent="0.25">
      <c r="A561" s="38" t="s">
        <v>534</v>
      </c>
      <c r="B561" s="35" t="s">
        <v>535</v>
      </c>
      <c r="C561" s="35" t="s">
        <v>101</v>
      </c>
      <c r="D561" s="37">
        <f t="shared" si="128"/>
        <v>0</v>
      </c>
      <c r="E561" s="37">
        <f t="shared" si="128"/>
        <v>0</v>
      </c>
      <c r="F561" s="37">
        <f t="shared" si="128"/>
        <v>0</v>
      </c>
    </row>
    <row r="562" spans="1:6" ht="15" hidden="1" customHeight="1" x14ac:dyDescent="0.25">
      <c r="A562" s="38" t="s">
        <v>536</v>
      </c>
      <c r="B562" s="35" t="s">
        <v>535</v>
      </c>
      <c r="C562" s="35" t="s">
        <v>537</v>
      </c>
      <c r="D562" s="37"/>
      <c r="E562" s="37"/>
      <c r="F562" s="37"/>
    </row>
    <row r="563" spans="1:6" ht="15" hidden="1" customHeight="1" x14ac:dyDescent="0.2">
      <c r="A563" s="54" t="s">
        <v>159</v>
      </c>
      <c r="B563" s="33" t="s">
        <v>160</v>
      </c>
      <c r="C563" s="33" t="s">
        <v>101</v>
      </c>
      <c r="D563" s="34">
        <f>D564</f>
        <v>0</v>
      </c>
      <c r="E563" s="34">
        <f t="shared" ref="E563:F565" si="129">E564</f>
        <v>0</v>
      </c>
      <c r="F563" s="34">
        <f t="shared" si="129"/>
        <v>0</v>
      </c>
    </row>
    <row r="564" spans="1:6" ht="32.25" hidden="1" customHeight="1" x14ac:dyDescent="0.25">
      <c r="A564" s="38" t="s">
        <v>161</v>
      </c>
      <c r="B564" s="35" t="s">
        <v>162</v>
      </c>
      <c r="C564" s="35" t="s">
        <v>101</v>
      </c>
      <c r="D564" s="37">
        <f>D565</f>
        <v>0</v>
      </c>
      <c r="E564" s="37">
        <f t="shared" si="129"/>
        <v>0</v>
      </c>
      <c r="F564" s="37">
        <f t="shared" si="129"/>
        <v>0</v>
      </c>
    </row>
    <row r="565" spans="1:6" ht="31.5" hidden="1" customHeight="1" x14ac:dyDescent="0.25">
      <c r="A565" s="38" t="s">
        <v>120</v>
      </c>
      <c r="B565" s="35" t="s">
        <v>162</v>
      </c>
      <c r="C565" s="35" t="s">
        <v>121</v>
      </c>
      <c r="D565" s="37">
        <f>D566</f>
        <v>0</v>
      </c>
      <c r="E565" s="37">
        <f t="shared" si="129"/>
        <v>0</v>
      </c>
      <c r="F565" s="37">
        <f t="shared" si="129"/>
        <v>0</v>
      </c>
    </row>
    <row r="566" spans="1:6" ht="33" hidden="1" customHeight="1" x14ac:dyDescent="0.25">
      <c r="A566" s="38" t="s">
        <v>122</v>
      </c>
      <c r="B566" s="35" t="s">
        <v>162</v>
      </c>
      <c r="C566" s="35" t="s">
        <v>123</v>
      </c>
      <c r="D566" s="37"/>
      <c r="E566" s="37"/>
      <c r="F566" s="37"/>
    </row>
    <row r="567" spans="1:6" ht="16.5" customHeight="1" x14ac:dyDescent="0.2">
      <c r="A567" s="54" t="s">
        <v>165</v>
      </c>
      <c r="B567" s="33" t="s">
        <v>166</v>
      </c>
      <c r="C567" s="33" t="s">
        <v>101</v>
      </c>
      <c r="D567" s="34">
        <f>D568</f>
        <v>99</v>
      </c>
      <c r="E567" s="34">
        <f t="shared" ref="E567:F570" si="130">E568</f>
        <v>99</v>
      </c>
      <c r="F567" s="34">
        <f t="shared" si="130"/>
        <v>99</v>
      </c>
    </row>
    <row r="568" spans="1:6" ht="18" customHeight="1" x14ac:dyDescent="0.25">
      <c r="A568" s="38" t="s">
        <v>167</v>
      </c>
      <c r="B568" s="35" t="s">
        <v>168</v>
      </c>
      <c r="C568" s="35" t="s">
        <v>101</v>
      </c>
      <c r="D568" s="37">
        <f>D569</f>
        <v>99</v>
      </c>
      <c r="E568" s="37">
        <f t="shared" si="130"/>
        <v>99</v>
      </c>
      <c r="F568" s="37">
        <f t="shared" si="130"/>
        <v>99</v>
      </c>
    </row>
    <row r="569" spans="1:6" ht="32.25" customHeight="1" x14ac:dyDescent="0.25">
      <c r="A569" s="38" t="s">
        <v>169</v>
      </c>
      <c r="B569" s="35" t="s">
        <v>170</v>
      </c>
      <c r="C569" s="35" t="s">
        <v>101</v>
      </c>
      <c r="D569" s="37">
        <f>D570</f>
        <v>99</v>
      </c>
      <c r="E569" s="37">
        <f t="shared" si="130"/>
        <v>99</v>
      </c>
      <c r="F569" s="37">
        <f t="shared" si="130"/>
        <v>99</v>
      </c>
    </row>
    <row r="570" spans="1:6" ht="16.5" customHeight="1" x14ac:dyDescent="0.25">
      <c r="A570" s="38" t="s">
        <v>124</v>
      </c>
      <c r="B570" s="35" t="s">
        <v>170</v>
      </c>
      <c r="C570" s="35" t="s">
        <v>125</v>
      </c>
      <c r="D570" s="37">
        <f>D571</f>
        <v>99</v>
      </c>
      <c r="E570" s="37">
        <f t="shared" si="130"/>
        <v>99</v>
      </c>
      <c r="F570" s="37">
        <f t="shared" si="130"/>
        <v>99</v>
      </c>
    </row>
    <row r="571" spans="1:6" ht="15.75" customHeight="1" x14ac:dyDescent="0.25">
      <c r="A571" s="38" t="s">
        <v>171</v>
      </c>
      <c r="B571" s="35" t="s">
        <v>170</v>
      </c>
      <c r="C571" s="35" t="s">
        <v>172</v>
      </c>
      <c r="D571" s="37">
        <v>99</v>
      </c>
      <c r="E571" s="37">
        <v>99</v>
      </c>
      <c r="F571" s="37">
        <v>99</v>
      </c>
    </row>
    <row r="572" spans="1:6" ht="26.25" hidden="1" x14ac:dyDescent="0.25">
      <c r="A572" s="38" t="s">
        <v>104</v>
      </c>
      <c r="B572" s="35" t="s">
        <v>551</v>
      </c>
      <c r="C572" s="35" t="s">
        <v>101</v>
      </c>
      <c r="D572" s="37">
        <f t="shared" ref="D572:F575" si="131">D573</f>
        <v>0</v>
      </c>
      <c r="E572" s="37">
        <f t="shared" si="131"/>
        <v>0</v>
      </c>
      <c r="F572" s="37">
        <f t="shared" si="131"/>
        <v>0</v>
      </c>
    </row>
    <row r="573" spans="1:6" ht="13.5" hidden="1" customHeight="1" x14ac:dyDescent="0.25">
      <c r="A573" s="38" t="s">
        <v>106</v>
      </c>
      <c r="B573" s="35" t="s">
        <v>552</v>
      </c>
      <c r="C573" s="35" t="s">
        <v>101</v>
      </c>
      <c r="D573" s="37">
        <f t="shared" si="131"/>
        <v>0</v>
      </c>
      <c r="E573" s="37">
        <f t="shared" si="131"/>
        <v>0</v>
      </c>
      <c r="F573" s="37">
        <f t="shared" si="131"/>
        <v>0</v>
      </c>
    </row>
    <row r="574" spans="1:6" ht="39" hidden="1" x14ac:dyDescent="0.25">
      <c r="A574" s="38" t="s">
        <v>553</v>
      </c>
      <c r="B574" s="35" t="s">
        <v>554</v>
      </c>
      <c r="C574" s="35" t="s">
        <v>101</v>
      </c>
      <c r="D574" s="37">
        <f t="shared" si="131"/>
        <v>0</v>
      </c>
      <c r="E574" s="37">
        <f t="shared" si="131"/>
        <v>0</v>
      </c>
      <c r="F574" s="37">
        <f t="shared" si="131"/>
        <v>0</v>
      </c>
    </row>
    <row r="575" spans="1:6" ht="15" hidden="1" x14ac:dyDescent="0.25">
      <c r="A575" s="38" t="s">
        <v>124</v>
      </c>
      <c r="B575" s="35" t="s">
        <v>554</v>
      </c>
      <c r="C575" s="35" t="s">
        <v>125</v>
      </c>
      <c r="D575" s="37">
        <f t="shared" si="131"/>
        <v>0</v>
      </c>
      <c r="E575" s="37">
        <f t="shared" si="131"/>
        <v>0</v>
      </c>
      <c r="F575" s="37">
        <f t="shared" si="131"/>
        <v>0</v>
      </c>
    </row>
    <row r="576" spans="1:6" ht="15" hidden="1" x14ac:dyDescent="0.25">
      <c r="A576" s="57" t="s">
        <v>126</v>
      </c>
      <c r="B576" s="35" t="s">
        <v>554</v>
      </c>
      <c r="C576" s="35" t="s">
        <v>127</v>
      </c>
      <c r="D576" s="37">
        <v>0</v>
      </c>
      <c r="E576" s="37">
        <v>0</v>
      </c>
      <c r="F576" s="37">
        <v>0</v>
      </c>
    </row>
    <row r="577" spans="1:6" s="41" customFormat="1" ht="2.25" hidden="1" customHeight="1" x14ac:dyDescent="0.25">
      <c r="A577" s="38"/>
      <c r="B577" s="35"/>
      <c r="C577" s="35"/>
      <c r="D577" s="37" t="e">
        <f>#REF!/1000</f>
        <v>#REF!</v>
      </c>
      <c r="E577" s="37" t="e">
        <f>#REF!/1000</f>
        <v>#REF!</v>
      </c>
      <c r="F577" s="37" t="e">
        <f>#REF!/1000</f>
        <v>#REF!</v>
      </c>
    </row>
    <row r="578" spans="1:6" s="40" customFormat="1" ht="15" hidden="1" x14ac:dyDescent="0.25">
      <c r="A578" s="38" t="s">
        <v>496</v>
      </c>
      <c r="B578" s="35" t="s">
        <v>100</v>
      </c>
      <c r="C578" s="35" t="s">
        <v>101</v>
      </c>
      <c r="D578" s="37">
        <f t="shared" ref="D578:F581" si="132">D579</f>
        <v>0</v>
      </c>
      <c r="E578" s="37">
        <f t="shared" si="132"/>
        <v>0</v>
      </c>
      <c r="F578" s="37">
        <f t="shared" si="132"/>
        <v>0</v>
      </c>
    </row>
    <row r="579" spans="1:6" s="40" customFormat="1" ht="26.25" hidden="1" x14ac:dyDescent="0.25">
      <c r="A579" s="38" t="s">
        <v>339</v>
      </c>
      <c r="B579" s="35" t="s">
        <v>340</v>
      </c>
      <c r="C579" s="35" t="s">
        <v>101</v>
      </c>
      <c r="D579" s="37">
        <f t="shared" si="132"/>
        <v>0</v>
      </c>
      <c r="E579" s="37">
        <f t="shared" si="132"/>
        <v>0</v>
      </c>
      <c r="F579" s="37">
        <f t="shared" si="132"/>
        <v>0</v>
      </c>
    </row>
    <row r="580" spans="1:6" s="40" customFormat="1" ht="26.25" hidden="1" x14ac:dyDescent="0.25">
      <c r="A580" s="38" t="s">
        <v>497</v>
      </c>
      <c r="B580" s="35" t="s">
        <v>498</v>
      </c>
      <c r="C580" s="35" t="s">
        <v>101</v>
      </c>
      <c r="D580" s="37">
        <f t="shared" si="132"/>
        <v>0</v>
      </c>
      <c r="E580" s="37">
        <f t="shared" si="132"/>
        <v>0</v>
      </c>
      <c r="F580" s="37">
        <f t="shared" si="132"/>
        <v>0</v>
      </c>
    </row>
    <row r="581" spans="1:6" s="40" customFormat="1" ht="15" hidden="1" x14ac:dyDescent="0.25">
      <c r="A581" s="38" t="s">
        <v>495</v>
      </c>
      <c r="B581" s="35" t="s">
        <v>498</v>
      </c>
      <c r="C581" s="35" t="s">
        <v>486</v>
      </c>
      <c r="D581" s="37">
        <f t="shared" si="132"/>
        <v>0</v>
      </c>
      <c r="E581" s="37">
        <f t="shared" si="132"/>
        <v>0</v>
      </c>
      <c r="F581" s="37">
        <f t="shared" si="132"/>
        <v>0</v>
      </c>
    </row>
    <row r="582" spans="1:6" s="40" customFormat="1" ht="15.75" hidden="1" customHeight="1" x14ac:dyDescent="0.25">
      <c r="A582" s="38" t="s">
        <v>487</v>
      </c>
      <c r="B582" s="35" t="s">
        <v>498</v>
      </c>
      <c r="C582" s="35" t="s">
        <v>488</v>
      </c>
      <c r="D582" s="37">
        <v>0</v>
      </c>
      <c r="E582" s="37">
        <v>0</v>
      </c>
      <c r="F582" s="37">
        <v>0</v>
      </c>
    </row>
    <row r="583" spans="1:6" s="40" customFormat="1" ht="30.75" hidden="1" customHeight="1" x14ac:dyDescent="0.25">
      <c r="A583" s="60" t="s">
        <v>520</v>
      </c>
      <c r="B583" s="35" t="s">
        <v>521</v>
      </c>
      <c r="C583" s="35" t="s">
        <v>101</v>
      </c>
      <c r="D583" s="37">
        <f t="shared" ref="D583:F584" si="133">D584</f>
        <v>0</v>
      </c>
      <c r="E583" s="37">
        <f t="shared" si="133"/>
        <v>0</v>
      </c>
      <c r="F583" s="37">
        <f t="shared" si="133"/>
        <v>0</v>
      </c>
    </row>
    <row r="584" spans="1:6" s="40" customFormat="1" ht="26.25" hidden="1" x14ac:dyDescent="0.25">
      <c r="A584" s="38" t="s">
        <v>522</v>
      </c>
      <c r="B584" s="35" t="s">
        <v>521</v>
      </c>
      <c r="C584" s="35" t="s">
        <v>121</v>
      </c>
      <c r="D584" s="37">
        <f t="shared" si="133"/>
        <v>0</v>
      </c>
      <c r="E584" s="37">
        <f t="shared" si="133"/>
        <v>0</v>
      </c>
      <c r="F584" s="37">
        <f t="shared" si="133"/>
        <v>0</v>
      </c>
    </row>
    <row r="585" spans="1:6" s="40" customFormat="1" ht="26.25" hidden="1" x14ac:dyDescent="0.25">
      <c r="A585" s="38" t="s">
        <v>255</v>
      </c>
      <c r="B585" s="35" t="s">
        <v>521</v>
      </c>
      <c r="C585" s="35" t="s">
        <v>123</v>
      </c>
      <c r="D585" s="37">
        <v>0</v>
      </c>
      <c r="E585" s="37">
        <v>0</v>
      </c>
      <c r="F585" s="37">
        <v>0</v>
      </c>
    </row>
    <row r="586" spans="1:6" s="40" customFormat="1" ht="26.25" hidden="1" x14ac:dyDescent="0.25">
      <c r="A586" s="38" t="s">
        <v>523</v>
      </c>
      <c r="B586" s="35" t="s">
        <v>524</v>
      </c>
      <c r="C586" s="35" t="s">
        <v>101</v>
      </c>
      <c r="D586" s="37">
        <f t="shared" ref="D586:F587" si="134">D587</f>
        <v>0</v>
      </c>
      <c r="E586" s="37">
        <f t="shared" si="134"/>
        <v>0</v>
      </c>
      <c r="F586" s="37">
        <f t="shared" si="134"/>
        <v>0</v>
      </c>
    </row>
    <row r="587" spans="1:6" s="40" customFormat="1" ht="26.25" hidden="1" x14ac:dyDescent="0.25">
      <c r="A587" s="38" t="s">
        <v>522</v>
      </c>
      <c r="B587" s="35" t="s">
        <v>524</v>
      </c>
      <c r="C587" s="35" t="s">
        <v>121</v>
      </c>
      <c r="D587" s="37">
        <f t="shared" si="134"/>
        <v>0</v>
      </c>
      <c r="E587" s="37">
        <f t="shared" si="134"/>
        <v>0</v>
      </c>
      <c r="F587" s="37">
        <f t="shared" si="134"/>
        <v>0</v>
      </c>
    </row>
    <row r="588" spans="1:6" s="40" customFormat="1" ht="26.25" hidden="1" x14ac:dyDescent="0.25">
      <c r="A588" s="38" t="s">
        <v>255</v>
      </c>
      <c r="B588" s="35" t="s">
        <v>524</v>
      </c>
      <c r="C588" s="35" t="s">
        <v>123</v>
      </c>
      <c r="D588" s="37">
        <v>0</v>
      </c>
      <c r="E588" s="37">
        <v>0</v>
      </c>
      <c r="F588" s="37">
        <v>0</v>
      </c>
    </row>
    <row r="589" spans="1:6" ht="39" hidden="1" x14ac:dyDescent="0.25">
      <c r="A589" s="38" t="s">
        <v>525</v>
      </c>
      <c r="B589" s="35" t="s">
        <v>526</v>
      </c>
      <c r="C589" s="35" t="s">
        <v>101</v>
      </c>
      <c r="D589" s="37">
        <f t="shared" ref="D589:F591" si="135">D590</f>
        <v>0</v>
      </c>
      <c r="E589" s="37">
        <f t="shared" si="135"/>
        <v>0</v>
      </c>
      <c r="F589" s="37">
        <f t="shared" si="135"/>
        <v>0</v>
      </c>
    </row>
    <row r="590" spans="1:6" ht="26.25" hidden="1" x14ac:dyDescent="0.25">
      <c r="A590" s="38" t="s">
        <v>527</v>
      </c>
      <c r="B590" s="35" t="s">
        <v>526</v>
      </c>
      <c r="C590" s="35" t="s">
        <v>101</v>
      </c>
      <c r="D590" s="37">
        <f t="shared" si="135"/>
        <v>0</v>
      </c>
      <c r="E590" s="37">
        <f t="shared" si="135"/>
        <v>0</v>
      </c>
      <c r="F590" s="37">
        <f t="shared" si="135"/>
        <v>0</v>
      </c>
    </row>
    <row r="591" spans="1:6" ht="64.5" hidden="1" x14ac:dyDescent="0.25">
      <c r="A591" s="38" t="s">
        <v>110</v>
      </c>
      <c r="B591" s="35" t="s">
        <v>526</v>
      </c>
      <c r="C591" s="35" t="s">
        <v>111</v>
      </c>
      <c r="D591" s="37">
        <f t="shared" si="135"/>
        <v>0</v>
      </c>
      <c r="E591" s="37">
        <f t="shared" si="135"/>
        <v>0</v>
      </c>
      <c r="F591" s="37">
        <f t="shared" si="135"/>
        <v>0</v>
      </c>
    </row>
    <row r="592" spans="1:6" ht="15" hidden="1" x14ac:dyDescent="0.25">
      <c r="A592" s="38" t="s">
        <v>528</v>
      </c>
      <c r="B592" s="35" t="s">
        <v>526</v>
      </c>
      <c r="C592" s="35" t="s">
        <v>240</v>
      </c>
      <c r="D592" s="37">
        <f>30-30</f>
        <v>0</v>
      </c>
      <c r="E592" s="37">
        <f>30-30</f>
        <v>0</v>
      </c>
      <c r="F592" s="37">
        <f>30-30</f>
        <v>0</v>
      </c>
    </row>
    <row r="593" spans="1:7" ht="51.75" hidden="1" x14ac:dyDescent="0.25">
      <c r="A593" s="38" t="s">
        <v>529</v>
      </c>
      <c r="B593" s="35" t="s">
        <v>438</v>
      </c>
      <c r="C593" s="35" t="s">
        <v>101</v>
      </c>
      <c r="D593" s="37">
        <f t="shared" ref="D593:F594" si="136">D594</f>
        <v>0</v>
      </c>
      <c r="E593" s="37">
        <f t="shared" si="136"/>
        <v>0</v>
      </c>
      <c r="F593" s="37">
        <f t="shared" si="136"/>
        <v>0</v>
      </c>
    </row>
    <row r="594" spans="1:7" ht="26.25" hidden="1" x14ac:dyDescent="0.25">
      <c r="A594" s="38" t="s">
        <v>522</v>
      </c>
      <c r="B594" s="35" t="s">
        <v>438</v>
      </c>
      <c r="C594" s="35" t="s">
        <v>121</v>
      </c>
      <c r="D594" s="37">
        <f t="shared" si="136"/>
        <v>0</v>
      </c>
      <c r="E594" s="37">
        <f t="shared" si="136"/>
        <v>0</v>
      </c>
      <c r="F594" s="37">
        <f t="shared" si="136"/>
        <v>0</v>
      </c>
    </row>
    <row r="595" spans="1:7" ht="26.25" hidden="1" x14ac:dyDescent="0.25">
      <c r="A595" s="38" t="s">
        <v>255</v>
      </c>
      <c r="B595" s="35" t="s">
        <v>438</v>
      </c>
      <c r="C595" s="35" t="s">
        <v>123</v>
      </c>
      <c r="D595" s="37">
        <v>0</v>
      </c>
      <c r="E595" s="37">
        <v>0</v>
      </c>
      <c r="F595" s="37">
        <v>0</v>
      </c>
    </row>
    <row r="596" spans="1:7" s="46" customFormat="1" ht="15.75" x14ac:dyDescent="0.25">
      <c r="A596" s="54" t="s">
        <v>538</v>
      </c>
      <c r="B596" s="45"/>
      <c r="C596" s="45"/>
      <c r="D596" s="34">
        <f>D13+D26+D38+D47+D52+D61+D81+D104+D127+D155+D187+D236+D275+D331+D343+D372+D389+D409+D430+D447+D460+D542+D567+D441+D265</f>
        <v>117225.20000000001</v>
      </c>
      <c r="E596" s="34">
        <f>E13+E26+E38+E47+E52+E61+E81+E104+E127+E155+E187+E236+E275+E331+E343+E372+E389+E409+E430+E447+E460+E542+E567+E441+E265</f>
        <v>88887.5</v>
      </c>
      <c r="F596" s="34">
        <f>F13+F26+F38+F47+F52+F61+F81+F104+F127+F155+F187+F236+F275+F331+F343+F372+F389+F409+F430+F447+F460+F542+F567+F441+F265</f>
        <v>91397.400000000009</v>
      </c>
      <c r="G596" s="69"/>
    </row>
    <row r="597" spans="1:7" x14ac:dyDescent="0.2">
      <c r="A597" s="47"/>
      <c r="B597" s="48"/>
      <c r="C597" s="48"/>
      <c r="D597" s="48"/>
      <c r="E597" s="48"/>
      <c r="F597" s="48"/>
    </row>
    <row r="598" spans="1:7" x14ac:dyDescent="0.2">
      <c r="A598" s="47"/>
      <c r="B598" s="48"/>
      <c r="C598" s="48"/>
      <c r="D598" s="50"/>
      <c r="E598" s="50"/>
      <c r="F598" s="50"/>
    </row>
    <row r="599" spans="1:7" x14ac:dyDescent="0.2">
      <c r="A599" s="47"/>
      <c r="B599" s="48"/>
      <c r="C599" s="48"/>
      <c r="D599" s="48"/>
      <c r="E599" s="48"/>
      <c r="F599" s="48"/>
    </row>
    <row r="600" spans="1:7" x14ac:dyDescent="0.2">
      <c r="A600" s="47"/>
      <c r="B600" s="48"/>
      <c r="C600" s="48"/>
      <c r="D600" s="48"/>
      <c r="E600" s="48"/>
      <c r="F600" s="48"/>
    </row>
    <row r="601" spans="1:7" x14ac:dyDescent="0.2">
      <c r="A601" s="47"/>
      <c r="B601" s="48"/>
      <c r="C601" s="48"/>
      <c r="D601" s="48"/>
    </row>
    <row r="602" spans="1:7" x14ac:dyDescent="0.2">
      <c r="A602" s="47"/>
      <c r="B602" s="48"/>
      <c r="C602" s="48"/>
      <c r="D602" s="48"/>
    </row>
    <row r="603" spans="1:7" x14ac:dyDescent="0.2">
      <c r="A603" s="47"/>
      <c r="B603" s="48"/>
      <c r="C603" s="48"/>
      <c r="D603" s="48"/>
    </row>
    <row r="604" spans="1:7" x14ac:dyDescent="0.2">
      <c r="A604" s="47"/>
      <c r="B604" s="48"/>
      <c r="C604" s="48"/>
      <c r="D604" s="48"/>
    </row>
    <row r="605" spans="1:7" x14ac:dyDescent="0.2">
      <c r="A605" s="47"/>
      <c r="B605" s="48"/>
      <c r="C605" s="48"/>
      <c r="D605" s="48"/>
    </row>
    <row r="606" spans="1:7" x14ac:dyDescent="0.2">
      <c r="A606" s="47"/>
      <c r="B606" s="48"/>
      <c r="C606" s="48"/>
      <c r="D606" s="48"/>
    </row>
    <row r="607" spans="1:7" x14ac:dyDescent="0.2">
      <c r="A607" s="47"/>
      <c r="B607" s="48"/>
      <c r="C607" s="48"/>
      <c r="D607" s="48"/>
    </row>
    <row r="608" spans="1:7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  <row r="633" spans="1:4" x14ac:dyDescent="0.2">
      <c r="A633" s="47"/>
      <c r="B633" s="48"/>
      <c r="C633" s="48"/>
      <c r="D633" s="48"/>
    </row>
    <row r="634" spans="1:4" x14ac:dyDescent="0.2">
      <c r="A634" s="47"/>
      <c r="B634" s="48"/>
      <c r="C634" s="48"/>
      <c r="D634" s="48"/>
    </row>
    <row r="635" spans="1:4" x14ac:dyDescent="0.2">
      <c r="A635" s="47"/>
      <c r="B635" s="48"/>
      <c r="C635" s="48"/>
      <c r="D635" s="48"/>
    </row>
    <row r="636" spans="1:4" x14ac:dyDescent="0.2">
      <c r="A636" s="47"/>
      <c r="B636" s="48"/>
      <c r="C636" s="48"/>
      <c r="D636" s="48"/>
    </row>
    <row r="637" spans="1:4" x14ac:dyDescent="0.2">
      <c r="A637" s="47"/>
      <c r="B637" s="48"/>
      <c r="C637" s="48"/>
      <c r="D637" s="48"/>
    </row>
    <row r="638" spans="1:4" x14ac:dyDescent="0.2">
      <c r="A638" s="47"/>
      <c r="B638" s="48"/>
      <c r="C638" s="48"/>
      <c r="D638" s="48"/>
    </row>
    <row r="639" spans="1:4" x14ac:dyDescent="0.2">
      <c r="A639" s="47"/>
      <c r="B639" s="48"/>
      <c r="C639" s="48"/>
      <c r="D639" s="48"/>
    </row>
    <row r="640" spans="1:4" x14ac:dyDescent="0.2">
      <c r="A640" s="47"/>
      <c r="B640" s="48"/>
      <c r="C640" s="48"/>
      <c r="D640" s="48"/>
    </row>
    <row r="641" spans="1:4" x14ac:dyDescent="0.2">
      <c r="A641" s="47"/>
      <c r="B641" s="48"/>
      <c r="C641" s="48"/>
      <c r="D641" s="48"/>
    </row>
    <row r="642" spans="1:4" x14ac:dyDescent="0.2">
      <c r="A642" s="47"/>
      <c r="B642" s="48"/>
      <c r="C642" s="48"/>
      <c r="D642" s="48"/>
    </row>
    <row r="643" spans="1:4" x14ac:dyDescent="0.2">
      <c r="A643" s="47"/>
      <c r="B643" s="48"/>
      <c r="C643" s="48"/>
      <c r="D643" s="48"/>
    </row>
    <row r="644" spans="1:4" x14ac:dyDescent="0.2">
      <c r="A644" s="47"/>
      <c r="B644" s="48"/>
      <c r="C644" s="48"/>
      <c r="D644" s="48"/>
    </row>
    <row r="645" spans="1:4" x14ac:dyDescent="0.2">
      <c r="A645" s="47"/>
      <c r="B645" s="48"/>
      <c r="C645" s="48"/>
      <c r="D645" s="48"/>
    </row>
    <row r="646" spans="1:4" x14ac:dyDescent="0.2">
      <c r="A646" s="47"/>
      <c r="B646" s="48"/>
      <c r="C646" s="48"/>
      <c r="D646" s="48"/>
    </row>
    <row r="647" spans="1:4" x14ac:dyDescent="0.2">
      <c r="A647" s="47"/>
      <c r="B647" s="48"/>
      <c r="C647" s="48"/>
      <c r="D647" s="48"/>
    </row>
    <row r="648" spans="1:4" x14ac:dyDescent="0.2">
      <c r="A648" s="47"/>
      <c r="B648" s="48"/>
      <c r="C648" s="48"/>
      <c r="D648" s="48"/>
    </row>
    <row r="649" spans="1:4" x14ac:dyDescent="0.2">
      <c r="A649" s="47"/>
      <c r="B649" s="48"/>
      <c r="C649" s="48"/>
      <c r="D649" s="48"/>
    </row>
    <row r="650" spans="1:4" x14ac:dyDescent="0.2">
      <c r="A650" s="47"/>
      <c r="B650" s="48"/>
      <c r="C650" s="48"/>
      <c r="D650" s="48"/>
    </row>
    <row r="651" spans="1:4" x14ac:dyDescent="0.2">
      <c r="A651" s="47"/>
      <c r="B651" s="48"/>
      <c r="C651" s="48"/>
      <c r="D651" s="48"/>
    </row>
    <row r="652" spans="1:4" x14ac:dyDescent="0.2">
      <c r="A652" s="47"/>
      <c r="B652" s="48"/>
      <c r="C652" s="48"/>
      <c r="D652" s="48"/>
    </row>
    <row r="653" spans="1:4" x14ac:dyDescent="0.2">
      <c r="A653" s="47"/>
      <c r="B653" s="48"/>
      <c r="C653" s="48"/>
      <c r="D653" s="48"/>
    </row>
    <row r="654" spans="1:4" x14ac:dyDescent="0.2">
      <c r="A654" s="47"/>
      <c r="B654" s="48"/>
      <c r="C654" s="48"/>
      <c r="D654" s="48"/>
    </row>
    <row r="655" spans="1:4" x14ac:dyDescent="0.2">
      <c r="A655" s="47"/>
      <c r="B655" s="48"/>
      <c r="C655" s="48"/>
      <c r="D655" s="48"/>
    </row>
    <row r="656" spans="1:4" x14ac:dyDescent="0.2">
      <c r="A656" s="47"/>
      <c r="B656" s="48"/>
      <c r="C656" s="48"/>
      <c r="D656" s="48"/>
    </row>
    <row r="657" spans="1:4" x14ac:dyDescent="0.2">
      <c r="A657" s="47"/>
      <c r="B657" s="48"/>
      <c r="C657" s="48"/>
      <c r="D657" s="48"/>
    </row>
    <row r="658" spans="1:4" x14ac:dyDescent="0.2">
      <c r="A658" s="47"/>
      <c r="B658" s="48"/>
      <c r="C658" s="48"/>
      <c r="D658" s="48"/>
    </row>
    <row r="659" spans="1:4" x14ac:dyDescent="0.2">
      <c r="A659" s="47"/>
      <c r="B659" s="48"/>
      <c r="C659" s="48"/>
      <c r="D659" s="48"/>
    </row>
    <row r="660" spans="1:4" x14ac:dyDescent="0.2">
      <c r="A660" s="47"/>
      <c r="B660" s="48"/>
      <c r="C660" s="48"/>
      <c r="D660" s="48"/>
    </row>
    <row r="661" spans="1:4" x14ac:dyDescent="0.2">
      <c r="A661" s="47"/>
      <c r="B661" s="48"/>
      <c r="C661" s="48"/>
      <c r="D661" s="48"/>
    </row>
    <row r="662" spans="1:4" x14ac:dyDescent="0.2">
      <c r="A662" s="47"/>
      <c r="B662" s="48"/>
      <c r="C662" s="48"/>
      <c r="D662" s="48"/>
    </row>
    <row r="663" spans="1:4" x14ac:dyDescent="0.2">
      <c r="A663" s="47"/>
      <c r="B663" s="48"/>
      <c r="C663" s="48"/>
      <c r="D663" s="48"/>
    </row>
    <row r="664" spans="1:4" x14ac:dyDescent="0.2">
      <c r="A664" s="47"/>
      <c r="B664" s="48"/>
      <c r="C664" s="48"/>
      <c r="D664" s="48"/>
    </row>
    <row r="665" spans="1:4" x14ac:dyDescent="0.2">
      <c r="A665" s="47"/>
      <c r="B665" s="48"/>
      <c r="C665" s="48"/>
      <c r="D665" s="48"/>
    </row>
    <row r="666" spans="1:4" x14ac:dyDescent="0.2">
      <c r="A666" s="47"/>
      <c r="B666" s="48"/>
      <c r="C666" s="48"/>
      <c r="D666" s="48"/>
    </row>
    <row r="667" spans="1:4" x14ac:dyDescent="0.2">
      <c r="A667" s="47"/>
      <c r="B667" s="48"/>
      <c r="C667" s="48"/>
      <c r="D667" s="48"/>
    </row>
    <row r="668" spans="1:4" x14ac:dyDescent="0.2">
      <c r="A668" s="47"/>
      <c r="B668" s="48"/>
      <c r="C668" s="48"/>
      <c r="D668" s="48"/>
    </row>
    <row r="669" spans="1:4" x14ac:dyDescent="0.2">
      <c r="A669" s="47"/>
      <c r="B669" s="48"/>
      <c r="C669" s="48"/>
      <c r="D669" s="48"/>
    </row>
    <row r="670" spans="1:4" x14ac:dyDescent="0.2">
      <c r="A670" s="47"/>
      <c r="B670" s="48"/>
      <c r="C670" s="48"/>
      <c r="D670" s="48"/>
    </row>
    <row r="671" spans="1:4" x14ac:dyDescent="0.2">
      <c r="A671" s="47"/>
      <c r="B671" s="48"/>
      <c r="C671" s="48"/>
      <c r="D671" s="48"/>
    </row>
    <row r="672" spans="1:4" x14ac:dyDescent="0.2">
      <c r="A672" s="47"/>
      <c r="B672" s="48"/>
      <c r="C672" s="48"/>
      <c r="D672" s="48"/>
    </row>
    <row r="673" spans="1:4" x14ac:dyDescent="0.2">
      <c r="A673" s="47"/>
      <c r="B673" s="48"/>
      <c r="C673" s="48"/>
      <c r="D673" s="48"/>
    </row>
    <row r="674" spans="1:4" x14ac:dyDescent="0.2">
      <c r="A674" s="47"/>
      <c r="B674" s="48"/>
      <c r="C674" s="48"/>
      <c r="D674" s="48"/>
    </row>
    <row r="675" spans="1:4" x14ac:dyDescent="0.2">
      <c r="A675" s="47"/>
      <c r="B675" s="48"/>
      <c r="C675" s="48"/>
      <c r="D675" s="48"/>
    </row>
    <row r="676" spans="1:4" x14ac:dyDescent="0.2">
      <c r="A676" s="47"/>
      <c r="B676" s="48"/>
      <c r="C676" s="48"/>
      <c r="D676" s="48"/>
    </row>
    <row r="677" spans="1:4" x14ac:dyDescent="0.2">
      <c r="A677" s="47"/>
      <c r="B677" s="48"/>
      <c r="C677" s="48"/>
      <c r="D677" s="48"/>
    </row>
    <row r="678" spans="1:4" x14ac:dyDescent="0.2">
      <c r="A678" s="47"/>
      <c r="B678" s="48"/>
      <c r="C678" s="48"/>
      <c r="D678" s="48"/>
    </row>
    <row r="679" spans="1:4" x14ac:dyDescent="0.2">
      <c r="A679" s="47"/>
      <c r="B679" s="48"/>
      <c r="C679" s="48"/>
      <c r="D679" s="48"/>
    </row>
    <row r="680" spans="1:4" x14ac:dyDescent="0.2">
      <c r="A680" s="47"/>
      <c r="B680" s="48"/>
      <c r="C680" s="48"/>
      <c r="D680" s="48"/>
    </row>
    <row r="681" spans="1:4" x14ac:dyDescent="0.2">
      <c r="A681" s="47"/>
      <c r="B681" s="48"/>
      <c r="C681" s="48"/>
      <c r="D681" s="48"/>
    </row>
    <row r="682" spans="1:4" x14ac:dyDescent="0.2">
      <c r="A682" s="47"/>
      <c r="B682" s="48"/>
      <c r="C682" s="48"/>
      <c r="D682" s="48"/>
    </row>
    <row r="683" spans="1:4" x14ac:dyDescent="0.2">
      <c r="A683" s="47"/>
      <c r="B683" s="48"/>
      <c r="C683" s="48"/>
      <c r="D683" s="48"/>
    </row>
    <row r="684" spans="1:4" x14ac:dyDescent="0.2">
      <c r="A684" s="47"/>
      <c r="B684" s="48"/>
      <c r="C684" s="48"/>
      <c r="D684" s="48"/>
    </row>
    <row r="685" spans="1:4" x14ac:dyDescent="0.2">
      <c r="A685" s="47"/>
      <c r="B685" s="48"/>
      <c r="C685" s="48"/>
      <c r="D685" s="48"/>
    </row>
    <row r="686" spans="1:4" x14ac:dyDescent="0.2">
      <c r="A686" s="47"/>
      <c r="B686" s="48"/>
      <c r="C686" s="48"/>
      <c r="D686" s="48"/>
    </row>
    <row r="687" spans="1:4" x14ac:dyDescent="0.2">
      <c r="A687" s="47"/>
      <c r="B687" s="48"/>
      <c r="C687" s="48"/>
      <c r="D687" s="48"/>
    </row>
  </sheetData>
  <mergeCells count="14">
    <mergeCell ref="A1:H1"/>
    <mergeCell ref="A2:H2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  <mergeCell ref="A3:F3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3" max="5" man="1"/>
    <brk id="115" max="5" man="1"/>
    <brk id="153" max="5" man="1"/>
    <brk id="220" max="5" man="1"/>
    <brk id="262" max="5" man="1"/>
    <brk id="324" max="5" man="1"/>
    <brk id="405" max="5" man="1"/>
    <brk id="464" max="5" man="1"/>
    <brk id="503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tabSelected="1" view="pageBreakPreview" topLeftCell="A8" zoomScaleNormal="100" zoomScaleSheetLayoutView="100" workbookViewId="0">
      <selection activeCell="P17" sqref="P17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7"/>
      <c r="C1" s="127"/>
    </row>
    <row r="2" spans="1:13" ht="12.75" hidden="1" customHeight="1" x14ac:dyDescent="0.2">
      <c r="B2" s="127"/>
      <c r="C2" s="127"/>
    </row>
    <row r="3" spans="1:13" ht="12.75" hidden="1" customHeight="1" x14ac:dyDescent="0.2"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3" ht="33.75" hidden="1" customHeight="1" x14ac:dyDescent="0.25"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3" ht="15" hidden="1" customHeight="1" x14ac:dyDescent="0.25">
      <c r="A5" s="126" t="s">
        <v>580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6.5" hidden="1" customHeight="1" x14ac:dyDescent="0.2">
      <c r="A6" s="127" t="s">
        <v>86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6.5" hidden="1" customHeight="1" x14ac:dyDescent="0.2">
      <c r="A7" s="128" t="s">
        <v>702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6.5" customHeight="1" x14ac:dyDescent="0.2">
      <c r="A8" s="128" t="s">
        <v>580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9" spans="1:13" ht="16.5" customHeight="1" x14ac:dyDescent="0.2">
      <c r="A9" s="128" t="s">
        <v>86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ht="16.5" customHeight="1" x14ac:dyDescent="0.2">
      <c r="A10" s="128" t="s">
        <v>705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ht="18" customHeight="1" x14ac:dyDescent="0.2">
      <c r="B11" s="127" t="s">
        <v>644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ht="17.25" customHeight="1" x14ac:dyDescent="0.2">
      <c r="B12" s="128" t="s">
        <v>86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</row>
    <row r="13" spans="1:13" ht="17.25" customHeight="1" x14ac:dyDescent="0.2">
      <c r="B13" s="128" t="s">
        <v>585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</row>
    <row r="14" spans="1:13" ht="18.75" customHeight="1" x14ac:dyDescent="0.25"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3" ht="15.75" customHeight="1" x14ac:dyDescent="0.2">
      <c r="A15" s="149" t="s">
        <v>643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</row>
    <row r="16" spans="1:13" ht="29.25" customHeight="1" x14ac:dyDescent="0.2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</row>
    <row r="17" spans="1:13" ht="27.75" customHeight="1" x14ac:dyDescent="0.25">
      <c r="A17" s="149"/>
      <c r="B17" s="149"/>
      <c r="C17" s="149"/>
      <c r="D17" s="149"/>
    </row>
    <row r="18" spans="1:13" x14ac:dyDescent="0.2">
      <c r="A18" s="150" t="s">
        <v>7</v>
      </c>
      <c r="B18" s="151" t="s">
        <v>642</v>
      </c>
      <c r="C18" s="148" t="s">
        <v>653</v>
      </c>
      <c r="D18" s="152"/>
      <c r="L18" s="148" t="s">
        <v>653</v>
      </c>
      <c r="M18" s="148" t="s">
        <v>653</v>
      </c>
    </row>
    <row r="19" spans="1:13" ht="18.75" customHeight="1" x14ac:dyDescent="0.2">
      <c r="A19" s="150"/>
      <c r="B19" s="151"/>
      <c r="C19" s="148"/>
      <c r="D19" s="152"/>
      <c r="L19" s="148"/>
      <c r="M19" s="148"/>
    </row>
    <row r="20" spans="1:13" ht="15.75" x14ac:dyDescent="0.25">
      <c r="A20" s="124">
        <v>1</v>
      </c>
      <c r="B20" s="125" t="s">
        <v>641</v>
      </c>
      <c r="C20" s="102">
        <v>3</v>
      </c>
      <c r="D20" s="99"/>
      <c r="L20" s="102">
        <v>4</v>
      </c>
      <c r="M20" s="102">
        <v>5</v>
      </c>
    </row>
    <row r="21" spans="1:13" ht="46.5" customHeight="1" x14ac:dyDescent="0.2">
      <c r="A21" s="98" t="s">
        <v>640</v>
      </c>
      <c r="B21" s="101" t="s">
        <v>639</v>
      </c>
      <c r="C21" s="100">
        <f>C34+C31</f>
        <v>6365.5</v>
      </c>
      <c r="D21" s="99"/>
      <c r="L21" s="100">
        <f>L34+L31</f>
        <v>0</v>
      </c>
      <c r="M21" s="100">
        <f>M34+M31</f>
        <v>0</v>
      </c>
    </row>
    <row r="22" spans="1:13" ht="39" hidden="1" customHeight="1" x14ac:dyDescent="0.2">
      <c r="A22" s="98" t="s">
        <v>615</v>
      </c>
      <c r="B22" s="97" t="s">
        <v>638</v>
      </c>
      <c r="C22" s="96">
        <v>4604.3999999999996</v>
      </c>
      <c r="D22" s="95"/>
      <c r="L22" s="96">
        <v>4604.3999999999996</v>
      </c>
      <c r="M22" s="96">
        <v>4604.3999999999996</v>
      </c>
    </row>
    <row r="23" spans="1:13" ht="40.5" hidden="1" customHeight="1" x14ac:dyDescent="0.25">
      <c r="A23" s="87" t="s">
        <v>637</v>
      </c>
      <c r="B23" s="89" t="s">
        <v>636</v>
      </c>
      <c r="C23" s="92">
        <v>4602.8</v>
      </c>
      <c r="D23" s="94"/>
      <c r="L23" s="92">
        <v>4602.8</v>
      </c>
      <c r="M23" s="92">
        <v>4602.8</v>
      </c>
    </row>
    <row r="24" spans="1:13" ht="40.5" hidden="1" customHeight="1" x14ac:dyDescent="0.25">
      <c r="A24" s="87" t="s">
        <v>635</v>
      </c>
      <c r="B24" s="93" t="s">
        <v>634</v>
      </c>
      <c r="C24" s="92">
        <f>C25+C28</f>
        <v>0</v>
      </c>
      <c r="D24" s="46"/>
      <c r="L24" s="92">
        <f>L25+L28</f>
        <v>0</v>
      </c>
      <c r="M24" s="92">
        <f>M25+M28</f>
        <v>0</v>
      </c>
    </row>
    <row r="25" spans="1:13" ht="40.5" hidden="1" customHeight="1" x14ac:dyDescent="0.25">
      <c r="A25" s="87" t="s">
        <v>633</v>
      </c>
      <c r="B25" s="93" t="s">
        <v>632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631</v>
      </c>
      <c r="B26" s="93" t="s">
        <v>630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5.75" hidden="1" customHeight="1" x14ac:dyDescent="0.25">
      <c r="A27" s="87" t="s">
        <v>629</v>
      </c>
      <c r="B27" s="93" t="s">
        <v>628</v>
      </c>
      <c r="C27" s="92">
        <v>0</v>
      </c>
      <c r="D27" s="46"/>
      <c r="L27" s="92">
        <v>0</v>
      </c>
      <c r="M27" s="92">
        <v>0</v>
      </c>
    </row>
    <row r="28" spans="1:13" ht="40.5" hidden="1" customHeight="1" x14ac:dyDescent="0.25">
      <c r="A28" s="87" t="s">
        <v>627</v>
      </c>
      <c r="B28" s="93" t="s">
        <v>626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40.5" hidden="1" customHeight="1" x14ac:dyDescent="0.25">
      <c r="A29" s="87" t="s">
        <v>625</v>
      </c>
      <c r="B29" s="93" t="s">
        <v>624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46.5" hidden="1" customHeight="1" thickBot="1" x14ac:dyDescent="0.3">
      <c r="A30" s="87" t="s">
        <v>623</v>
      </c>
      <c r="B30" s="93" t="s">
        <v>622</v>
      </c>
      <c r="C30" s="92">
        <v>0</v>
      </c>
      <c r="D30" s="46"/>
      <c r="L30" s="92">
        <v>0</v>
      </c>
      <c r="M30" s="92">
        <v>0</v>
      </c>
    </row>
    <row r="31" spans="1:13" ht="23.25" hidden="1" customHeight="1" x14ac:dyDescent="0.25">
      <c r="A31" s="87" t="s">
        <v>621</v>
      </c>
      <c r="B31" s="93" t="s">
        <v>620</v>
      </c>
      <c r="C31" s="92">
        <f>C32</f>
        <v>0</v>
      </c>
      <c r="D31" s="46"/>
      <c r="L31" s="92">
        <f>L32</f>
        <v>0</v>
      </c>
      <c r="M31" s="92">
        <f>M32</f>
        <v>0</v>
      </c>
    </row>
    <row r="32" spans="1:13" ht="27" hidden="1" customHeight="1" x14ac:dyDescent="0.25">
      <c r="A32" s="87" t="s">
        <v>619</v>
      </c>
      <c r="B32" s="93" t="s">
        <v>618</v>
      </c>
      <c r="C32" s="92">
        <f>C33</f>
        <v>0</v>
      </c>
      <c r="D32" s="46"/>
      <c r="L32" s="92">
        <f>L33</f>
        <v>0</v>
      </c>
      <c r="M32" s="92">
        <f>M33</f>
        <v>0</v>
      </c>
    </row>
    <row r="33" spans="1:13" ht="26.25" hidden="1" customHeight="1" x14ac:dyDescent="0.25">
      <c r="A33" s="87" t="s">
        <v>617</v>
      </c>
      <c r="B33" s="93" t="s">
        <v>616</v>
      </c>
      <c r="C33" s="92">
        <v>0</v>
      </c>
      <c r="D33" s="46"/>
      <c r="L33" s="92">
        <v>0</v>
      </c>
      <c r="M33" s="92">
        <v>0</v>
      </c>
    </row>
    <row r="34" spans="1:13" ht="15.75" customHeight="1" x14ac:dyDescent="0.2">
      <c r="A34" s="91" t="s">
        <v>615</v>
      </c>
      <c r="B34" s="90" t="s">
        <v>614</v>
      </c>
      <c r="C34" s="85">
        <f>C35+C37</f>
        <v>6365.5</v>
      </c>
      <c r="L34" s="85">
        <f>L35+L37</f>
        <v>0</v>
      </c>
      <c r="M34" s="85">
        <f>M35+M37</f>
        <v>0</v>
      </c>
    </row>
    <row r="35" spans="1:13" ht="17.25" customHeight="1" x14ac:dyDescent="0.2">
      <c r="A35" s="87" t="s">
        <v>613</v>
      </c>
      <c r="B35" s="89" t="s">
        <v>612</v>
      </c>
      <c r="C35" s="85">
        <f>C36</f>
        <v>-110859.7</v>
      </c>
      <c r="L35" s="85">
        <f>L36</f>
        <v>-88887.5</v>
      </c>
      <c r="M35" s="85">
        <f>M36</f>
        <v>-91397.4</v>
      </c>
    </row>
    <row r="36" spans="1:13" ht="24.75" customHeight="1" x14ac:dyDescent="0.2">
      <c r="A36" s="87" t="s">
        <v>611</v>
      </c>
      <c r="B36" s="88" t="s">
        <v>610</v>
      </c>
      <c r="C36" s="85">
        <v>-110859.7</v>
      </c>
      <c r="L36" s="85">
        <v>-88887.5</v>
      </c>
      <c r="M36" s="85">
        <v>-91397.4</v>
      </c>
    </row>
    <row r="37" spans="1:13" ht="14.25" customHeight="1" x14ac:dyDescent="0.2">
      <c r="A37" s="87" t="s">
        <v>609</v>
      </c>
      <c r="B37" s="86" t="s">
        <v>608</v>
      </c>
      <c r="C37" s="85">
        <f>C38</f>
        <v>117225.2</v>
      </c>
      <c r="L37" s="85">
        <f>L38</f>
        <v>88887.5</v>
      </c>
      <c r="M37" s="85">
        <f>M38</f>
        <v>91397.4</v>
      </c>
    </row>
    <row r="38" spans="1:13" ht="25.5" x14ac:dyDescent="0.2">
      <c r="A38" s="87" t="s">
        <v>607</v>
      </c>
      <c r="B38" s="86" t="s">
        <v>606</v>
      </c>
      <c r="C38" s="85">
        <v>117225.2</v>
      </c>
      <c r="L38" s="85">
        <v>88887.5</v>
      </c>
      <c r="M38" s="85">
        <v>91397.4</v>
      </c>
    </row>
  </sheetData>
  <mergeCells count="22">
    <mergeCell ref="A6:M6"/>
    <mergeCell ref="B1:C1"/>
    <mergeCell ref="B2:C2"/>
    <mergeCell ref="B3:K3"/>
    <mergeCell ref="B4:K4"/>
    <mergeCell ref="A5:M5"/>
    <mergeCell ref="A7:M7"/>
    <mergeCell ref="B11:M11"/>
    <mergeCell ref="B12:M12"/>
    <mergeCell ref="B13:M13"/>
    <mergeCell ref="B14:K14"/>
    <mergeCell ref="M18:M19"/>
    <mergeCell ref="A8:M8"/>
    <mergeCell ref="A9:M9"/>
    <mergeCell ref="A10:M10"/>
    <mergeCell ref="A17:D17"/>
    <mergeCell ref="A18:A19"/>
    <mergeCell ref="B18:B19"/>
    <mergeCell ref="C18:C19"/>
    <mergeCell ref="D18:D19"/>
    <mergeCell ref="L18:L19"/>
    <mergeCell ref="A15:M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L43" sqref="L43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7"/>
      <c r="C1" s="127"/>
    </row>
    <row r="2" spans="1:13" ht="12.75" hidden="1" customHeight="1" x14ac:dyDescent="0.2">
      <c r="B2" s="127"/>
      <c r="C2" s="127"/>
    </row>
    <row r="3" spans="1:13" ht="12.75" hidden="1" customHeight="1" x14ac:dyDescent="0.2"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3" ht="33.75" hidden="1" customHeight="1" x14ac:dyDescent="0.25"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3" ht="15" customHeight="1" x14ac:dyDescent="0.25">
      <c r="A5" s="126" t="s">
        <v>580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6.5" customHeight="1" x14ac:dyDescent="0.2">
      <c r="A6" s="127" t="s">
        <v>86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6.5" customHeight="1" x14ac:dyDescent="0.2">
      <c r="A7" s="128" t="s">
        <v>695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8" customHeight="1" x14ac:dyDescent="0.2">
      <c r="B8" s="127" t="s">
        <v>644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17.25" customHeight="1" x14ac:dyDescent="0.2">
      <c r="B9" s="128" t="s">
        <v>86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ht="17.25" customHeight="1" x14ac:dyDescent="0.2">
      <c r="B10" s="128" t="s">
        <v>585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ht="18.75" customHeight="1" x14ac:dyDescent="0.25">
      <c r="B11" s="136"/>
      <c r="C11" s="136"/>
      <c r="D11" s="136"/>
      <c r="E11" s="136"/>
      <c r="F11" s="136"/>
      <c r="G11" s="136"/>
      <c r="H11" s="136"/>
      <c r="I11" s="136"/>
      <c r="J11" s="136"/>
      <c r="K11" s="136"/>
    </row>
    <row r="12" spans="1:13" ht="15.75" customHeight="1" x14ac:dyDescent="0.2">
      <c r="A12" s="149" t="s">
        <v>643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29.25" customHeight="1" x14ac:dyDescent="0.2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 ht="27.75" customHeight="1" x14ac:dyDescent="0.25">
      <c r="A14" s="149"/>
      <c r="B14" s="149"/>
      <c r="C14" s="149"/>
      <c r="D14" s="149"/>
    </row>
    <row r="15" spans="1:13" x14ac:dyDescent="0.2">
      <c r="A15" s="150" t="s">
        <v>7</v>
      </c>
      <c r="B15" s="151" t="s">
        <v>642</v>
      </c>
      <c r="C15" s="148" t="s">
        <v>653</v>
      </c>
      <c r="D15" s="152"/>
      <c r="L15" s="148" t="s">
        <v>653</v>
      </c>
      <c r="M15" s="148" t="s">
        <v>653</v>
      </c>
    </row>
    <row r="16" spans="1:13" ht="18.75" customHeight="1" x14ac:dyDescent="0.2">
      <c r="A16" s="150"/>
      <c r="B16" s="151"/>
      <c r="C16" s="148"/>
      <c r="D16" s="152"/>
      <c r="L16" s="148"/>
      <c r="M16" s="148"/>
    </row>
    <row r="17" spans="1:13" ht="15.75" x14ac:dyDescent="0.25">
      <c r="A17" s="118">
        <v>1</v>
      </c>
      <c r="B17" s="119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>L31+L28</f>
        <v>0</v>
      </c>
      <c r="M18" s="100">
        <f>M31+M28</f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>L22+L25</f>
        <v>0</v>
      </c>
      <c r="M21" s="92">
        <f>M22+M25</f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>L23</f>
        <v>0</v>
      </c>
      <c r="M22" s="92">
        <f>M23</f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>L24</f>
        <v>0</v>
      </c>
      <c r="M23" s="92">
        <f>M24</f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6.5" hidden="1" customHeight="1" thickBot="1" x14ac:dyDescent="0.3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>L32+L34</f>
        <v>0</v>
      </c>
      <c r="M31" s="85">
        <f>M32+M34</f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-112439.7</v>
      </c>
      <c r="L32" s="85">
        <f>L33</f>
        <v>-88887.5</v>
      </c>
      <c r="M32" s="85">
        <f>M33</f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-112439.7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118805.2</v>
      </c>
      <c r="L34" s="85">
        <f>L35</f>
        <v>88887.5</v>
      </c>
      <c r="M34" s="85">
        <f>M35</f>
        <v>91397.4</v>
      </c>
    </row>
    <row r="35" spans="1:13" ht="25.5" x14ac:dyDescent="0.2">
      <c r="A35" s="87" t="s">
        <v>607</v>
      </c>
      <c r="B35" s="86" t="s">
        <v>606</v>
      </c>
      <c r="C35" s="85">
        <v>118805.2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7"/>
      <c r="C1" s="127"/>
    </row>
    <row r="2" spans="1:13" ht="12.75" hidden="1" customHeight="1" x14ac:dyDescent="0.2">
      <c r="B2" s="127"/>
      <c r="C2" s="127"/>
    </row>
    <row r="3" spans="1:13" ht="12.75" hidden="1" customHeight="1" x14ac:dyDescent="0.2"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3" ht="33.75" hidden="1" customHeight="1" x14ac:dyDescent="0.25"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3" ht="15" customHeight="1" x14ac:dyDescent="0.25">
      <c r="A5" s="126" t="s">
        <v>580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6.5" customHeight="1" x14ac:dyDescent="0.2">
      <c r="A6" s="127" t="s">
        <v>86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6.5" customHeight="1" x14ac:dyDescent="0.2">
      <c r="A7" s="128" t="s">
        <v>665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8" customHeight="1" x14ac:dyDescent="0.2">
      <c r="B8" s="127" t="s">
        <v>644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17.25" customHeight="1" x14ac:dyDescent="0.2">
      <c r="B9" s="128" t="s">
        <v>86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ht="17.25" customHeight="1" x14ac:dyDescent="0.2">
      <c r="B10" s="128" t="s">
        <v>585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ht="18.75" customHeight="1" x14ac:dyDescent="0.25">
      <c r="B11" s="136"/>
      <c r="C11" s="136"/>
      <c r="D11" s="136"/>
      <c r="E11" s="136"/>
      <c r="F11" s="136"/>
      <c r="G11" s="136"/>
      <c r="H11" s="136"/>
      <c r="I11" s="136"/>
      <c r="J11" s="136"/>
      <c r="K11" s="136"/>
    </row>
    <row r="12" spans="1:13" ht="15.75" customHeight="1" x14ac:dyDescent="0.2">
      <c r="A12" s="149" t="s">
        <v>643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29.25" customHeight="1" x14ac:dyDescent="0.2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 ht="27.75" customHeight="1" x14ac:dyDescent="0.25">
      <c r="A14" s="149"/>
      <c r="B14" s="149"/>
      <c r="C14" s="149"/>
      <c r="D14" s="149"/>
    </row>
    <row r="15" spans="1:13" x14ac:dyDescent="0.2">
      <c r="A15" s="150" t="s">
        <v>7</v>
      </c>
      <c r="B15" s="151" t="s">
        <v>642</v>
      </c>
      <c r="C15" s="148" t="s">
        <v>653</v>
      </c>
      <c r="D15" s="152"/>
      <c r="L15" s="148" t="s">
        <v>653</v>
      </c>
      <c r="M15" s="148" t="s">
        <v>653</v>
      </c>
    </row>
    <row r="16" spans="1:13" ht="18.75" customHeight="1" x14ac:dyDescent="0.2">
      <c r="A16" s="150"/>
      <c r="B16" s="151"/>
      <c r="C16" s="148"/>
      <c r="D16" s="152"/>
      <c r="L16" s="148"/>
      <c r="M16" s="148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9:M9"/>
    <mergeCell ref="B10:M10"/>
    <mergeCell ref="A5:M5"/>
    <mergeCell ref="A6:M6"/>
    <mergeCell ref="A7:M7"/>
    <mergeCell ref="B1:C1"/>
    <mergeCell ref="B2:C2"/>
    <mergeCell ref="B3:K3"/>
    <mergeCell ref="B4:K4"/>
    <mergeCell ref="B8:M8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Приложение1 </vt:lpstr>
      <vt:lpstr>Приложение 1</vt:lpstr>
      <vt:lpstr>Приложение 1 </vt:lpstr>
      <vt:lpstr>Приложение 2</vt:lpstr>
      <vt:lpstr>Приложение 3</vt:lpstr>
      <vt:lpstr>Приложение 4</vt:lpstr>
      <vt:lpstr>Приложение 5 </vt:lpstr>
      <vt:lpstr>Приложение 5 (1)</vt:lpstr>
      <vt:lpstr>Приложение 5</vt:lpstr>
      <vt:lpstr>Лист1</vt:lpstr>
      <vt:lpstr>'Приложение 1'!Область_печати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5 '!Область_печати</vt:lpstr>
      <vt:lpstr>'Приложение 5 (1)'!Область_печати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2018-12-20T10:04:53Z</dcterms:modified>
</cp:coreProperties>
</file>