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595" windowWidth="15225" windowHeight="9810" firstSheet="2" activeTab="2"/>
  </bookViews>
  <sheets>
    <sheet name="Приложение 1" sheetId="1" r:id="rId1"/>
    <sheet name="Приложение 2 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rn1" localSheetId="2">#REF!</definedName>
    <definedName name="____rn1" localSheetId="3">#REF!</definedName>
    <definedName name="____rn1" localSheetId="4">#REF!</definedName>
    <definedName name="____rn1" localSheetId="5">#REF!</definedName>
    <definedName name="____rn1">#REF!</definedName>
    <definedName name="___rn1" localSheetId="2">#REF!</definedName>
    <definedName name="___rn1" localSheetId="3">#REF!</definedName>
    <definedName name="___rn1" localSheetId="4">#REF!</definedName>
    <definedName name="___rn1" localSheetId="5">#REF!</definedName>
    <definedName name="___rn1">#REF!</definedName>
    <definedName name="__rn1" localSheetId="2">#REF!</definedName>
    <definedName name="__rn1" localSheetId="3">#REF!</definedName>
    <definedName name="__rn1" localSheetId="4">#REF!</definedName>
    <definedName name="__rn1" localSheetId="5">#REF!</definedName>
    <definedName name="__rn1">#REF!</definedName>
    <definedName name="_rn1" localSheetId="2">#REF!</definedName>
    <definedName name="_rn1" localSheetId="3">#REF!</definedName>
    <definedName name="_rn1" localSheetId="4">#REF!</definedName>
    <definedName name="_rn1" localSheetId="5">#REF!</definedName>
    <definedName name="_rn1">#REF!</definedName>
    <definedName name="rn" localSheetId="2">#REF!</definedName>
    <definedName name="rn" localSheetId="3">#REF!</definedName>
    <definedName name="rn" localSheetId="4">#REF!</definedName>
    <definedName name="rn" localSheetId="5">#REF!</definedName>
    <definedName name="rn">#REF!</definedName>
    <definedName name="ВСЕГО_ДОХОДОВ" localSheetId="1">#REF!</definedName>
    <definedName name="ВСЕГО_ДОХОДОВ" localSheetId="2">#REF!</definedName>
    <definedName name="ВСЕГО_ДОХОДОВ" localSheetId="6">#REF!</definedName>
    <definedName name="ВСЕГО_ДОХОДОВ">#REF!</definedName>
    <definedName name="_xlnm.Print_Titles" localSheetId="0">'Приложение 1'!$10:$10</definedName>
    <definedName name="Ид_процент" localSheetId="1">#REF!</definedName>
    <definedName name="Ид_процент" localSheetId="2">#REF!</definedName>
    <definedName name="Ид_процент" localSheetId="6">#REF!</definedName>
    <definedName name="Ид_процент">#REF!</definedName>
    <definedName name="Итог_недоимки" localSheetId="1">#REF!</definedName>
    <definedName name="Итог_недоимки" localSheetId="2">#REF!</definedName>
    <definedName name="Итог_недоимки" localSheetId="6">#REF!</definedName>
    <definedName name="Итог_недоимки">#REF!</definedName>
    <definedName name="Итого_доходов" localSheetId="1">#REF!</definedName>
    <definedName name="Итого_доходов" localSheetId="2">#REF!</definedName>
    <definedName name="Итого_доходов" localSheetId="6">#REF!</definedName>
    <definedName name="Итого_доходов">#REF!</definedName>
    <definedName name="Итого_расходов" localSheetId="1">#REF!</definedName>
    <definedName name="Итого_расходов" localSheetId="2">#REF!</definedName>
    <definedName name="Итого_расходов" localSheetId="6">#REF!</definedName>
    <definedName name="Итого_расходов">#REF!</definedName>
    <definedName name="Итого_расходов1">#REF!</definedName>
    <definedName name="Итого_расходов2" localSheetId="1">#REF!</definedName>
    <definedName name="Итого_расходов2" localSheetId="2">#REF!</definedName>
    <definedName name="Итого_расходов2" localSheetId="6">#REF!</definedName>
    <definedName name="Итого_расходов2">#REF!</definedName>
    <definedName name="итого01_06_2002" localSheetId="1">#REF!</definedName>
    <definedName name="итого01_06_2002" localSheetId="2">#REF!</definedName>
    <definedName name="итого01_06_2002" localSheetId="6">#REF!</definedName>
    <definedName name="итого01_06_2002">#REF!</definedName>
    <definedName name="итого01_07_2002" localSheetId="1">#REF!</definedName>
    <definedName name="итого01_07_2002" localSheetId="2">#REF!</definedName>
    <definedName name="итого01_07_2002" localSheetId="6">#REF!</definedName>
    <definedName name="итого01_07_2002">#REF!</definedName>
    <definedName name="итого01_09_2002" localSheetId="1">#REF!</definedName>
    <definedName name="итого01_09_2002" localSheetId="2">#REF!</definedName>
    <definedName name="итого01_09_2002" localSheetId="6">#REF!</definedName>
    <definedName name="итого01_09_2002">#REF!</definedName>
    <definedName name="итого01_2001" localSheetId="1">#REF!</definedName>
    <definedName name="итого01_2001" localSheetId="2">#REF!</definedName>
    <definedName name="итого01_2001" localSheetId="6">#REF!</definedName>
    <definedName name="итого01_2001">#REF!</definedName>
    <definedName name="итого01_2002" localSheetId="1">#REF!</definedName>
    <definedName name="итого01_2002" localSheetId="2">#REF!</definedName>
    <definedName name="итого01_2002" localSheetId="6">#REF!</definedName>
    <definedName name="итого01_2002">#REF!</definedName>
    <definedName name="Колво_мес" localSheetId="1">#REF!</definedName>
    <definedName name="Колво_мес" localSheetId="2">#REF!</definedName>
    <definedName name="Колво_мес" localSheetId="6">#REF!</definedName>
    <definedName name="Колво_мес">#REF!</definedName>
    <definedName name="_xlnm.Print_Area" localSheetId="0">'Приложение 1'!$C$1:$G$82</definedName>
    <definedName name="_xlnm.Print_Area" localSheetId="3">'Приложение 4'!$A$1:$F$656</definedName>
    <definedName name="_xlnm.Print_Area" localSheetId="4">'Приложение 5'!$A$1:$H$651</definedName>
    <definedName name="_xlnm.Print_Area" localSheetId="5">'Приложение 6'!$A$1:$J$469</definedName>
    <definedName name="_xlnm.Print_Area" localSheetId="7">'Приложение 8'!$A$1:$C$32</definedName>
    <definedName name="ппппппп" localSheetId="0">#REF!</definedName>
    <definedName name="ппппппп" localSheetId="3">#REF!</definedName>
    <definedName name="ппппппп" localSheetId="5">#REF!</definedName>
    <definedName name="ппппппп" localSheetId="7">#REF!</definedName>
    <definedName name="ппппппп">#REF!</definedName>
    <definedName name="прил." localSheetId="0">#REF!</definedName>
    <definedName name="прил." localSheetId="3">#REF!</definedName>
    <definedName name="прил." localSheetId="5">#REF!</definedName>
    <definedName name="прил." localSheetId="7">#REF!</definedName>
    <definedName name="прил.">#REF!</definedName>
    <definedName name="прил10">#REF!</definedName>
    <definedName name="ъъъ" localSheetId="2">#REF!</definedName>
    <definedName name="ъъъ" localSheetId="3">#REF!</definedName>
    <definedName name="ъъъ" localSheetId="5">#REF!</definedName>
    <definedName name="ъъъ">#REF!</definedName>
  </definedNames>
  <calcPr fullCalcOnLoad="1"/>
</workbook>
</file>

<file path=xl/sharedStrings.xml><?xml version="1.0" encoding="utf-8"?>
<sst xmlns="http://schemas.openxmlformats.org/spreadsheetml/2006/main" count="8788" uniqueCount="792">
  <si>
    <t>Сумма, тыс.руб.</t>
  </si>
  <si>
    <t>0900000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</si>
  <si>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</si>
  <si>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Субсидии бюджетным учреждениям на иные цели</t>
  </si>
  <si>
    <t>612</t>
  </si>
  <si>
    <t>Культура, кинематография, сми</t>
  </si>
  <si>
    <t>Физическая культура и спорт</t>
  </si>
  <si>
    <t>11</t>
  </si>
  <si>
    <t>13</t>
  </si>
  <si>
    <t>Другие вопросы в области национальной экономики</t>
  </si>
  <si>
    <t>7950016</t>
  </si>
  <si>
    <t>Культура</t>
  </si>
  <si>
    <t>Охрана семьи и детства</t>
  </si>
  <si>
    <t xml:space="preserve">Код </t>
  </si>
  <si>
    <t>Раздел</t>
  </si>
  <si>
    <t>Подраздел</t>
  </si>
  <si>
    <t xml:space="preserve">Целевая статья </t>
  </si>
  <si>
    <t>Вид расходов</t>
  </si>
  <si>
    <t>Плановый период</t>
  </si>
  <si>
    <t>001</t>
  </si>
  <si>
    <t>01</t>
  </si>
  <si>
    <t>06</t>
  </si>
  <si>
    <t>054</t>
  </si>
  <si>
    <t>02</t>
  </si>
  <si>
    <t>04</t>
  </si>
  <si>
    <t>03</t>
  </si>
  <si>
    <t>09</t>
  </si>
  <si>
    <t>12</t>
  </si>
  <si>
    <t>05</t>
  </si>
  <si>
    <t>07</t>
  </si>
  <si>
    <t>08</t>
  </si>
  <si>
    <t>10</t>
  </si>
  <si>
    <t>056</t>
  </si>
  <si>
    <t>058</t>
  </si>
  <si>
    <t>100</t>
  </si>
  <si>
    <t>120</t>
  </si>
  <si>
    <t>Общегосударственные вопросы</t>
  </si>
  <si>
    <t>00</t>
  </si>
  <si>
    <t>0000000</t>
  </si>
  <si>
    <t>000</t>
  </si>
  <si>
    <t>ИТОГО</t>
  </si>
  <si>
    <t>Обеспечение деятельности финансовых, налоговых и таможенных органов и органов финансового надзора</t>
  </si>
  <si>
    <t>Резервные фонды</t>
  </si>
  <si>
    <t>Функционирование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</si>
  <si>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</si>
  <si>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</si>
  <si>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</si>
  <si>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</si>
  <si>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 - коммунальное хозяйство</t>
  </si>
  <si>
    <t>Жилищное хозяйство</t>
  </si>
  <si>
    <t>Благоустройство</t>
  </si>
  <si>
    <t>Образование</t>
  </si>
  <si>
    <t>Социальная политика</t>
  </si>
  <si>
    <t>Социальное обеспечение населения</t>
  </si>
  <si>
    <t>Другие вопрсы в области социальной политики</t>
  </si>
  <si>
    <t>Периодическая печать и издательства</t>
  </si>
  <si>
    <t>Дошкольное образование</t>
  </si>
  <si>
    <t>Общее образование</t>
  </si>
  <si>
    <t xml:space="preserve">Наименование </t>
  </si>
  <si>
    <t>Коммунальное хозяйство</t>
  </si>
  <si>
    <t>Финансовое управление администрации ЗАТО Михайловский Саратовской области</t>
  </si>
  <si>
    <t>администрация ЗАТО Михайловский Саратовской области</t>
  </si>
  <si>
    <t>МУ "Служба МТО и ТО ОМС ЗАТО Михайловский"</t>
  </si>
  <si>
    <t>МУДК ЗАТО Михайловский Саратовской обл.</t>
  </si>
  <si>
    <t>МУ "ЕДДС - 112 ЗАТО Михайловский Саратовской области"</t>
  </si>
  <si>
    <t>Дорожное хозяйство (дорожные фонды)</t>
  </si>
  <si>
    <t>Массовый спорт</t>
  </si>
  <si>
    <t>МКОУ ДОД ДЮСШ ЗАТО Михайловский</t>
  </si>
  <si>
    <t>Обслуживание государственного и муниципального долга</t>
  </si>
  <si>
    <t>Очередной финансовый 2014 год,руб</t>
  </si>
  <si>
    <t>2015 год</t>
  </si>
  <si>
    <t>2016 год</t>
  </si>
  <si>
    <t>7</t>
  </si>
  <si>
    <t>8</t>
  </si>
  <si>
    <t>9</t>
  </si>
  <si>
    <t>Руководство и управление  в сфере установленных функций органов местного самоуправления</t>
  </si>
  <si>
    <t>9100000</t>
  </si>
  <si>
    <t>Обеспечение деятельности органов местного самоуправления</t>
  </si>
  <si>
    <t>9110000</t>
  </si>
  <si>
    <t>Расходы на обеспечение функций центрального аппарата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</si>
  <si>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</si>
  <si>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</si>
  <si>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Целевая муниципальная программа  "Развитие местного само-управления в ЗАТО Михайловский Саратовской области на 2013-2017г"</t>
  </si>
  <si>
    <t>1200000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</si>
  <si>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</si>
  <si>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</si>
  <si>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</si>
  <si>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</si>
  <si>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по исполнению отдельных обязательств</t>
  </si>
  <si>
    <t>Средства резервных фондов</t>
  </si>
  <si>
    <t>Иные бюджетные ассигнования</t>
  </si>
  <si>
    <t>800</t>
  </si>
  <si>
    <t>Резервные средства</t>
  </si>
  <si>
    <t>870</t>
  </si>
  <si>
    <t>Обслуживание муниципального долга</t>
  </si>
  <si>
    <t>730</t>
  </si>
  <si>
    <t>Уплата налогов, сборов и иных платежей</t>
  </si>
  <si>
    <t>850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</si>
  <si>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</si>
  <si>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</si>
  <si>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</si>
  <si>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</si>
  <si>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</si>
  <si>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</si>
  <si>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</si>
  <si>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</si>
  <si>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</si>
  <si>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Непрограммные направления деятельности органа местного самоуправления</t>
  </si>
  <si>
    <t>Расходы на выполнение муниципальных заданий муниципальными бюджетными и автономными учреждениями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</si>
  <si>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</si>
  <si>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</si>
  <si>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</si>
  <si>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</si>
  <si>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0100000</t>
  </si>
  <si>
    <t>1300000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</si>
  <si>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</si>
  <si>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</si>
  <si>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</si>
  <si>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</si>
  <si>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</si>
  <si>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и иные выплаты населению</t>
  </si>
  <si>
    <t>Переселение граждан из закрытых административно-территориальных образований</t>
  </si>
  <si>
    <t>9005159</t>
  </si>
  <si>
    <t>"Средства массовой информации"</t>
  </si>
  <si>
    <t>Обеспечение деятельности учреждений (оказание государственных услуг, выполнение работ)</t>
  </si>
  <si>
    <t>Расходы на обеспечение деятельности муниципальных казенных учреждений</t>
  </si>
  <si>
    <t>Расходы на выплаты персоналу казен-ных учреждений</t>
  </si>
  <si>
    <t>110</t>
  </si>
  <si>
    <t xml:space="preserve"> Закупка товаров, работ и услуг для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</si>
  <si>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</si>
  <si>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>"Улучшение условий и охраны в ЗАТО Михайловский Саратовской области на 2013-2015 годы"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</si>
  <si>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</si>
  <si>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Развитие физической культуры и спорта в ЗАТО Михайловский Саратовской области на 2013-2016г"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</si>
  <si>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</si>
  <si>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</si>
  <si>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</si>
  <si>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</si>
  <si>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</si>
  <si>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Обеспечение образовательной деятельности муниципальных дошкольных образовательных организаций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</si>
  <si>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</si>
  <si>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</si>
  <si>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</si>
  <si>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053</t>
  </si>
  <si>
    <t>Расходы на обеспечение деятельности главы администрации городского округа</t>
  </si>
  <si>
    <t>Собрание депутатов ЗАТО Михайловский Саратовской области</t>
  </si>
  <si>
    <t>Расходы на обеспечение деятельности председателя контрольно-счетной комиссии</t>
  </si>
  <si>
    <t>Обеспечение образовательной деятельности муниципальных общеобразовательных учреждений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</si>
  <si>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</si>
  <si>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</si>
  <si>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</si>
  <si>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Средства резервного фонда администрации ЗАТО Михайловский</t>
  </si>
  <si>
    <t>Доплаты к пенсиям муниципальных служащих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</si>
  <si>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</si>
  <si>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</si>
  <si>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Процентные платежи по муниципальному  долгу городского округа ЗАТО Михайловский</t>
  </si>
  <si>
    <t>Обслуживание государственного внутреннего и муниципального долга</t>
  </si>
  <si>
    <t>9700000</t>
  </si>
  <si>
    <t>9700500</t>
  </si>
  <si>
    <t>Исполнение судебных решений</t>
  </si>
  <si>
    <t>830</t>
  </si>
  <si>
    <t>Исполнение судебных актов</t>
  </si>
  <si>
    <t>0600000</t>
  </si>
  <si>
    <t>Муниципальная программа "Повышение безопасности дорожного движения в ЗАТО Михайловский на 2013-2015 годы"</t>
  </si>
  <si>
    <t>9115120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</si>
  <si>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</si>
  <si>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</si>
  <si>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0000000000</t>
  </si>
  <si>
    <t>9100000000</t>
  </si>
  <si>
    <t>9110000000</t>
  </si>
  <si>
    <t>9110002200</t>
  </si>
  <si>
    <t>9900000000</t>
  </si>
  <si>
    <t>9940000000</t>
  </si>
  <si>
    <t>9940008800</t>
  </si>
  <si>
    <t>Обслуживание долговых обязательств</t>
  </si>
  <si>
    <t>9500000000</t>
  </si>
  <si>
    <t>9500009710</t>
  </si>
  <si>
    <t>9110002300</t>
  </si>
  <si>
    <t>9110002000</t>
  </si>
  <si>
    <t>Расходы на обеспечение деятельности главы городского округа</t>
  </si>
  <si>
    <t>Функционирование высшего должностного лица субъекта РФ и муниципального образования</t>
  </si>
  <si>
    <t>9110002100</t>
  </si>
  <si>
    <t>0900000000</t>
  </si>
  <si>
    <t>1700000000</t>
  </si>
  <si>
    <t>0800000000</t>
  </si>
  <si>
    <t>1300000000</t>
  </si>
  <si>
    <t>9000000000</t>
  </si>
  <si>
    <t>9000030010</t>
  </si>
  <si>
    <t xml:space="preserve">Возмещение недополученных доходов в связи с оказанием  услуг муниципальных бань  </t>
  </si>
  <si>
    <t>1400000000</t>
  </si>
  <si>
    <t>2200000000</t>
  </si>
  <si>
    <t>0100000000</t>
  </si>
  <si>
    <t>1000000000</t>
  </si>
  <si>
    <t>2100000000</t>
  </si>
  <si>
    <t>Муниципальная программа "Профилактика терроризма и экстремизма в ЗАТО Михайловский на 2016-2018 годы"</t>
  </si>
  <si>
    <t>0200000000</t>
  </si>
  <si>
    <t>0400000000</t>
  </si>
  <si>
    <t>0300000000</t>
  </si>
  <si>
    <t>9000020010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</si>
  <si>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</si>
  <si>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2000000000</t>
  </si>
  <si>
    <t>9300000000</t>
  </si>
  <si>
    <t>9300006200</t>
  </si>
  <si>
    <t>9300004200</t>
  </si>
  <si>
    <t>Муниципальная программа  "Развитие культуры в ЗАТО Михайловский Саратовской области на 2016-2018 годы"</t>
  </si>
  <si>
    <t>1100000000</t>
  </si>
  <si>
    <t>1900000000</t>
  </si>
  <si>
    <t>1200000000</t>
  </si>
  <si>
    <t>9110076300</t>
  </si>
  <si>
    <t>9110076500</t>
  </si>
  <si>
    <t>9110076600</t>
  </si>
  <si>
    <t>9110076400</t>
  </si>
  <si>
    <t>9110077800</t>
  </si>
  <si>
    <t>9000077900</t>
  </si>
  <si>
    <t>9110051180</t>
  </si>
  <si>
    <t>9110077Б00</t>
  </si>
  <si>
    <t>9110077В00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</si>
  <si>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</si>
  <si>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0600000000</t>
  </si>
  <si>
    <t>Муниципальная программа "Повышение безопасности дорожного движения в ЗАТО Михайловский на 2016-2018 годы"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</si>
  <si>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</si>
  <si>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Муниципальная программа  "Развитие дошкольного образования ЗАТО Михайловский Саратовской области на 2015-2017 годы"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</si>
  <si>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</si>
  <si>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</si>
  <si>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</si>
  <si>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Муниципальная программа  "Развитие местного самоуправления в ЗАТО Михайловский Саратовской области на 2013-2017г.г."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</si>
  <si>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</si>
  <si>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Муниципальная программа «Управление имуществом ЗАТО Михайловский на 2015-2017 годы».</t>
  </si>
  <si>
    <t>Муниципальная программа "Развитие физической культуры и спорта в ЗАТО Михайловский Саратовской области на 2013-2016 годы"</t>
  </si>
  <si>
    <t>Муниципальная программа «Управление имуществом ЗАТО Михайловский на 2015-2017 годы»</t>
  </si>
  <si>
    <t>1200100000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</si>
  <si>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</si>
  <si>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12001Z0000</t>
  </si>
  <si>
    <t>1900100000</t>
  </si>
  <si>
    <t>14001Z0000</t>
  </si>
  <si>
    <t>1400100000</t>
  </si>
  <si>
    <t>Реализация основного мероприятия</t>
  </si>
  <si>
    <t>1400400000</t>
  </si>
  <si>
    <t>14004Z0000</t>
  </si>
  <si>
    <t>Основное мероприятие "Содержание (уборка) территории ЗАТО Михайловский"</t>
  </si>
  <si>
    <t>14005Z0000</t>
  </si>
  <si>
    <t>1400500000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</si>
  <si>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</si>
  <si>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1400600000</t>
  </si>
  <si>
    <t>14006Z0000</t>
  </si>
  <si>
    <t>Основное мероприятие "Дератизация территории ЗАТО Михайловский"</t>
  </si>
  <si>
    <t>Основное мероприятие "Отлов, временное содержание безнадзорных животных"</t>
  </si>
  <si>
    <t>1400800000</t>
  </si>
  <si>
    <t>14008Z0000</t>
  </si>
  <si>
    <t>1400200000</t>
  </si>
  <si>
    <t>14002Z0000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</si>
  <si>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</si>
  <si>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</si>
  <si>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1900104200</t>
  </si>
  <si>
    <t>1900204200</t>
  </si>
  <si>
    <t>Основное мероприятие "Развитие информационных и коммуникационных технологий в системе дополнительного образования"</t>
  </si>
  <si>
    <t>1900304200</t>
  </si>
  <si>
    <t>1900200000</t>
  </si>
  <si>
    <t>Основное мероприятие "Создание условий для развития дополнительного образования детей"</t>
  </si>
  <si>
    <t>1900300000</t>
  </si>
  <si>
    <t>1900306200</t>
  </si>
  <si>
    <t>0300100000</t>
  </si>
  <si>
    <t>Основное мероприятие "Организация отдыха детей в лагерях, санаториях, турбазах."</t>
  </si>
  <si>
    <t>03001Z0000</t>
  </si>
  <si>
    <t>03002Z0000</t>
  </si>
  <si>
    <t>0300200000</t>
  </si>
  <si>
    <t>Основное мероприятие "Трудоустройство подростков в летний период"</t>
  </si>
  <si>
    <t>Подпрограмма "Защита населения и территории от чрезвычайных ситуаций природного и техногенного характера"</t>
  </si>
  <si>
    <t>1710100000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</si>
  <si>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</si>
  <si>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1710106200</t>
  </si>
  <si>
    <t>1710104200</t>
  </si>
  <si>
    <t>1710000000</t>
  </si>
  <si>
    <t>1710200000</t>
  </si>
  <si>
    <t>Основное мероприятие "Проведение противопаводковых мероприятий"</t>
  </si>
  <si>
    <t>17102Z0000</t>
  </si>
  <si>
    <t>0900100000</t>
  </si>
  <si>
    <t>09001Z0000</t>
  </si>
  <si>
    <t>0900200000</t>
  </si>
  <si>
    <t>Основное мероприятие "Оказание поддержки Ассоциации "Совет муниципальных образований Cаратовской области"</t>
  </si>
  <si>
    <t>09002Z0000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</si>
  <si>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</si>
  <si>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Основное мероприятие "Капитальный ремонт муниципальных зданий и сооружений"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</si>
  <si>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</si>
  <si>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</si>
  <si>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</si>
  <si>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2200200000</t>
  </si>
  <si>
    <t>Основное мероприятие "Содержание имущества казны"</t>
  </si>
  <si>
    <t>22002Z0000</t>
  </si>
  <si>
    <t>1300200000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</si>
  <si>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</si>
  <si>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13002Z0000</t>
  </si>
  <si>
    <t>1300400000</t>
  </si>
  <si>
    <t>13004Z0000</t>
  </si>
  <si>
    <t>1300300000</t>
  </si>
  <si>
    <t>13003Z0000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</si>
  <si>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</si>
  <si>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</si>
  <si>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</si>
  <si>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</si>
  <si>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0800100000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</si>
  <si>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</si>
  <si>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08001Z0000</t>
  </si>
  <si>
    <t>0800200000</t>
  </si>
  <si>
    <t>08002Z0000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</si>
  <si>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</si>
  <si>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</si>
  <si>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</si>
  <si>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01001Z0000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</si>
  <si>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</si>
  <si>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</si>
  <si>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</si>
  <si>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</si>
  <si>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</si>
  <si>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</si>
  <si>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</si>
  <si>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</si>
  <si>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</si>
  <si>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</si>
  <si>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Основное мероприятие "Профилактика злоупотребления наркотиками"</t>
  </si>
  <si>
    <t>0400100000</t>
  </si>
  <si>
    <t>04001Z0000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</si>
  <si>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</si>
  <si>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</si>
  <si>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2100177200</t>
  </si>
  <si>
    <t>2100104100</t>
  </si>
  <si>
    <t>2100177000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</si>
  <si>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</si>
  <si>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</si>
  <si>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</si>
  <si>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</si>
  <si>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</si>
  <si>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1000104100</t>
  </si>
  <si>
    <t>1000176900</t>
  </si>
  <si>
    <t>1000177300</t>
  </si>
  <si>
    <t>1000176700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</si>
  <si>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</si>
  <si>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</si>
  <si>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</si>
  <si>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</si>
  <si>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</si>
  <si>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</si>
  <si>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</si>
  <si>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</si>
  <si>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</si>
  <si>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1200200000</t>
  </si>
  <si>
    <t>12002Z0000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</si>
  <si>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</si>
  <si>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</si>
  <si>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</si>
  <si>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</si>
  <si>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</si>
  <si>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</si>
  <si>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</si>
  <si>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к Решению Собрания депутатов ЗАТО Михайловский</t>
  </si>
  <si>
    <t>Закупка товаров, работ и услуг для обеспечения государственных (муниципальных) нужд</t>
  </si>
  <si>
    <t>9110077Г00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</si>
  <si>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</si>
  <si>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Сельское хозяйство и рыболовство</t>
  </si>
  <si>
    <t>9110077Д00</t>
  </si>
  <si>
    <t>Проведение мероприятий по отлову и содержанию безнадзорных животных</t>
  </si>
  <si>
    <t>1300500000</t>
  </si>
  <si>
    <t>13005Z0000</t>
  </si>
  <si>
    <t>Основное мероприятие "Разработка местных нормативов градостроительного проектирования"</t>
  </si>
  <si>
    <t>9800000000</t>
  </si>
  <si>
    <t>Обеспечение проведения выборов и референдумов</t>
  </si>
  <si>
    <t>Проведение выборов депутатов представительного органа местного самоуправления городского округа</t>
  </si>
  <si>
    <t xml:space="preserve">Обеспечение подготовки и проведения выборов </t>
  </si>
  <si>
    <t>9800003200</t>
  </si>
  <si>
    <t>1300100000</t>
  </si>
  <si>
    <t>13001Z0000</t>
  </si>
  <si>
    <t>Основное мероприятие "Капитальный ремонт жилых домов,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</si>
  <si>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1720000000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</si>
  <si>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</si>
  <si>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1720100000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</si>
  <si>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</si>
  <si>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17201Z0000</t>
  </si>
  <si>
    <t>Другие вопросы в области жилищно-коммунального хозяйства</t>
  </si>
  <si>
    <t>22003Z0000</t>
  </si>
  <si>
    <t>2200300000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</si>
  <si>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</si>
  <si>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1800000000</t>
  </si>
  <si>
    <t>1800100000</t>
  </si>
  <si>
    <t>18001Z0000</t>
  </si>
  <si>
    <t>Основное мерприятие "Поставка частотных преобразователей для управления насосными агрегатами"</t>
  </si>
  <si>
    <t>9110053910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</si>
  <si>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</si>
  <si>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1710300000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</si>
  <si>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</si>
  <si>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17103Z0000</t>
  </si>
  <si>
    <t>1710400000</t>
  </si>
  <si>
    <t>17104Z0000</t>
  </si>
  <si>
    <t>1710479990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</si>
  <si>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</si>
  <si>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Осуществление расходов за счет средств, выделяемых из резервного фонда Правительства Саратовской области</t>
  </si>
  <si>
    <t>9110051200</t>
  </si>
  <si>
    <t>2300000000</t>
  </si>
  <si>
    <t>Муниципальная программа   "Развитие малого и среднего предпринимательства в ЗАТО Михайловский на 2016 - 2018 годы"</t>
  </si>
  <si>
    <t>2300100000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</si>
  <si>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</si>
  <si>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Профессиональная подготовка, переподготовка и повышение квалификации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</si>
  <si>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</si>
  <si>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</si>
  <si>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</si>
  <si>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1300600000</t>
  </si>
  <si>
    <t>13006Z0000</t>
  </si>
  <si>
    <t>9110077Е00</t>
  </si>
  <si>
    <t>"О бюджете ЗАТО Михайловский на 2017 год"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</si>
  <si>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</si>
  <si>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</si>
  <si>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</si>
  <si>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</si>
  <si>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"Оценка муниципального имущества"</t>
  </si>
  <si>
    <t>2200400000</t>
  </si>
  <si>
    <t>22004Z0000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</si>
  <si>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</si>
  <si>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</si>
  <si>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</si>
  <si>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</si>
  <si>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</si>
  <si>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</si>
  <si>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Ведомственная структура расходов бюджета ЗАТО Михайловский на 2017 год</t>
  </si>
  <si>
    <t>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</si>
  <si>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</si>
  <si>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</si>
  <si>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Распределение бюджетных ассигнований по разделам, подразделам, целевым статьям, группам и подгруппам видов расходов классификации расходов бюджета ЗАТО Михайловский на 2017 год</t>
  </si>
  <si>
    <t xml:space="preserve">Молодежная политика </t>
  </si>
  <si>
    <t>1720300000</t>
  </si>
  <si>
    <t>17203Z0000</t>
  </si>
  <si>
    <t>Основное мероприятие "Опахивание территорий ЗАТО Михайловский и социально значимых объектов ЗАТО Михайловский"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</si>
  <si>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</si>
  <si>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Основное мероприятие"Капитальный ремонт водопроводных сетей"</t>
  </si>
  <si>
    <t>1800200000</t>
  </si>
  <si>
    <t>18002Z0000</t>
  </si>
  <si>
    <t>0100300000</t>
  </si>
  <si>
    <t>01003Z0000</t>
  </si>
  <si>
    <t>Основное мероприятие "Приведение естественного и искуственного освещения на рабочих местах к нормам"</t>
  </si>
  <si>
    <t>Дополнительное образование детей</t>
  </si>
  <si>
    <t>Основное мероприятие "Приобретение призов для проведения физкультурных и спортивно-массовых мероприятий"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</si>
  <si>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</si>
  <si>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Молодежная политика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</si>
  <si>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</si>
  <si>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</si>
  <si>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Муниципальная программа «Улучшение условий и охраны труда в ЗАТО Михайловский" на 2016-2018 годы»</t>
  </si>
  <si>
    <t>Муниципальная программа "Молодежная политика и оздоровление детей ЗАТО Михайловский на 2017-2019 годы"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</si>
  <si>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</si>
  <si>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Муниципальная программа "Развитие физической культуры и спорта в ЗАТО Михайловский Саратовской области" на 2017-2019 годы</t>
  </si>
  <si>
    <t>Муниципальная программа   "Благоустройство территории  ЗАТО Михайловский Саратовской области на 2016-2018 годы"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</si>
  <si>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</si>
  <si>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</si>
  <si>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2015-2017 годы</t>
  </si>
  <si>
    <t>Обеспечение деятельности муниципального учреждения "Служба МТО и ТО ОМС ЗАТО Михайловский"</t>
  </si>
  <si>
    <t>0600200000</t>
  </si>
  <si>
    <t>06002Z0000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</si>
  <si>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</si>
  <si>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1300800000</t>
  </si>
  <si>
    <t>13008Z0000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</si>
  <si>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</si>
  <si>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0200200000</t>
  </si>
  <si>
    <t>Основное мероприятие "Организационно-технические мероприятия"</t>
  </si>
  <si>
    <t>02002Z0000</t>
  </si>
  <si>
    <t>Приложение 1</t>
  </si>
  <si>
    <t>от  21  декабря 2016 года №33</t>
  </si>
  <si>
    <t>Приложение 2</t>
  </si>
  <si>
    <t>Приложение 4</t>
  </si>
  <si>
    <t>9110077И00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</si>
  <si>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</si>
  <si>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</si>
  <si>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2400000000</t>
  </si>
  <si>
    <t>24000Z0000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</si>
  <si>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</si>
  <si>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Мероприятия по предупреждению и ликвидации последствий чрезвычайных ситуаций и стихийных бедствий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</si>
  <si>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</si>
  <si>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Основное мероприятие "Приобретение оборудование для водоочистных сооружений"</t>
  </si>
  <si>
    <t>Приложение 6</t>
  </si>
  <si>
    <t>Распределение бюджетных ассигнований по целевым статьям, группам и подгруппам видов расходов классификации расходов бюджета городского округа на 2017 год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</si>
  <si>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</si>
  <si>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</si>
  <si>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</si>
  <si>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</si>
  <si>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9110077600</t>
  </si>
  <si>
    <t>Приложение 3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</si>
  <si>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</si>
  <si>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Пенсионное обеспечение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</si>
  <si>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</si>
  <si>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2400Z00000</t>
  </si>
  <si>
    <t>Приложение 5</t>
  </si>
  <si>
    <r>
      <t xml:space="preserve">    </t>
    </r>
    <r>
      <rPr>
        <b/>
        <sz val="14"/>
        <rFont val="Times New Roman"/>
        <family val="1"/>
      </rPr>
      <t xml:space="preserve">5.   </t>
    </r>
    <r>
      <rPr>
        <sz val="14"/>
        <rFont val="Times New Roman"/>
        <family val="1"/>
      </rPr>
      <t>Приложение 1</t>
    </r>
    <r>
      <rPr>
        <sz val="12"/>
        <rFont val="Times New Roman"/>
        <family val="1"/>
      </rPr>
      <t xml:space="preserve"> «</t>
    </r>
    <r>
      <rPr>
        <sz val="14"/>
        <rFont val="Times New Roman"/>
        <family val="1"/>
      </rPr>
      <t>Поступление доходов в бюджет ЗАТО Михайловский Саратовской области на 2016 год» изложить в новой редакции согласно приложению 1 к настоящему решению.</t>
    </r>
  </si>
  <si>
    <r>
      <t xml:space="preserve"> </t>
    </r>
    <r>
      <rPr>
        <b/>
        <sz val="14"/>
        <rFont val="Times New Roman"/>
        <family val="1"/>
      </rPr>
      <t>6.</t>
    </r>
    <r>
      <rPr>
        <sz val="14"/>
        <rFont val="Times New Roman"/>
        <family val="1"/>
      </rPr>
      <t xml:space="preserve">   Приложение 4 «Распределение бюджетных ассигнований по разделам, подразделам, целевым статьям, группам и подгруппам видов расходов классификации расходов бюджета ЗАТО Михайловский на 2016 </t>
    </r>
  </si>
  <si>
    <t>год» изложить в новой редакции согласно приложению 2 к настоящему решению.</t>
  </si>
  <si>
    <r>
      <t xml:space="preserve">         7.   </t>
    </r>
    <r>
      <rPr>
        <sz val="14"/>
        <rFont val="Times New Roman"/>
        <family val="1"/>
      </rPr>
      <t>Приложение  5 «Ведомственная структура расходов бюджета ЗАТО Михайловский на 2016 год» изложить в новой редакции согласно приложению 3 к настоящему решению.</t>
    </r>
  </si>
  <si>
    <t>Поступление доходов в бюджет ЗАТО Михайловский Саратовской области на 2017 год</t>
  </si>
  <si>
    <t>Классификация  доходов</t>
  </si>
  <si>
    <t>Наименование доходов</t>
  </si>
  <si>
    <t>Первоначальный бюджет 2009</t>
  </si>
  <si>
    <t>Факт на 01.10.2009</t>
  </si>
  <si>
    <t>1 00 00000 00 0000 000</t>
  </si>
  <si>
    <t>ДОХОДЫ</t>
  </si>
  <si>
    <t>ВСЕГО НАЛОГОВЫХ ДОХОДОВ (СУММА  КОДОВ  с 1 01 00000 00 0000 000 по 1 09 00000 00 0000 000)</t>
  </si>
  <si>
    <t>1 01 00000 00 0000 000</t>
  </si>
  <si>
    <t>НАЛОГИ НА ПРИБЫЛЬ, ДОХОДЫ</t>
  </si>
  <si>
    <t>1 03 00000 00 0000 000</t>
  </si>
  <si>
    <t xml:space="preserve">НАЛОГИ НА ТОВАРЫ (РАБОТЫ, УСЛУГИ), РЕАЛИЗУЕМЫЕ НА ТЕРРИТОРИИ РОССИЙСКОЙ ФЕДЕРАЦИИ
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</si>
  <si>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</si>
  <si>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</si>
  <si>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</si>
  <si>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</si>
  <si>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</si>
  <si>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</si>
  <si>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ВСЕГО НЕНАЛОГОВЫХ ПЛАТЕЖЕЙ     (СУММА КОДОВ С  1 11 00000 00 0000 000 ПО 1 17 00000 00 0000 000)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</si>
  <si>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</si>
  <si>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</si>
  <si>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1 12 00000 00 0000 000    </t>
  </si>
  <si>
    <t>ПЛАТЕЖИ ПРИ ПОЛЬЗОВАНИИ ПРИРОДНЫМИ РЕСУРСАМИ</t>
  </si>
  <si>
    <t>1 13 00000 00 0000 000</t>
  </si>
  <si>
    <t xml:space="preserve">ДОХОДЫ ОТ ОКАЗАНИЯ ПЛАТНЫХ УСЛУГ (РАБОТ) И КОМПЕНСАЦИИ ЗАТРАТ ГОСУДАРСТВА </t>
  </si>
  <si>
    <t>1 14 00000 00 0000 000</t>
  </si>
  <si>
    <t>ДОХОДЫ ОТ ПРОДАЖИ МАТЕРИАЛЬНЫХ И НЕМАТЕРИАЛЬНЫХ АКТИВОВ</t>
  </si>
  <si>
    <t xml:space="preserve">1 14 00000 00 0000 000    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</si>
  <si>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</si>
  <si>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</si>
  <si>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</si>
  <si>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</si>
  <si>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ИТОГО ДОХОДОВ</t>
  </si>
  <si>
    <t>2 00 00000 00 0000 000</t>
  </si>
  <si>
    <t xml:space="preserve">Безвозмездные поступления </t>
  </si>
  <si>
    <t>2 02 00000 00 0000 000</t>
  </si>
  <si>
    <t xml:space="preserve">Безвозмездные поступления от других бюджетов бюджетной системы Российской Федерации            </t>
  </si>
  <si>
    <t>2 02 10000 00 0000 151</t>
  </si>
  <si>
    <t>Дотации бюджетам бюджетной системы Российской Федерации</t>
  </si>
  <si>
    <t>2 02 15001 00 0000 151</t>
  </si>
  <si>
    <r>
      <rPr>
        <sz val="10"/>
        <rFont val="Times New Roman"/>
        <family val="1"/>
      </rPr>
      <t>Дотации на выравнивание бюджетной обеспеченности</t>
    </r>
    <r>
      <rPr>
        <b/>
        <sz val="10"/>
        <rFont val="Times New Roman"/>
        <family val="1"/>
      </rPr>
      <t xml:space="preserve">
</t>
    </r>
  </si>
  <si>
    <t>2 02 15001 04 0000 151</t>
  </si>
  <si>
    <t xml:space="preserve">Дотации бюджетам городских округов на выравнивание бюджетной обеспеченности 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</si>
  <si>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</si>
  <si>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</si>
  <si>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2 02 15001 04 0002 151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</si>
  <si>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</si>
  <si>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2 02 01003 04 0000 151</t>
  </si>
  <si>
    <t xml:space="preserve">Дотации бюджетам городских округов области на поддержку мер по обеспечению сбалансированности бюджетов </t>
  </si>
  <si>
    <t>2 02 15010 00 0000 151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</si>
  <si>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</si>
  <si>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2 02 15010 04 0000 151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</si>
  <si>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</si>
  <si>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2 02 02000 00 0000 151</t>
  </si>
  <si>
    <t xml:space="preserve">Субсидии    бюджетам    субъектов     Российской  Федерации    и     муниципальных     образований (межбюджетные субсидии)
</t>
  </si>
  <si>
    <t>2 02 02999 04 0037 151</t>
  </si>
  <si>
    <t>Субсидия бюджетам городских округов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</si>
  <si>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2 02 02999 04 0038 151</t>
  </si>
  <si>
    <t>Субсидия бюджетам городских округов области на капитальный ремонт и ремонт автомобильных дорог общего пользования населенных пунктов за счет средств областного дорожного фонда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</si>
  <si>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</si>
  <si>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</si>
  <si>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</si>
  <si>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</si>
  <si>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</si>
  <si>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2 02 02999 04 0068 151</t>
  </si>
  <si>
    <t>Субсидия бюджетам городских округов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</t>
  </si>
  <si>
    <t>2 02 02009 00 0000 151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</si>
  <si>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</si>
  <si>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</si>
  <si>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</si>
  <si>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2 02 15002 00 0000 151</t>
  </si>
  <si>
    <t>Дотации бюджетам на поддержку мер по обеспечению сбалансированности бюджетов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</si>
  <si>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</si>
  <si>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</si>
  <si>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>2 02 30000 00 0000 151</t>
  </si>
  <si>
    <t>Субвенции бюджетам субъектов Российской Федерации и муниципальных образований</t>
  </si>
  <si>
    <t>2 02 03007 04 0000 151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</si>
  <si>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
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</si>
  <si>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</si>
  <si>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2 02 03121 04 0000 151</t>
  </si>
  <si>
    <t xml:space="preserve"> Субвенции бюджетам городских округов на проведение Всероссийской сельскохозяйственной переписи в 2016 году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</si>
  <si>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</si>
  <si>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</si>
  <si>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8 «Источники внутреннего финансирования бюджета ЗАТО  Михайловский на 2017 год» изложить в новой редакции согласно приложению 5 к настоящему решению.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</si>
  <si>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</si>
  <si>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</si>
  <si>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</si>
  <si>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</si>
  <si>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</si>
  <si>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</si>
  <si>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</si>
  <si>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</si>
  <si>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2 02 30024 04 0001 151</t>
  </si>
  <si>
    <t>Субвенции 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</si>
  <si>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2 02 30024 04 0003 151</t>
  </si>
  <si>
    <t xml:space="preserve">Субвенции бюджетов городских округов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</si>
  <si>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2 02 30024 04 0008 151</t>
  </si>
  <si>
    <t>2 02 30024 04 0009 151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</si>
  <si>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</si>
  <si>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</si>
  <si>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</si>
  <si>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2 02 30024 04 0011 151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</si>
  <si>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</si>
  <si>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2 02 30024 04 0012 151</t>
  </si>
  <si>
    <t>Субвенции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</si>
  <si>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</si>
  <si>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</si>
  <si>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2 02 30024 04 0015 151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</si>
  <si>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</si>
  <si>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2 02 30024 04 0016 151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</si>
  <si>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</si>
  <si>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2 02 30024 04 0027 151</t>
  </si>
  <si>
    <t>Cубвенции бюджетам городских округов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</si>
  <si>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2 02 30024 04 0028 151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</si>
  <si>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</si>
  <si>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</si>
  <si>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</si>
  <si>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</si>
  <si>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</si>
  <si>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2 02 30024 04 0038 151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</si>
  <si>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</si>
  <si>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2 02 30024 04 0039 151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</si>
  <si>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</si>
  <si>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2 02 30024 04 0040 151</t>
  </si>
  <si>
    <t>Cубвенции бюджетам городских округов области на проведение мероприятий по отлову и содержанию безнадзорных животных</t>
  </si>
  <si>
    <t>2 02 04000 00 0000 151</t>
  </si>
  <si>
    <t>Иные межбюджетные трансферты</t>
  </si>
  <si>
    <t>2 02 04999 04 0006 151</t>
  </si>
  <si>
    <t>Иные межбюджетные трансферты за счет средств, выделяемых из резервного фонда Правительства Саратовской области</t>
  </si>
  <si>
    <t>2 19 00000 00 0000 000</t>
  </si>
  <si>
    <r>
      <t>В</t>
    </r>
    <r>
      <rPr>
        <b/>
        <sz val="8"/>
        <rFont val="Times New Roman"/>
        <family val="1"/>
      </rPr>
      <t>ОЗВРАТ  ОСТАТКОВ  СУБСИДИЙ,  СУБВЕНЦИЙ  И  ИНЫХ   МЕЖБЮДЖЕТНЫХ   ТРАНСФЕРТОВ,   ИМЕЮЩИХ    ЦЕЛЕВОЕ НАЗНАЧЕНИЕ, ПРОШЛЫХ ЛЕТ</t>
    </r>
  </si>
  <si>
    <t>2 1960010 04 0000 151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</si>
  <si>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</si>
  <si>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</si>
  <si>
    <t>Приложение 8</t>
  </si>
  <si>
    <t>от 21 декабря 2016 года № 33</t>
  </si>
  <si>
    <t>ИСТОЧНИКИ ВНУТРЕННЕГО ФИНАНСИРОВАНИЯ ДЕФИЦИТА БЮДЖЕТА ЗАТО МИХАЙЛОВСКИЙ САРАТОВСКОЙ ОБЛАСТИ НА 2017 ГОД</t>
  </si>
  <si>
    <t>Код бюджетной классификации</t>
  </si>
  <si>
    <t>Наименование</t>
  </si>
  <si>
    <t>Сумма,тыс.руб.</t>
  </si>
  <si>
    <t>2</t>
  </si>
  <si>
    <t>000 01 00 00 00 00 0000 000</t>
  </si>
  <si>
    <t>ИСТОЧНИКИ ВНУТРЕННЕГО ФИНАНСИРОВАНИЯ ДЕФИЦИТОВ БЮДЖЕТОВ</t>
  </si>
  <si>
    <t xml:space="preserve"> 000 01 05 00 00 00 0000 000</t>
  </si>
  <si>
    <t>Изменение остатков средств на счетах  по учету  средств бюджета</t>
  </si>
  <si>
    <t xml:space="preserve"> 000 01 05 02 00 00 0000 000</t>
  </si>
  <si>
    <t>Изменение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</si>
  <si>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</si>
  <si>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</si>
  <si>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</si>
  <si>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</si>
  <si>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</si>
  <si>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</si>
  <si>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</si>
  <si>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</si>
  <si>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</si>
  <si>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</si>
  <si>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000 01 06 05 01 00 0000 500</t>
  </si>
  <si>
    <t>Предоставление бюджетных кредитов юридическим лицам в валюте Российской Федерации</t>
  </si>
  <si>
    <t>000 01 06 05 01 04 0000 540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</si>
  <si>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</si>
  <si>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</si>
  <si>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</si>
  <si>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</si>
  <si>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</si>
  <si>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</si>
  <si>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</si>
  <si>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</si>
  <si>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 000 01 05 02 00 00 0000 500</t>
  </si>
  <si>
    <t>Увеличение прочих остатков средств бюджетов</t>
  </si>
  <si>
    <t xml:space="preserve"> 000 01 05 02 01 04 0000 510</t>
  </si>
  <si>
    <t>Увеличение прочих остатков денежных средств бюджетов городских округов</t>
  </si>
  <si>
    <t xml:space="preserve"> 000 01 05 02 00 00 0000 600</t>
  </si>
  <si>
    <t>Уменьшение прочих остатков средств бюджетов</t>
  </si>
  <si>
    <t xml:space="preserve"> 000 01 05 02 01 04 0000610</t>
  </si>
  <si>
    <t>Уменьшение прочих остатков денежных средств бюджетов городских округов</t>
  </si>
  <si>
    <t>1300900000</t>
  </si>
  <si>
    <t>13009Z0000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</si>
  <si>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</si>
  <si>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Перечень администраторов доходов бюджета городского округа ЗАТО Михайловский, закрепляемые за ними виды доходов бюджета на 2017 год</t>
  </si>
  <si>
    <t>Код администратора</t>
  </si>
  <si>
    <t xml:space="preserve">Код            </t>
  </si>
  <si>
    <t xml:space="preserve">Финансовое управление администрации закрытого административно-территориального образования Михайловский Саратовской области 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</si>
  <si>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</si>
  <si>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</si>
  <si>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</si>
  <si>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округов&lt;1&gt;</t>
  </si>
  <si>
    <t>1 13 01994 04 0000 130</t>
  </si>
  <si>
    <t>Прочие доходы от оказания платных услуг (работ) получателями средств бюджетов городских округов&lt;1&gt;</t>
  </si>
  <si>
    <t>1 13 02994 04 0000 130</t>
  </si>
  <si>
    <t>Прочие доходы от компенсации затрат бюджетов городских округов&lt;1&gt;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</si>
  <si>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</si>
  <si>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</si>
  <si>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</si>
  <si>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</si>
  <si>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</si>
  <si>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</si>
  <si>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</si>
  <si>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</si>
  <si>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</si>
  <si>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</si>
  <si>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</si>
  <si>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</si>
  <si>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 xml:space="preserve">  2 02 00000 00 0000 151  </t>
  </si>
  <si>
    <t>Безвозмездные поступления от других бюджетов бюджетной системы Российской Федерации &lt;2&gt;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</si>
  <si>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</si>
  <si>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</si>
  <si>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2 18 04010 04 0000 180</t>
  </si>
  <si>
    <t>Доходы бюджетов городских округов от возврата бюджетными учреждениями остатков субсидий прошлых лет&lt;2&gt;</t>
  </si>
  <si>
    <t>2 19 00000 04 0000 151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</si>
  <si>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 &lt;2&gt;</t>
  </si>
  <si>
    <t>администрация закрытого административно-территориального образования Михайловский Саратовской области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</si>
  <si>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</si>
  <si>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</si>
  <si>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</si>
  <si>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</si>
  <si>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</si>
  <si>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</si>
  <si>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</si>
  <si>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</si>
  <si>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</si>
  <si>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</si>
  <si>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</si>
  <si>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</si>
  <si>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</si>
  <si>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</si>
  <si>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</si>
  <si>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</si>
  <si>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</si>
  <si>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</si>
  <si>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</si>
  <si>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</si>
  <si>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1 14 01040 04 0000 410</t>
  </si>
  <si>
    <t>Доходы от продажи квартир, находящихся в собственности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</si>
  <si>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</si>
  <si>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</si>
  <si>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</si>
  <si>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</si>
  <si>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</si>
  <si>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</si>
  <si>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</si>
  <si>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</si>
  <si>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</si>
  <si>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</si>
  <si>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</si>
  <si>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 xml:space="preserve"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
</t>
  </si>
  <si>
    <t>1 14 04040 04 0000 420</t>
  </si>
  <si>
    <t>Доходы от продажи нематериальных активов, находящихся в собственности городских округов</t>
  </si>
  <si>
    <t>1 15 02040 04 0000 140</t>
  </si>
  <si>
    <t xml:space="preserve">Платежи, взимаемые органами местного самоуправления (организациями) городских округов за выполнение определенных функций
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</si>
  <si>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</si>
  <si>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</si>
  <si>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</si>
  <si>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</si>
  <si>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</si>
  <si>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Невыясненные поступления, зачисляемые в бюджеты городских округов
</t>
  </si>
  <si>
    <t xml:space="preserve">&lt;1&gt;  Главным администратором может осуществляться администрирование поступлений по всем подвидам данного вида доходов </t>
  </si>
  <si>
    <t>&lt;2&gt; Главным администратором может осуществляться администрирование поступлений по всем подстатьям данной статьи и по всем подвидам данного вида доходов</t>
  </si>
  <si>
    <t xml:space="preserve">&lt;3&gt; Главным администратором может осуществляться администрирование по всем видам кредитов данного вида источника финансирования дефицита бюджета </t>
  </si>
  <si>
    <t>Перечень кодов видов источников финансирования дефицитов бюджетов, главными администраторами которых являются органы местного самоуправления на 2017 год</t>
  </si>
  <si>
    <t xml:space="preserve"> 01 02 00 00 04 0000 710</t>
  </si>
  <si>
    <t>Получение кредитов 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</si>
  <si>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</si>
  <si>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</si>
  <si>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</si>
  <si>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&lt;3&gt;</t>
  </si>
  <si>
    <t>01 03 00 00 04 0000 810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</si>
  <si>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Федерации&lt;3&gt;</t>
  </si>
  <si>
    <t xml:space="preserve">01 05 02 01 04 0000 510 </t>
  </si>
  <si>
    <t>01 05 02 01 04 0000 610</t>
  </si>
  <si>
    <t>01 06 04 01 04 0000 810</t>
  </si>
  <si>
    <t>Исполнение  муниципальных гарантий городского округа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</si>
  <si>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01 06 05 01 04 0000 640</t>
  </si>
  <si>
    <t>Приложение 7</t>
  </si>
  <si>
    <t>НОРМАТИВ РАСПРЕДЕЛЕНИЯ ДОХОДОВ ОТ НАЛОГОВ, СБОРОВ, И ИНЫХ ПОСТУПЛЕНИЙ В БЮДЖЕТ ЗАТО МИХАЙЛОВСКИЙ САРАТОВСКОЙ ОБЛАСТИ В 2017 ГОДУ</t>
  </si>
  <si>
    <t>Код бюджетной классификации (вид дохода)</t>
  </si>
  <si>
    <t>Наименование налога, (сбора), платежа</t>
  </si>
  <si>
    <t>Нормативы (проценты) отчислений доходов от уплаты налогов (сборов) и платежей в бюджет городского округа</t>
  </si>
  <si>
    <t>1 09 07012 04</t>
  </si>
  <si>
    <t>Налог на рекламу, мобилизуемый на территориях городских округов</t>
  </si>
  <si>
    <t>1 09 07032 04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</si>
  <si>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</si>
  <si>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1 09 07042 04</t>
  </si>
  <si>
    <t>Лицензионный сбор за право торговли спиртными напитками, мобилизуемый на территориях городских округов</t>
  </si>
  <si>
    <t>1 09 07052 04</t>
  </si>
  <si>
    <t>Прочие местные налоги и сборы, мобилизуемые на территориях городских округов</t>
  </si>
  <si>
    <t>1 13 01994 04</t>
  </si>
  <si>
    <t>Прочие доходы от оказания платных услуг (работ) получателями средств бюджетов городских округов</t>
  </si>
  <si>
    <t>1 13 02994 04</t>
  </si>
  <si>
    <t>Прочие доходы от компенсации затрат бюджетов городских округов</t>
  </si>
  <si>
    <t>1 15 02040 04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</si>
  <si>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</si>
  <si>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1 16 23041 04</t>
  </si>
  <si>
    <t>1 16 23042 04</t>
  </si>
  <si>
    <t>Доходы от возмещения ущерба при возникновении иных страховых случаев,  когда выгодоприобретателями выступают получатели средств бюджетов городских округов</t>
  </si>
  <si>
    <t>1 17 01040 04</t>
  </si>
  <si>
    <t>1 17 05040 04</t>
  </si>
  <si>
    <t>от 05 октября 2017 года №88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</si>
  <si>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</si>
  <si>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"О внесении изменений в решение от 21 декабря 2016 года №33 "О бюджете ЗАТО Михайловский на 2017 год"</t>
  </si>
  <si>
    <t>Основное мероприятие "Капитальный ремонт котельных и тепловых сетей в ЗАТО Михайловский Саратовской области"</t>
  </si>
  <si>
    <t>"О внесении изменений в решение от 21 декабря 2016 года № 33 "О бюджете ЗАТО Михайловский на 2017 год"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</si>
</sst>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##,###,###,###,###,###,###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;[Red]\-#,##0.00"/>
    <numFmt numFmtId="188" formatCode="#,##0.00;[Red]\-#,##0.00;0.00"/>
    <numFmt numFmtId="189" formatCode="000000000"/>
    <numFmt numFmtId="190" formatCode="0000000"/>
    <numFmt numFmtId="191" formatCode="00\.00\.00"/>
    <numFmt numFmtId="192" formatCode="0.0"/>
  </numFmts>
  <fonts count="8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ahoma"/>
      <family val="2"/>
    </font>
    <font>
      <sz val="9"/>
      <color indexed="8"/>
      <name val="Times New Roman"/>
      <family val="1"/>
    </font>
    <font>
      <sz val="10"/>
      <color indexed="8"/>
      <name val="Tahoma"/>
      <family val="2"/>
    </font>
    <font>
      <b/>
      <sz val="8"/>
      <name val="Tahoma"/>
      <family val="2"/>
    </font>
    <font>
      <b/>
      <sz val="9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Tahoma"/>
      <family val="2"/>
    </font>
    <font>
      <b/>
      <sz val="8"/>
      <color indexed="12"/>
      <name val="Tahoma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2"/>
    </font>
    <font>
      <sz val="9"/>
      <name val="Arial Cyr"/>
      <family val="2"/>
    </font>
    <font>
      <i/>
      <sz val="8"/>
      <name val="Tahoma"/>
      <family val="2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/>
      <top/>
      <bottom style="thin"/>
    </border>
    <border>
      <left>
        <color indexed="63"/>
      </left>
      <right style="medium"/>
      <top/>
      <bottom/>
    </border>
    <border>
      <left style="medium"/>
      <right/>
      <top style="medium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" fontId="0" fillId="0" borderId="0" xfId="0" applyNumberFormat="1" applyFill="1" applyAlignment="1">
      <alignment/>
    </xf>
    <xf numFmtId="0" fontId="17" fillId="0" borderId="11" xfId="0" applyFont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4" fontId="8" fillId="0" borderId="20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180" fontId="8" fillId="0" borderId="21" xfId="0" applyNumberFormat="1" applyFont="1" applyFill="1" applyBorder="1" applyAlignment="1">
      <alignment horizontal="center"/>
    </xf>
    <xf numFmtId="180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180" fontId="0" fillId="0" borderId="0" xfId="0" applyNumberFormat="1" applyFont="1" applyFill="1" applyAlignment="1">
      <alignment/>
    </xf>
    <xf numFmtId="49" fontId="3" fillId="0" borderId="0" xfId="61" applyNumberFormat="1" applyFont="1" applyAlignment="1">
      <alignment horizontal="right" vertical="center"/>
      <protection/>
    </xf>
    <xf numFmtId="49" fontId="16" fillId="0" borderId="23" xfId="0" applyNumberFormat="1" applyFont="1" applyFill="1" applyBorder="1" applyAlignment="1">
      <alignment horizontal="center" vertical="center" wrapText="1"/>
    </xf>
    <xf numFmtId="180" fontId="8" fillId="0" borderId="24" xfId="0" applyNumberFormat="1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/>
    </xf>
    <xf numFmtId="180" fontId="8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center"/>
    </xf>
    <xf numFmtId="180" fontId="7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wrapText="1"/>
    </xf>
    <xf numFmtId="0" fontId="12" fillId="0" borderId="25" xfId="0" applyFont="1" applyFill="1" applyBorder="1" applyAlignment="1">
      <alignment wrapText="1"/>
    </xf>
    <xf numFmtId="49" fontId="10" fillId="0" borderId="25" xfId="0" applyNumberFormat="1" applyFont="1" applyFill="1" applyBorder="1" applyAlignment="1">
      <alignment horizontal="center"/>
    </xf>
    <xf numFmtId="49" fontId="81" fillId="0" borderId="25" xfId="0" applyNumberFormat="1" applyFont="1" applyFill="1" applyBorder="1" applyAlignment="1">
      <alignment horizontal="center"/>
    </xf>
    <xf numFmtId="180" fontId="81" fillId="0" borderId="25" xfId="0" applyNumberFormat="1" applyFont="1" applyFill="1" applyBorder="1" applyAlignment="1">
      <alignment horizontal="center"/>
    </xf>
    <xf numFmtId="0" fontId="82" fillId="0" borderId="25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80" fontId="3" fillId="0" borderId="0" xfId="64" applyNumberFormat="1" applyFont="1" applyFill="1" applyAlignment="1">
      <alignment wrapText="1"/>
      <protection/>
    </xf>
    <xf numFmtId="4" fontId="7" fillId="33" borderId="21" xfId="0" applyNumberFormat="1" applyFont="1" applyFill="1" applyBorder="1" applyAlignment="1">
      <alignment horizontal="center"/>
    </xf>
    <xf numFmtId="4" fontId="7" fillId="33" borderId="14" xfId="0" applyNumberFormat="1" applyFont="1" applyFill="1" applyBorder="1" applyAlignment="1">
      <alignment horizontal="center"/>
    </xf>
    <xf numFmtId="4" fontId="7" fillId="33" borderId="15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7" fillId="34" borderId="25" xfId="0" applyNumberFormat="1" applyFont="1" applyFill="1" applyBorder="1" applyAlignment="1">
      <alignment horizontal="center"/>
    </xf>
    <xf numFmtId="180" fontId="7" fillId="34" borderId="25" xfId="0" applyNumberFormat="1" applyFont="1" applyFill="1" applyBorder="1" applyAlignment="1">
      <alignment horizontal="center"/>
    </xf>
    <xf numFmtId="0" fontId="5" fillId="0" borderId="25" xfId="0" applyFont="1" applyBorder="1" applyAlignment="1">
      <alignment wrapText="1"/>
    </xf>
    <xf numFmtId="192" fontId="9" fillId="0" borderId="0" xfId="0" applyNumberFormat="1" applyFont="1" applyFill="1" applyAlignment="1">
      <alignment/>
    </xf>
    <xf numFmtId="180" fontId="9" fillId="0" borderId="0" xfId="0" applyNumberFormat="1" applyFont="1" applyAlignment="1">
      <alignment/>
    </xf>
    <xf numFmtId="0" fontId="5" fillId="0" borderId="25" xfId="0" applyFont="1" applyBorder="1" applyAlignment="1">
      <alignment horizontal="left" wrapText="1"/>
    </xf>
    <xf numFmtId="180" fontId="0" fillId="0" borderId="0" xfId="0" applyNumberFormat="1" applyAlignment="1">
      <alignment/>
    </xf>
    <xf numFmtId="0" fontId="5" fillId="34" borderId="25" xfId="0" applyFont="1" applyFill="1" applyBorder="1" applyAlignment="1">
      <alignment horizontal="left" wrapText="1"/>
    </xf>
    <xf numFmtId="180" fontId="8" fillId="34" borderId="25" xfId="0" applyNumberFormat="1" applyFont="1" applyFill="1" applyBorder="1" applyAlignment="1">
      <alignment horizontal="center"/>
    </xf>
    <xf numFmtId="180" fontId="81" fillId="34" borderId="25" xfId="0" applyNumberFormat="1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center"/>
    </xf>
    <xf numFmtId="180" fontId="7" fillId="33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34" borderId="25" xfId="0" applyFont="1" applyFill="1" applyBorder="1" applyAlignment="1">
      <alignment wrapText="1"/>
    </xf>
    <xf numFmtId="0" fontId="14" fillId="0" borderId="25" xfId="0" applyFont="1" applyFill="1" applyBorder="1" applyAlignment="1">
      <alignment wrapText="1"/>
    </xf>
    <xf numFmtId="0" fontId="5" fillId="33" borderId="25" xfId="0" applyFont="1" applyFill="1" applyBorder="1" applyAlignment="1">
      <alignment wrapText="1"/>
    </xf>
    <xf numFmtId="0" fontId="82" fillId="0" borderId="25" xfId="0" applyFont="1" applyFill="1" applyBorder="1" applyAlignment="1">
      <alignment wrapText="1"/>
    </xf>
    <xf numFmtId="0" fontId="83" fillId="0" borderId="25" xfId="0" applyFont="1" applyFill="1" applyBorder="1" applyAlignment="1">
      <alignment horizontal="left" wrapText="1"/>
    </xf>
    <xf numFmtId="49" fontId="84" fillId="0" borderId="25" xfId="0" applyNumberFormat="1" applyFont="1" applyFill="1" applyBorder="1" applyAlignment="1">
      <alignment horizontal="center"/>
    </xf>
    <xf numFmtId="180" fontId="84" fillId="0" borderId="25" xfId="0" applyNumberFormat="1" applyFont="1" applyFill="1" applyBorder="1" applyAlignment="1">
      <alignment horizontal="center"/>
    </xf>
    <xf numFmtId="180" fontId="11" fillId="0" borderId="0" xfId="0" applyNumberFormat="1" applyFont="1" applyAlignment="1">
      <alignment/>
    </xf>
    <xf numFmtId="49" fontId="3" fillId="0" borderId="0" xfId="61" applyNumberFormat="1" applyFont="1" applyAlignment="1">
      <alignment horizontal="right"/>
      <protection/>
    </xf>
    <xf numFmtId="0" fontId="19" fillId="0" borderId="0" xfId="64" applyFont="1" applyFill="1">
      <alignment/>
      <protection/>
    </xf>
    <xf numFmtId="0" fontId="20" fillId="0" borderId="0" xfId="64" applyFont="1" applyFill="1" applyAlignment="1">
      <alignment horizontal="left"/>
      <protection/>
    </xf>
    <xf numFmtId="0" fontId="17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2" fillId="0" borderId="0" xfId="64" applyFont="1" applyFill="1" applyProtection="1">
      <alignment/>
      <protection/>
    </xf>
    <xf numFmtId="0" fontId="22" fillId="0" borderId="0" xfId="64" applyFont="1" applyFill="1" applyAlignment="1" applyProtection="1">
      <alignment horizontal="left"/>
      <protection/>
    </xf>
    <xf numFmtId="0" fontId="23" fillId="0" borderId="25" xfId="64" applyFont="1" applyFill="1" applyBorder="1" applyAlignment="1" applyProtection="1">
      <alignment horizontal="left" vertical="center" wrapText="1"/>
      <protection/>
    </xf>
    <xf numFmtId="0" fontId="14" fillId="0" borderId="25" xfId="64" applyFont="1" applyFill="1" applyBorder="1" applyAlignment="1" applyProtection="1">
      <alignment horizontal="center" vertical="center" wrapText="1"/>
      <protection/>
    </xf>
    <xf numFmtId="4" fontId="22" fillId="0" borderId="25" xfId="64" applyNumberFormat="1" applyFont="1" applyFill="1" applyBorder="1" applyAlignment="1" applyProtection="1">
      <alignment horizontal="left" vertical="top" wrapText="1"/>
      <protection/>
    </xf>
    <xf numFmtId="4" fontId="24" fillId="0" borderId="25" xfId="64" applyNumberFormat="1" applyFont="1" applyFill="1" applyBorder="1" applyAlignment="1" applyProtection="1">
      <alignment horizontal="center" wrapText="1"/>
      <protection/>
    </xf>
    <xf numFmtId="49" fontId="22" fillId="0" borderId="25" xfId="64" applyNumberFormat="1" applyFont="1" applyFill="1" applyBorder="1" applyAlignment="1" applyProtection="1">
      <alignment horizontal="right" vertical="center" wrapText="1"/>
      <protection/>
    </xf>
    <xf numFmtId="0" fontId="22" fillId="0" borderId="0" xfId="64" applyFont="1" applyFill="1">
      <alignment/>
      <protection/>
    </xf>
    <xf numFmtId="0" fontId="25" fillId="0" borderId="0" xfId="64" applyFont="1" applyFill="1">
      <alignment/>
      <protection/>
    </xf>
    <xf numFmtId="181" fontId="26" fillId="0" borderId="25" xfId="64" applyNumberFormat="1" applyFont="1" applyFill="1" applyBorder="1" applyAlignment="1" applyProtection="1">
      <alignment horizontal="left" vertical="top"/>
      <protection/>
    </xf>
    <xf numFmtId="0" fontId="18" fillId="0" borderId="25" xfId="64" applyFont="1" applyFill="1" applyBorder="1" applyAlignment="1" applyProtection="1">
      <alignment horizontal="left" vertical="top" wrapText="1"/>
      <protection/>
    </xf>
    <xf numFmtId="4" fontId="27" fillId="0" borderId="25" xfId="64" applyNumberFormat="1" applyFont="1" applyFill="1" applyBorder="1" applyAlignment="1" applyProtection="1">
      <alignment horizontal="left" vertical="top" wrapText="1"/>
      <protection/>
    </xf>
    <xf numFmtId="4" fontId="27" fillId="0" borderId="25" xfId="64" applyNumberFormat="1" applyFont="1" applyFill="1" applyBorder="1" applyAlignment="1" applyProtection="1">
      <alignment horizontal="left"/>
      <protection/>
    </xf>
    <xf numFmtId="180" fontId="25" fillId="0" borderId="25" xfId="64" applyNumberFormat="1" applyFont="1" applyFill="1" applyBorder="1" applyAlignment="1" applyProtection="1">
      <alignment horizontal="right" vertical="center"/>
      <protection/>
    </xf>
    <xf numFmtId="181" fontId="23" fillId="0" borderId="25" xfId="64" applyNumberFormat="1" applyFont="1" applyFill="1" applyBorder="1" applyAlignment="1" applyProtection="1">
      <alignment horizontal="left" vertical="top"/>
      <protection/>
    </xf>
    <xf numFmtId="4" fontId="28" fillId="0" borderId="25" xfId="64" applyNumberFormat="1" applyFont="1" applyFill="1" applyBorder="1" applyAlignment="1" applyProtection="1">
      <alignment horizontal="left" vertical="top" wrapText="1"/>
      <protection/>
    </xf>
    <xf numFmtId="4" fontId="28" fillId="0" borderId="25" xfId="64" applyNumberFormat="1" applyFont="1" applyFill="1" applyBorder="1" applyAlignment="1" applyProtection="1">
      <alignment horizontal="left"/>
      <protection/>
    </xf>
    <xf numFmtId="180" fontId="19" fillId="0" borderId="25" xfId="64" applyNumberFormat="1" applyFont="1" applyFill="1" applyBorder="1" applyAlignment="1" applyProtection="1">
      <alignment horizontal="right" vertical="center"/>
      <protection/>
    </xf>
    <xf numFmtId="0" fontId="23" fillId="0" borderId="25" xfId="64" applyFont="1" applyFill="1" applyBorder="1" applyAlignment="1" applyProtection="1">
      <alignment horizontal="left" vertical="top"/>
      <protection/>
    </xf>
    <xf numFmtId="0" fontId="14" fillId="0" borderId="25" xfId="64" applyFont="1" applyFill="1" applyBorder="1" applyAlignment="1" applyProtection="1">
      <alignment horizontal="left" vertical="top" wrapText="1"/>
      <protection/>
    </xf>
    <xf numFmtId="180" fontId="19" fillId="34" borderId="25" xfId="64" applyNumberFormat="1" applyFont="1" applyFill="1" applyBorder="1" applyAlignment="1" applyProtection="1">
      <alignment horizontal="right" vertical="center"/>
      <protection/>
    </xf>
    <xf numFmtId="4" fontId="29" fillId="0" borderId="25" xfId="64" applyNumberFormat="1" applyFont="1" applyFill="1" applyBorder="1" applyAlignment="1">
      <alignment horizontal="left" vertical="top" wrapText="1"/>
      <protection/>
    </xf>
    <xf numFmtId="0" fontId="23" fillId="0" borderId="25" xfId="64" applyFont="1" applyFill="1" applyBorder="1" applyAlignment="1" applyProtection="1">
      <alignment horizontal="left" vertical="top" wrapText="1"/>
      <protection/>
    </xf>
    <xf numFmtId="0" fontId="14" fillId="0" borderId="25" xfId="64" applyFont="1" applyFill="1" applyBorder="1" applyAlignment="1">
      <alignment horizontal="left" vertical="top" wrapText="1"/>
      <protection/>
    </xf>
    <xf numFmtId="4" fontId="2" fillId="0" borderId="25" xfId="64" applyNumberFormat="1" applyFill="1" applyBorder="1" applyAlignment="1">
      <alignment horizontal="left" vertical="top" wrapText="1"/>
      <protection/>
    </xf>
    <xf numFmtId="180" fontId="28" fillId="0" borderId="25" xfId="64" applyNumberFormat="1" applyFont="1" applyFill="1" applyBorder="1" applyAlignment="1" applyProtection="1">
      <alignment horizontal="right" vertical="center"/>
      <protection/>
    </xf>
    <xf numFmtId="180" fontId="28" fillId="0" borderId="25" xfId="64" applyNumberFormat="1" applyFont="1" applyFill="1" applyBorder="1" applyAlignment="1" applyProtection="1">
      <alignment horizontal="right" vertical="center"/>
      <protection locked="0"/>
    </xf>
    <xf numFmtId="0" fontId="2" fillId="0" borderId="0" xfId="64" applyFill="1">
      <alignment/>
      <protection/>
    </xf>
    <xf numFmtId="0" fontId="5" fillId="0" borderId="25" xfId="64" applyFont="1" applyFill="1" applyBorder="1" applyAlignment="1">
      <alignment horizontal="left" vertical="top" wrapText="1"/>
      <protection/>
    </xf>
    <xf numFmtId="4" fontId="28" fillId="0" borderId="25" xfId="64" applyNumberFormat="1" applyFont="1" applyFill="1" applyBorder="1" applyAlignment="1" applyProtection="1">
      <alignment horizontal="left" vertical="top"/>
      <protection/>
    </xf>
    <xf numFmtId="180" fontId="2" fillId="0" borderId="25" xfId="64" applyNumberFormat="1" applyFont="1" applyFill="1" applyBorder="1" applyAlignment="1">
      <alignment horizontal="right" vertical="center"/>
      <protection/>
    </xf>
    <xf numFmtId="0" fontId="30" fillId="0" borderId="0" xfId="64" applyFont="1" applyFill="1">
      <alignment/>
      <protection/>
    </xf>
    <xf numFmtId="0" fontId="31" fillId="0" borderId="25" xfId="64" applyFont="1" applyFill="1" applyBorder="1" applyAlignment="1">
      <alignment horizontal="left"/>
      <protection/>
    </xf>
    <xf numFmtId="49" fontId="32" fillId="0" borderId="25" xfId="64" applyNumberFormat="1" applyFont="1" applyFill="1" applyBorder="1" applyAlignment="1">
      <alignment horizontal="left" vertical="center" wrapText="1"/>
      <protection/>
    </xf>
    <xf numFmtId="4" fontId="30" fillId="0" borderId="25" xfId="64" applyNumberFormat="1" applyFont="1" applyFill="1" applyBorder="1" applyAlignment="1">
      <alignment horizontal="left"/>
      <protection/>
    </xf>
    <xf numFmtId="180" fontId="30" fillId="0" borderId="25" xfId="64" applyNumberFormat="1" applyFont="1" applyFill="1" applyBorder="1" applyAlignment="1">
      <alignment horizontal="right"/>
      <protection/>
    </xf>
    <xf numFmtId="0" fontId="20" fillId="0" borderId="25" xfId="64" applyFont="1" applyFill="1" applyBorder="1" applyAlignment="1">
      <alignment horizontal="left"/>
      <protection/>
    </xf>
    <xf numFmtId="180" fontId="30" fillId="0" borderId="25" xfId="64" applyNumberFormat="1" applyFont="1" applyFill="1" applyBorder="1" applyAlignment="1">
      <alignment horizontal="right" vertical="center"/>
      <protection/>
    </xf>
    <xf numFmtId="0" fontId="33" fillId="0" borderId="25" xfId="64" applyFont="1" applyFill="1" applyBorder="1" applyAlignment="1">
      <alignment horizontal="left"/>
      <protection/>
    </xf>
    <xf numFmtId="49" fontId="33" fillId="34" borderId="25" xfId="64" applyNumberFormat="1" applyFont="1" applyFill="1" applyBorder="1" applyAlignment="1">
      <alignment horizontal="left" vertical="center" wrapText="1"/>
      <protection/>
    </xf>
    <xf numFmtId="4" fontId="25" fillId="0" borderId="25" xfId="64" applyNumberFormat="1" applyFont="1" applyFill="1" applyBorder="1" applyAlignment="1">
      <alignment horizontal="left"/>
      <protection/>
    </xf>
    <xf numFmtId="180" fontId="25" fillId="0" borderId="25" xfId="64" applyNumberFormat="1" applyFont="1" applyFill="1" applyBorder="1" applyAlignment="1">
      <alignment horizontal="right" vertical="center"/>
      <protection/>
    </xf>
    <xf numFmtId="49" fontId="12" fillId="0" borderId="25" xfId="64" applyNumberFormat="1" applyFont="1" applyFill="1" applyBorder="1" applyAlignment="1">
      <alignment horizontal="left" vertical="center" wrapText="1"/>
      <protection/>
    </xf>
    <xf numFmtId="180" fontId="19" fillId="0" borderId="25" xfId="64" applyNumberFormat="1" applyFont="1" applyFill="1" applyBorder="1" applyAlignment="1">
      <alignment horizontal="right" vertical="center"/>
      <protection/>
    </xf>
    <xf numFmtId="49" fontId="5" fillId="0" borderId="25" xfId="64" applyNumberFormat="1" applyFont="1" applyFill="1" applyBorder="1" applyAlignment="1">
      <alignment horizontal="left" vertical="center" wrapText="1"/>
      <protection/>
    </xf>
    <xf numFmtId="4" fontId="19" fillId="0" borderId="25" xfId="64" applyNumberFormat="1" applyFont="1" applyFill="1" applyBorder="1" applyAlignment="1">
      <alignment horizontal="left"/>
      <protection/>
    </xf>
    <xf numFmtId="49" fontId="5" fillId="0" borderId="25" xfId="64" applyNumberFormat="1" applyFont="1" applyFill="1" applyBorder="1" applyAlignment="1">
      <alignment horizontal="left" wrapText="1"/>
      <protection/>
    </xf>
    <xf numFmtId="0" fontId="12" fillId="0" borderId="25" xfId="0" applyFont="1" applyBorder="1" applyAlignment="1">
      <alignment horizontal="left" wrapText="1"/>
    </xf>
    <xf numFmtId="0" fontId="5" fillId="0" borderId="25" xfId="0" applyFont="1" applyBorder="1" applyAlignment="1">
      <alignment horizontal="left"/>
    </xf>
    <xf numFmtId="0" fontId="12" fillId="0" borderId="25" xfId="64" applyNumberFormat="1" applyFont="1" applyFill="1" applyBorder="1" applyAlignment="1">
      <alignment horizontal="left" vertical="center" wrapText="1"/>
      <protection/>
    </xf>
    <xf numFmtId="0" fontId="5" fillId="0" borderId="25" xfId="64" applyNumberFormat="1" applyFont="1" applyFill="1" applyBorder="1" applyAlignment="1">
      <alignment horizontal="left" vertical="center" wrapText="1"/>
      <protection/>
    </xf>
    <xf numFmtId="0" fontId="5" fillId="0" borderId="25" xfId="59" applyNumberFormat="1" applyFont="1" applyFill="1" applyBorder="1" applyAlignment="1" applyProtection="1">
      <alignment horizontal="left" wrapText="1"/>
      <protection hidden="1"/>
    </xf>
    <xf numFmtId="0" fontId="5" fillId="0" borderId="25" xfId="63" applyNumberFormat="1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wrapText="1"/>
    </xf>
    <xf numFmtId="0" fontId="17" fillId="0" borderId="0" xfId="0" applyFont="1" applyAlignment="1">
      <alignment/>
    </xf>
    <xf numFmtId="0" fontId="12" fillId="0" borderId="25" xfId="0" applyFont="1" applyBorder="1" applyAlignment="1">
      <alignment wrapText="1"/>
    </xf>
    <xf numFmtId="4" fontId="34" fillId="0" borderId="25" xfId="64" applyNumberFormat="1" applyFont="1" applyFill="1" applyBorder="1" applyAlignment="1" applyProtection="1">
      <alignment horizontal="left" wrapText="1"/>
      <protection locked="0"/>
    </xf>
    <xf numFmtId="180" fontId="25" fillId="0" borderId="25" xfId="64" applyNumberFormat="1" applyFont="1" applyFill="1" applyBorder="1" applyAlignment="1">
      <alignment horizontal="right"/>
      <protection/>
    </xf>
    <xf numFmtId="4" fontId="35" fillId="0" borderId="25" xfId="64" applyNumberFormat="1" applyFont="1" applyFill="1" applyBorder="1" applyAlignment="1" applyProtection="1">
      <alignment horizontal="left" wrapText="1"/>
      <protection locked="0"/>
    </xf>
    <xf numFmtId="180" fontId="19" fillId="0" borderId="25" xfId="64" applyNumberFormat="1" applyFont="1" applyFill="1" applyBorder="1" applyAlignment="1">
      <alignment horizontal="right"/>
      <protection/>
    </xf>
    <xf numFmtId="0" fontId="25" fillId="0" borderId="25" xfId="64" applyFont="1" applyFill="1" applyBorder="1">
      <alignment/>
      <protection/>
    </xf>
    <xf numFmtId="0" fontId="5" fillId="0" borderId="25" xfId="64" applyFont="1" applyFill="1" applyBorder="1" applyAlignment="1" applyProtection="1">
      <alignment horizontal="left" wrapText="1"/>
      <protection locked="0"/>
    </xf>
    <xf numFmtId="4" fontId="36" fillId="0" borderId="25" xfId="64" applyNumberFormat="1" applyFont="1" applyFill="1" applyBorder="1" applyAlignment="1">
      <alignment horizontal="left"/>
      <protection/>
    </xf>
    <xf numFmtId="0" fontId="5" fillId="0" borderId="25" xfId="0" applyFont="1" applyFill="1" applyBorder="1" applyAlignment="1">
      <alignment horizontal="left" vertical="top" wrapText="1"/>
    </xf>
    <xf numFmtId="0" fontId="5" fillId="0" borderId="25" xfId="64" applyFont="1" applyFill="1" applyBorder="1" applyAlignment="1">
      <alignment horizontal="left" wrapText="1"/>
      <protection/>
    </xf>
    <xf numFmtId="192" fontId="19" fillId="0" borderId="25" xfId="64" applyNumberFormat="1" applyFont="1" applyFill="1" applyBorder="1">
      <alignment/>
      <protection/>
    </xf>
    <xf numFmtId="4" fontId="35" fillId="0" borderId="25" xfId="64" applyNumberFormat="1" applyFont="1" applyFill="1" applyBorder="1" applyAlignment="1">
      <alignment horizontal="left" wrapText="1"/>
      <protection/>
    </xf>
    <xf numFmtId="0" fontId="5" fillId="0" borderId="25" xfId="64" applyFont="1" applyFill="1" applyBorder="1">
      <alignment/>
      <protection/>
    </xf>
    <xf numFmtId="4" fontId="19" fillId="0" borderId="25" xfId="64" applyNumberFormat="1" applyFont="1" applyFill="1" applyBorder="1">
      <alignment/>
      <protection/>
    </xf>
    <xf numFmtId="0" fontId="12" fillId="0" borderId="25" xfId="64" applyFont="1" applyFill="1" applyBorder="1" applyAlignment="1" applyProtection="1">
      <alignment horizontal="left" wrapText="1"/>
      <protection locked="0"/>
    </xf>
    <xf numFmtId="180" fontId="25" fillId="34" borderId="25" xfId="64" applyNumberFormat="1" applyFont="1" applyFill="1" applyBorder="1" applyAlignment="1">
      <alignment horizontal="right" vertical="center"/>
      <protection/>
    </xf>
    <xf numFmtId="180" fontId="19" fillId="34" borderId="25" xfId="64" applyNumberFormat="1" applyFont="1" applyFill="1" applyBorder="1" applyAlignment="1">
      <alignment horizontal="right" vertical="center"/>
      <protection/>
    </xf>
    <xf numFmtId="180" fontId="30" fillId="0" borderId="25" xfId="64" applyNumberFormat="1" applyFont="1" applyFill="1" applyBorder="1" applyAlignment="1">
      <alignment horizontal="left" vertical="center"/>
      <protection/>
    </xf>
    <xf numFmtId="0" fontId="20" fillId="0" borderId="26" xfId="64" applyFont="1" applyFill="1" applyBorder="1" applyAlignment="1">
      <alignment horizontal="left"/>
      <protection/>
    </xf>
    <xf numFmtId="0" fontId="5" fillId="0" borderId="27" xfId="64" applyFont="1" applyFill="1" applyBorder="1" applyAlignment="1">
      <alignment horizontal="left"/>
      <protection/>
    </xf>
    <xf numFmtId="4" fontId="19" fillId="0" borderId="27" xfId="64" applyNumberFormat="1" applyFont="1" applyFill="1" applyBorder="1" applyAlignment="1">
      <alignment horizontal="left"/>
      <protection/>
    </xf>
    <xf numFmtId="180" fontId="19" fillId="0" borderId="28" xfId="64" applyNumberFormat="1" applyFont="1" applyFill="1" applyBorder="1" applyAlignment="1">
      <alignment horizontal="right"/>
      <protection/>
    </xf>
    <xf numFmtId="0" fontId="20" fillId="0" borderId="0" xfId="64" applyFont="1" applyFill="1" applyBorder="1" applyAlignment="1">
      <alignment horizontal="left"/>
      <protection/>
    </xf>
    <xf numFmtId="0" fontId="5" fillId="0" borderId="0" xfId="64" applyFont="1" applyFill="1" applyBorder="1" applyAlignment="1">
      <alignment/>
      <protection/>
    </xf>
    <xf numFmtId="4" fontId="19" fillId="0" borderId="0" xfId="64" applyNumberFormat="1" applyFont="1" applyFill="1" applyBorder="1">
      <alignment/>
      <protection/>
    </xf>
    <xf numFmtId="180" fontId="19" fillId="0" borderId="0" xfId="64" applyNumberFormat="1" applyFont="1" applyFill="1" applyBorder="1" applyAlignment="1">
      <alignment horizontal="right"/>
      <protection/>
    </xf>
    <xf numFmtId="0" fontId="5" fillId="0" borderId="0" xfId="64" applyFont="1" applyFill="1" applyBorder="1">
      <alignment/>
      <protection/>
    </xf>
    <xf numFmtId="0" fontId="20" fillId="0" borderId="29" xfId="64" applyFont="1" applyFill="1" applyBorder="1" applyAlignment="1">
      <alignment horizontal="left"/>
      <protection/>
    </xf>
    <xf numFmtId="0" fontId="5" fillId="0" borderId="29" xfId="64" applyFont="1" applyFill="1" applyBorder="1">
      <alignment/>
      <protection/>
    </xf>
    <xf numFmtId="4" fontId="19" fillId="0" borderId="29" xfId="64" applyNumberFormat="1" applyFont="1" applyFill="1" applyBorder="1">
      <alignment/>
      <protection/>
    </xf>
    <xf numFmtId="180" fontId="19" fillId="0" borderId="29" xfId="64" applyNumberFormat="1" applyFont="1" applyFill="1" applyBorder="1" applyAlignment="1">
      <alignment horizontal="right"/>
      <protection/>
    </xf>
    <xf numFmtId="0" fontId="5" fillId="0" borderId="0" xfId="64" applyFont="1" applyFill="1">
      <alignment/>
      <protection/>
    </xf>
    <xf numFmtId="4" fontId="19" fillId="0" borderId="0" xfId="64" applyNumberFormat="1" applyFont="1" applyFill="1">
      <alignment/>
      <protection/>
    </xf>
    <xf numFmtId="180" fontId="19" fillId="0" borderId="0" xfId="64" applyNumberFormat="1" applyFont="1" applyFill="1" applyAlignment="1">
      <alignment horizontal="right"/>
      <protection/>
    </xf>
    <xf numFmtId="0" fontId="38" fillId="0" borderId="0" xfId="0" applyFont="1" applyAlignment="1">
      <alignment wrapText="1"/>
    </xf>
    <xf numFmtId="0" fontId="39" fillId="0" borderId="25" xfId="0" applyFont="1" applyBorder="1" applyAlignment="1">
      <alignment horizontal="center" wrapText="1"/>
    </xf>
    <xf numFmtId="49" fontId="39" fillId="0" borderId="25" xfId="0" applyNumberFormat="1" applyFont="1" applyBorder="1" applyAlignment="1">
      <alignment horizontal="center" wrapText="1"/>
    </xf>
    <xf numFmtId="3" fontId="39" fillId="0" borderId="25" xfId="0" applyNumberFormat="1" applyFont="1" applyBorder="1" applyAlignment="1">
      <alignment horizontal="center" wrapText="1"/>
    </xf>
    <xf numFmtId="3" fontId="40" fillId="0" borderId="0" xfId="0" applyNumberFormat="1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49" fontId="18" fillId="0" borderId="25" xfId="0" applyNumberFormat="1" applyFont="1" applyBorder="1" applyAlignment="1">
      <alignment horizontal="center" wrapText="1"/>
    </xf>
    <xf numFmtId="180" fontId="12" fillId="0" borderId="25" xfId="0" applyNumberFormat="1" applyFont="1" applyBorder="1" applyAlignment="1">
      <alignment/>
    </xf>
    <xf numFmtId="49" fontId="18" fillId="0" borderId="25" xfId="0" applyNumberFormat="1" applyFont="1" applyBorder="1" applyAlignment="1">
      <alignment horizontal="left" wrapText="1"/>
    </xf>
    <xf numFmtId="180" fontId="18" fillId="0" borderId="25" xfId="0" applyNumberFormat="1" applyFont="1" applyBorder="1" applyAlignment="1">
      <alignment horizontal="right" wrapText="1"/>
    </xf>
    <xf numFmtId="49" fontId="40" fillId="0" borderId="0" xfId="0" applyNumberFormat="1" applyFont="1" applyBorder="1" applyAlignment="1">
      <alignment horizontal="center" wrapText="1"/>
    </xf>
    <xf numFmtId="49" fontId="82" fillId="0" borderId="25" xfId="60" applyNumberFormat="1" applyFont="1" applyBorder="1" applyAlignment="1">
      <alignment horizontal="center"/>
      <protection/>
    </xf>
    <xf numFmtId="49" fontId="14" fillId="0" borderId="25" xfId="0" applyNumberFormat="1" applyFont="1" applyBorder="1" applyAlignment="1">
      <alignment wrapText="1"/>
    </xf>
    <xf numFmtId="180" fontId="5" fillId="0" borderId="25" xfId="0" applyNumberFormat="1" applyFont="1" applyBorder="1" applyAlignment="1">
      <alignment/>
    </xf>
    <xf numFmtId="49" fontId="38" fillId="0" borderId="0" xfId="0" applyNumberFormat="1" applyFont="1" applyBorder="1" applyAlignment="1">
      <alignment horizontal="center" wrapText="1"/>
    </xf>
    <xf numFmtId="0" fontId="82" fillId="0" borderId="25" xfId="53" applyFont="1" applyBorder="1" applyAlignment="1">
      <alignment wrapText="1"/>
      <protection/>
    </xf>
    <xf numFmtId="0" fontId="14" fillId="0" borderId="25" xfId="0" applyFont="1" applyBorder="1" applyAlignment="1">
      <alignment horizontal="center" wrapText="1"/>
    </xf>
    <xf numFmtId="49" fontId="14" fillId="0" borderId="25" xfId="0" applyNumberFormat="1" applyFont="1" applyBorder="1" applyAlignment="1">
      <alignment horizontal="left" wrapText="1"/>
    </xf>
    <xf numFmtId="180" fontId="14" fillId="0" borderId="25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49" fontId="3" fillId="0" borderId="0" xfId="61" applyNumberFormat="1" applyFont="1" applyFill="1" applyAlignment="1">
      <alignment horizontal="right" vertical="center"/>
      <protection/>
    </xf>
    <xf numFmtId="180" fontId="3" fillId="0" borderId="0" xfId="64" applyNumberFormat="1" applyFont="1" applyFill="1" applyAlignment="1">
      <alignment horizontal="right" wrapText="1"/>
      <protection/>
    </xf>
    <xf numFmtId="0" fontId="20" fillId="0" borderId="0" xfId="63" applyFont="1" applyBorder="1">
      <alignment/>
      <protection/>
    </xf>
    <xf numFmtId="0" fontId="16" fillId="0" borderId="25" xfId="63" applyFont="1" applyBorder="1" applyAlignment="1">
      <alignment horizontal="center" wrapText="1"/>
      <protection/>
    </xf>
    <xf numFmtId="0" fontId="12" fillId="0" borderId="25" xfId="63" applyFont="1" applyFill="1" applyBorder="1" applyAlignment="1">
      <alignment horizontal="center" wrapText="1"/>
      <protection/>
    </xf>
    <xf numFmtId="0" fontId="33" fillId="0" borderId="25" xfId="63" applyFont="1" applyBorder="1" applyAlignment="1">
      <alignment horizontal="center" vertical="top" wrapText="1"/>
      <protection/>
    </xf>
    <xf numFmtId="0" fontId="20" fillId="0" borderId="0" xfId="63" applyFont="1" applyBorder="1" applyAlignment="1">
      <alignment wrapText="1"/>
      <protection/>
    </xf>
    <xf numFmtId="49" fontId="33" fillId="0" borderId="25" xfId="63" applyNumberFormat="1" applyFont="1" applyBorder="1" applyAlignment="1">
      <alignment horizontal="center"/>
      <protection/>
    </xf>
    <xf numFmtId="0" fontId="33" fillId="0" borderId="25" xfId="63" applyFont="1" applyBorder="1" applyAlignment="1">
      <alignment horizontal="left" vertical="top" wrapText="1"/>
      <protection/>
    </xf>
    <xf numFmtId="49" fontId="16" fillId="0" borderId="25" xfId="63" applyNumberFormat="1" applyFont="1" applyBorder="1" applyAlignment="1">
      <alignment horizontal="center"/>
      <protection/>
    </xf>
    <xf numFmtId="0" fontId="5" fillId="0" borderId="25" xfId="63" applyFont="1" applyFill="1" applyBorder="1" applyAlignment="1">
      <alignment horizontal="center" wrapText="1"/>
      <protection/>
    </xf>
    <xf numFmtId="49" fontId="20" fillId="0" borderId="25" xfId="63" applyNumberFormat="1" applyFont="1" applyBorder="1" applyAlignment="1">
      <alignment horizontal="left" vertical="top" wrapText="1"/>
      <protection/>
    </xf>
    <xf numFmtId="49" fontId="20" fillId="0" borderId="25" xfId="63" applyNumberFormat="1" applyFont="1" applyBorder="1" applyAlignment="1">
      <alignment horizontal="left" wrapText="1"/>
      <protection/>
    </xf>
    <xf numFmtId="49" fontId="16" fillId="0" borderId="25" xfId="63" applyNumberFormat="1" applyFont="1" applyFill="1" applyBorder="1" applyAlignment="1">
      <alignment horizontal="center"/>
      <protection/>
    </xf>
    <xf numFmtId="49" fontId="20" fillId="0" borderId="25" xfId="63" applyNumberFormat="1" applyFont="1" applyFill="1" applyBorder="1" applyAlignment="1">
      <alignment horizontal="left" vertical="top" wrapText="1"/>
      <protection/>
    </xf>
    <xf numFmtId="0" fontId="20" fillId="0" borderId="0" xfId="63" applyFont="1" applyFill="1" applyBorder="1">
      <alignment/>
      <protection/>
    </xf>
    <xf numFmtId="0" fontId="5" fillId="0" borderId="25" xfId="63" applyFont="1" applyFill="1" applyBorder="1" applyAlignment="1">
      <alignment horizontal="center"/>
      <protection/>
    </xf>
    <xf numFmtId="49" fontId="20" fillId="0" borderId="25" xfId="63" applyNumberFormat="1" applyFont="1" applyBorder="1" applyAlignment="1">
      <alignment horizontal="left"/>
      <protection/>
    </xf>
    <xf numFmtId="0" fontId="20" fillId="0" borderId="25" xfId="63" applyNumberFormat="1" applyFont="1" applyFill="1" applyBorder="1" applyAlignment="1">
      <alignment horizontal="left" vertical="center" wrapText="1"/>
      <protection/>
    </xf>
    <xf numFmtId="49" fontId="33" fillId="0" borderId="25" xfId="63" applyNumberFormat="1" applyFont="1" applyBorder="1" applyAlignment="1">
      <alignment horizontal="left" vertical="center" wrapText="1"/>
      <protection/>
    </xf>
    <xf numFmtId="182" fontId="20" fillId="0" borderId="25" xfId="63" applyNumberFormat="1" applyFont="1" applyBorder="1" applyAlignment="1">
      <alignment horizontal="left" vertical="top" wrapText="1"/>
      <protection/>
    </xf>
    <xf numFmtId="0" fontId="20" fillId="0" borderId="25" xfId="63" applyFont="1" applyFill="1" applyBorder="1" applyAlignment="1">
      <alignment horizontal="left" wrapText="1"/>
      <protection/>
    </xf>
    <xf numFmtId="0" fontId="20" fillId="0" borderId="25" xfId="63" applyFont="1" applyBorder="1" applyAlignment="1">
      <alignment horizontal="left" wrapText="1"/>
      <protection/>
    </xf>
    <xf numFmtId="0" fontId="35" fillId="0" borderId="0" xfId="63" applyFont="1">
      <alignment/>
      <protection/>
    </xf>
    <xf numFmtId="0" fontId="35" fillId="0" borderId="0" xfId="63" applyFont="1" applyAlignment="1">
      <alignment wrapText="1"/>
      <protection/>
    </xf>
    <xf numFmtId="0" fontId="33" fillId="0" borderId="25" xfId="63" applyFont="1" applyBorder="1" applyAlignment="1">
      <alignment horizontal="center" wrapText="1"/>
      <protection/>
    </xf>
    <xf numFmtId="0" fontId="33" fillId="0" borderId="0" xfId="63" applyFont="1" applyBorder="1" applyAlignment="1">
      <alignment horizontal="left" wrapText="1"/>
      <protection/>
    </xf>
    <xf numFmtId="49" fontId="37" fillId="0" borderId="25" xfId="63" applyNumberFormat="1" applyFont="1" applyBorder="1" applyAlignment="1">
      <alignment horizontal="center"/>
      <protection/>
    </xf>
    <xf numFmtId="0" fontId="33" fillId="0" borderId="25" xfId="63" applyFont="1" applyBorder="1" applyAlignment="1">
      <alignment horizontal="left" wrapText="1"/>
      <protection/>
    </xf>
    <xf numFmtId="0" fontId="5" fillId="0" borderId="25" xfId="63" applyFont="1" applyFill="1" applyBorder="1" applyAlignment="1">
      <alignment horizontal="left"/>
      <protection/>
    </xf>
    <xf numFmtId="0" fontId="20" fillId="0" borderId="25" xfId="63" applyFont="1" applyBorder="1" applyAlignment="1">
      <alignment horizontal="left"/>
      <protection/>
    </xf>
    <xf numFmtId="0" fontId="35" fillId="0" borderId="0" xfId="63" applyFont="1" applyBorder="1">
      <alignment/>
      <protection/>
    </xf>
    <xf numFmtId="0" fontId="35" fillId="0" borderId="0" xfId="63" applyFont="1" applyBorder="1" applyAlignment="1">
      <alignment wrapText="1"/>
      <protection/>
    </xf>
    <xf numFmtId="4" fontId="39" fillId="0" borderId="25" xfId="0" applyNumberFormat="1" applyFont="1" applyFill="1" applyBorder="1" applyAlignment="1">
      <alignment wrapText="1"/>
    </xf>
    <xf numFmtId="4" fontId="39" fillId="0" borderId="25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39" fillId="0" borderId="25" xfId="0" applyFont="1" applyFill="1" applyBorder="1" applyAlignment="1">
      <alignment horizontal="center" wrapText="1"/>
    </xf>
    <xf numFmtId="0" fontId="40" fillId="0" borderId="25" xfId="0" applyFont="1" applyFill="1" applyBorder="1" applyAlignment="1">
      <alignment horizontal="center" wrapText="1"/>
    </xf>
    <xf numFmtId="49" fontId="39" fillId="0" borderId="25" xfId="0" applyNumberFormat="1" applyFont="1" applyFill="1" applyBorder="1" applyAlignment="1">
      <alignment horizontal="left" wrapText="1"/>
    </xf>
    <xf numFmtId="49" fontId="39" fillId="0" borderId="25" xfId="0" applyNumberFormat="1" applyFont="1" applyFill="1" applyBorder="1" applyAlignment="1">
      <alignment horizontal="center" wrapText="1"/>
    </xf>
    <xf numFmtId="4" fontId="41" fillId="0" borderId="25" xfId="0" applyNumberFormat="1" applyFont="1" applyFill="1" applyBorder="1" applyAlignment="1">
      <alignment horizontal="center" wrapText="1"/>
    </xf>
    <xf numFmtId="0" fontId="38" fillId="0" borderId="25" xfId="0" applyFont="1" applyFill="1" applyBorder="1" applyAlignment="1">
      <alignment horizontal="center" wrapText="1"/>
    </xf>
    <xf numFmtId="49" fontId="39" fillId="0" borderId="25" xfId="0" applyNumberFormat="1" applyFont="1" applyFill="1" applyBorder="1" applyAlignment="1">
      <alignment horizontal="justify" wrapText="1"/>
    </xf>
    <xf numFmtId="49" fontId="3" fillId="0" borderId="0" xfId="61" applyNumberFormat="1" applyFont="1" applyFill="1" applyAlignment="1">
      <alignment horizontal="right" vertical="center"/>
      <protection/>
    </xf>
    <xf numFmtId="180" fontId="3" fillId="0" borderId="0" xfId="64" applyNumberFormat="1" applyFont="1" applyFill="1" applyAlignment="1">
      <alignment horizontal="right" wrapText="1"/>
      <protection/>
    </xf>
    <xf numFmtId="0" fontId="38" fillId="0" borderId="0" xfId="0" applyFont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49" fontId="39" fillId="0" borderId="25" xfId="0" applyNumberFormat="1" applyFont="1" applyBorder="1" applyAlignment="1">
      <alignment horizontal="center" wrapText="1"/>
    </xf>
    <xf numFmtId="4" fontId="39" fillId="0" borderId="25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horizontal="center" wrapText="1"/>
    </xf>
    <xf numFmtId="49" fontId="3" fillId="0" borderId="0" xfId="61" applyNumberFormat="1" applyFont="1" applyAlignment="1">
      <alignment horizontal="right" vertical="center"/>
      <protection/>
    </xf>
    <xf numFmtId="0" fontId="4" fillId="0" borderId="0" xfId="0" applyFont="1" applyAlignment="1">
      <alignment horizont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0" fontId="21" fillId="0" borderId="0" xfId="64" applyFont="1" applyFill="1" applyAlignment="1">
      <alignment horizontal="center" wrapText="1"/>
      <protection/>
    </xf>
    <xf numFmtId="49" fontId="3" fillId="0" borderId="0" xfId="61" applyNumberFormat="1" applyFont="1" applyAlignment="1">
      <alignment horizontal="right"/>
      <protection/>
    </xf>
    <xf numFmtId="0" fontId="33" fillId="0" borderId="27" xfId="63" applyFont="1" applyBorder="1" applyAlignment="1">
      <alignment horizontal="center" wrapText="1"/>
      <protection/>
    </xf>
    <xf numFmtId="0" fontId="5" fillId="0" borderId="0" xfId="63" applyFont="1" applyBorder="1" applyAlignment="1">
      <alignment horizontal="left" wrapText="1"/>
      <protection/>
    </xf>
    <xf numFmtId="0" fontId="0" fillId="0" borderId="0" xfId="0" applyBorder="1" applyAlignment="1">
      <alignment horizontal="left" wrapText="1"/>
    </xf>
    <xf numFmtId="0" fontId="33" fillId="0" borderId="0" xfId="63" applyFont="1" applyBorder="1" applyAlignment="1">
      <alignment horizontal="center" wrapText="1"/>
      <protection/>
    </xf>
    <xf numFmtId="0" fontId="3" fillId="0" borderId="0" xfId="0" applyFont="1" applyFill="1" applyAlignment="1">
      <alignment horizontal="right" wrapText="1"/>
    </xf>
    <xf numFmtId="0" fontId="38" fillId="0" borderId="0" xfId="0" applyFont="1" applyFill="1" applyAlignment="1">
      <alignment horizontal="center" wrapText="1"/>
    </xf>
    <xf numFmtId="0" fontId="39" fillId="0" borderId="25" xfId="0" applyFont="1" applyFill="1" applyBorder="1" applyAlignment="1">
      <alignment horizontal="center" vertical="center" wrapText="1"/>
    </xf>
    <xf numFmtId="4" fontId="39" fillId="0" borderId="25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6 2" xfId="59"/>
    <cellStyle name="Обычный 3" xfId="60"/>
    <cellStyle name="Обычный 4" xfId="61"/>
    <cellStyle name="Обычный 5" xfId="62"/>
    <cellStyle name="Обычный_Копия приложение2" xfId="63"/>
    <cellStyle name="Обычный_Приложение1к реш.от25.03.08 №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upr1\2016%20&#1075;&#1086;&#1076;\Users\1D1D~1\AppData\Local\Temp\Rar$DIa0.521\740%2085-04%20&#1055;&#1088;&#1080;&#1083;&#1086;&#1078;&#1077;&#1085;&#1080;&#1077;%2012%20(&#1087;&#1088;&#1086;&#1075;&#1088;&#1072;&#1084;&#1084;&#107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1D1D~1\AppData\Local\Temp\Rar$DIa0.521\740%2085-04%20&#1055;&#1088;&#1080;&#1083;&#1086;&#1078;&#1077;&#1085;&#1080;&#1077;%2012%20(&#1087;&#1088;&#1086;&#1075;&#1088;&#1072;&#1084;&#1084;&#1072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1D1D~1\AppData\Local\Temp\Rar$DIa0.521\740%2085-04%20&#1055;&#1088;&#1080;&#1083;&#1086;&#1078;&#1077;&#1085;&#1080;&#1077;%2012%20(&#1087;&#1088;&#1086;&#1075;&#1088;&#1072;&#1084;&#1084;&#1072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&#1087;&#1088;&#1080;&#1083;&#1086;&#1078;&#1077;&#1085;&#1080;&#1103;%201-5%20&#1082;%20%20&#1086;&#1090;%2010.11.2016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88;&#1077;&#1096;&#1077;&#1085;&#1080;&#1077;\&#1056;&#1045;&#1064;&#1045;&#1053;&#1048;&#1045;%20&#1054;%20&#1041;&#1070;&#1044;&#1046;&#1045;&#1058;&#1045;%20&#1053;&#1040;%202016%20&#1043;&#1054;&#1044;\&#1087;&#1088;&#1080;&#1083;&#1086;&#1078;&#1077;&#1085;&#1080;&#1103;%201-10%20&#1082;%20&#1087;&#1088;&#1086;&#1077;&#1082;&#1090;&#1091;%20&#1073;&#1102;&#1076;&#1078;&#1077;&#1090;&#1072;%20&#1085;&#1072;%20%202016%20&#1075;&#1086;&#10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1-5%20&#1082;%20&#1088;&#1077;&#1096;&#1077;&#1085;&#1080;&#1102;%20&#8470;88%20&#1086;&#1090;%2005%20&#1086;&#1082;&#1090;&#1103;&#1073;&#1088;&#1103;%202017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 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"/>
      <sheetName val="Приложение 2"/>
      <sheetName val="Приложение 3"/>
      <sheetName val="Приложение 4"/>
      <sheetName val="Приложение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0"/>
  <sheetViews>
    <sheetView showZeros="0" view="pageBreakPreview" zoomScaleSheetLayoutView="100" zoomScalePageLayoutView="0" workbookViewId="0" topLeftCell="C5">
      <selection activeCell="D5" sqref="D5:G5"/>
    </sheetView>
  </sheetViews>
  <sheetFormatPr defaultColWidth="9.00390625" defaultRowHeight="12.75"/>
  <cols>
    <col min="1" max="1" width="3.625" style="84" hidden="1" customWidth="1"/>
    <col min="2" max="2" width="3.00390625" style="84" hidden="1" customWidth="1"/>
    <col min="3" max="3" width="19.25390625" style="85" customWidth="1"/>
    <col min="4" max="4" width="70.875" style="174" customWidth="1"/>
    <col min="5" max="5" width="9.875" style="175" hidden="1" customWidth="1"/>
    <col min="6" max="6" width="12.125" style="175" hidden="1" customWidth="1"/>
    <col min="7" max="7" width="12.125" style="176" customWidth="1"/>
    <col min="8" max="8" width="8.25390625" style="84" hidden="1" customWidth="1"/>
    <col min="9" max="9" width="11.625" style="84" hidden="1" customWidth="1"/>
    <col min="10" max="12" width="7.25390625" style="84" customWidth="1"/>
    <col min="13" max="15" width="8.875" style="84" customWidth="1"/>
    <col min="16" max="20" width="17.625" style="84" customWidth="1"/>
    <col min="21" max="21" width="18.00390625" style="84" customWidth="1"/>
    <col min="22" max="23" width="10.625" style="84" customWidth="1"/>
    <col min="24" max="24" width="15.625" style="84" customWidth="1"/>
    <col min="25" max="26" width="9.875" style="84" customWidth="1"/>
    <col min="27" max="27" width="10.00390625" style="84" customWidth="1"/>
    <col min="28" max="30" width="10.625" style="84" customWidth="1"/>
    <col min="31" max="33" width="10.375" style="84" customWidth="1"/>
    <col min="34" max="36" width="10.625" style="84" customWidth="1"/>
    <col min="37" max="37" width="14.875" style="84" customWidth="1"/>
    <col min="38" max="38" width="17.00390625" style="84" customWidth="1"/>
    <col min="39" max="39" width="10.625" style="84" customWidth="1"/>
    <col min="40" max="40" width="9.75390625" style="84" customWidth="1"/>
    <col min="41" max="41" width="5.75390625" style="84" customWidth="1"/>
    <col min="42" max="42" width="11.00390625" style="84" customWidth="1"/>
    <col min="43" max="45" width="10.875" style="84" customWidth="1"/>
    <col min="46" max="46" width="17.375" style="84" customWidth="1"/>
    <col min="47" max="49" width="10.625" style="84" customWidth="1"/>
    <col min="50" max="50" width="12.125" style="84" customWidth="1"/>
    <col min="51" max="51" width="12.375" style="84" customWidth="1"/>
    <col min="52" max="52" width="10.25390625" style="84" customWidth="1"/>
    <col min="53" max="53" width="8.875" style="84" customWidth="1"/>
    <col min="54" max="54" width="10.75390625" style="84" customWidth="1"/>
    <col min="55" max="55" width="9.00390625" style="84" customWidth="1"/>
    <col min="56" max="59" width="9.625" style="84" customWidth="1"/>
    <col min="60" max="60" width="18.125" style="84" customWidth="1"/>
    <col min="61" max="62" width="10.75390625" style="84" customWidth="1"/>
    <col min="63" max="63" width="18.875" style="84" customWidth="1"/>
    <col min="64" max="64" width="17.75390625" style="84" customWidth="1"/>
    <col min="65" max="65" width="18.125" style="84" customWidth="1"/>
    <col min="66" max="66" width="17.25390625" style="84" customWidth="1"/>
    <col min="67" max="67" width="22.625" style="84" customWidth="1"/>
    <col min="68" max="68" width="23.375" style="84" customWidth="1"/>
    <col min="69" max="69" width="22.125" style="84" customWidth="1"/>
    <col min="70" max="71" width="17.25390625" style="84" customWidth="1"/>
    <col min="72" max="74" width="10.25390625" style="84" customWidth="1"/>
    <col min="75" max="77" width="10.375" style="84" customWidth="1"/>
    <col min="78" max="81" width="10.625" style="84" customWidth="1"/>
    <col min="82" max="82" width="11.625" style="84" customWidth="1"/>
    <col min="83" max="91" width="9.625" style="84" customWidth="1"/>
    <col min="92" max="92" width="18.75390625" style="84" customWidth="1"/>
    <col min="93" max="95" width="10.625" style="84" customWidth="1"/>
    <col min="96" max="96" width="8.875" style="84" customWidth="1"/>
    <col min="97" max="97" width="10.00390625" style="84" customWidth="1"/>
    <col min="98" max="98" width="11.00390625" style="84" customWidth="1"/>
    <col min="99" max="99" width="8.875" style="84" customWidth="1"/>
    <col min="100" max="100" width="10.00390625" style="84" customWidth="1"/>
    <col min="101" max="101" width="8.875" style="84" customWidth="1"/>
    <col min="102" max="102" width="11.00390625" style="84" customWidth="1"/>
    <col min="103" max="105" width="16.875" style="84" customWidth="1"/>
    <col min="106" max="106" width="9.25390625" style="84" customWidth="1"/>
    <col min="107" max="107" width="9.625" style="84" customWidth="1"/>
    <col min="108" max="108" width="10.25390625" style="84" customWidth="1"/>
    <col min="109" max="110" width="9.75390625" style="84" customWidth="1"/>
    <col min="111" max="111" width="11.25390625" style="84" customWidth="1"/>
    <col min="112" max="114" width="9.25390625" style="84" customWidth="1"/>
    <col min="115" max="116" width="10.25390625" style="84" customWidth="1"/>
    <col min="117" max="117" width="9.375" style="84" customWidth="1"/>
    <col min="118" max="118" width="10.625" style="84" customWidth="1"/>
    <col min="119" max="119" width="10.125" style="84" customWidth="1"/>
    <col min="120" max="120" width="9.00390625" style="84" customWidth="1"/>
    <col min="121" max="121" width="10.625" style="84" customWidth="1"/>
    <col min="122" max="16384" width="9.125" style="84" customWidth="1"/>
  </cols>
  <sheetData>
    <row r="1" spans="4:7" ht="15.75" hidden="1">
      <c r="D1" s="258"/>
      <c r="E1" s="258"/>
      <c r="F1" s="258"/>
      <c r="G1" s="258"/>
    </row>
    <row r="2" spans="4:7" ht="15.75" hidden="1">
      <c r="D2" s="247"/>
      <c r="E2" s="247"/>
      <c r="F2" s="247"/>
      <c r="G2" s="247"/>
    </row>
    <row r="3" spans="4:7" ht="15.75" hidden="1">
      <c r="D3" s="240"/>
      <c r="E3" s="240"/>
      <c r="F3" s="240"/>
      <c r="G3" s="240"/>
    </row>
    <row r="4" spans="4:7" ht="33" customHeight="1" hidden="1">
      <c r="D4" s="241"/>
      <c r="E4" s="241"/>
      <c r="F4" s="241"/>
      <c r="G4" s="241"/>
    </row>
    <row r="5" spans="1:7" ht="18.75" customHeight="1">
      <c r="A5" s="86" t="s">
        <v>486</v>
      </c>
      <c r="B5"/>
      <c r="D5" s="258" t="s">
        <v>460</v>
      </c>
      <c r="E5" s="258"/>
      <c r="F5" s="258"/>
      <c r="G5" s="258"/>
    </row>
    <row r="6" spans="1:7" ht="12.75" customHeight="1">
      <c r="A6"/>
      <c r="B6" s="86" t="s">
        <v>487</v>
      </c>
      <c r="D6" s="247" t="s">
        <v>353</v>
      </c>
      <c r="E6" s="247"/>
      <c r="F6" s="247"/>
      <c r="G6" s="247"/>
    </row>
    <row r="7" spans="1:7" ht="12.75" customHeight="1">
      <c r="A7" s="86" t="s">
        <v>488</v>
      </c>
      <c r="B7"/>
      <c r="D7" s="240" t="s">
        <v>461</v>
      </c>
      <c r="E7" s="240"/>
      <c r="F7" s="240"/>
      <c r="G7" s="240"/>
    </row>
    <row r="8" spans="1:7" ht="16.5" customHeight="1">
      <c r="A8" s="87" t="s">
        <v>489</v>
      </c>
      <c r="B8"/>
      <c r="D8" s="241" t="s">
        <v>406</v>
      </c>
      <c r="E8" s="241"/>
      <c r="F8" s="241"/>
      <c r="G8" s="241"/>
    </row>
    <row r="9" spans="3:7" ht="23.25" customHeight="1">
      <c r="C9" s="257" t="s">
        <v>490</v>
      </c>
      <c r="D9" s="257"/>
      <c r="E9" s="257"/>
      <c r="F9" s="257"/>
      <c r="G9" s="257"/>
    </row>
    <row r="10" spans="1:7" s="95" customFormat="1" ht="36.75" customHeight="1">
      <c r="A10" s="88"/>
      <c r="B10" s="89"/>
      <c r="C10" s="90" t="s">
        <v>491</v>
      </c>
      <c r="D10" s="91" t="s">
        <v>492</v>
      </c>
      <c r="E10" s="92" t="s">
        <v>493</v>
      </c>
      <c r="F10" s="93" t="s">
        <v>494</v>
      </c>
      <c r="G10" s="94" t="s">
        <v>0</v>
      </c>
    </row>
    <row r="11" spans="3:7" s="96" customFormat="1" ht="12.75">
      <c r="C11" s="97" t="s">
        <v>495</v>
      </c>
      <c r="D11" s="98" t="s">
        <v>496</v>
      </c>
      <c r="E11" s="99">
        <v>18575.3</v>
      </c>
      <c r="F11" s="100">
        <v>13303.7</v>
      </c>
      <c r="G11" s="101">
        <f>G12+G18</f>
        <v>11691.599999999999</v>
      </c>
    </row>
    <row r="12" spans="3:7" ht="25.5" customHeight="1">
      <c r="C12" s="102"/>
      <c r="D12" s="98" t="s">
        <v>497</v>
      </c>
      <c r="E12" s="103">
        <v>17975.3</v>
      </c>
      <c r="F12" s="104">
        <v>13027.8</v>
      </c>
      <c r="G12" s="105">
        <f>G13+G15+G16+G17+G14</f>
        <v>10381.199999999999</v>
      </c>
    </row>
    <row r="13" spans="3:7" ht="12.75">
      <c r="C13" s="106" t="s">
        <v>498</v>
      </c>
      <c r="D13" s="107" t="s">
        <v>499</v>
      </c>
      <c r="E13" s="103">
        <v>16809.9</v>
      </c>
      <c r="F13" s="104">
        <v>12080.8</v>
      </c>
      <c r="G13" s="105">
        <f>7598.4-260.1+165.1+209.2+200</f>
        <v>7912.599999999999</v>
      </c>
    </row>
    <row r="14" spans="3:7" ht="25.5" customHeight="1">
      <c r="C14" s="106" t="s">
        <v>500</v>
      </c>
      <c r="D14" s="107" t="s">
        <v>501</v>
      </c>
      <c r="E14" s="103"/>
      <c r="F14" s="104"/>
      <c r="G14" s="108">
        <f>2366.3-746.4+85.6</f>
        <v>1705.5</v>
      </c>
    </row>
    <row r="15" spans="3:7" ht="12.75">
      <c r="C15" s="106" t="s">
        <v>502</v>
      </c>
      <c r="D15" s="107" t="s">
        <v>503</v>
      </c>
      <c r="E15" s="109" t="e">
        <f>#REF!</f>
        <v>#REF!</v>
      </c>
      <c r="F15" s="104" t="e">
        <f>#REF!</f>
        <v>#REF!</v>
      </c>
      <c r="G15" s="105">
        <v>457</v>
      </c>
    </row>
    <row r="16" spans="3:7" ht="12.75">
      <c r="C16" s="106" t="s">
        <v>504</v>
      </c>
      <c r="D16" s="107" t="s">
        <v>505</v>
      </c>
      <c r="E16" s="103" t="e">
        <f>#REF!</f>
        <v>#REF!</v>
      </c>
      <c r="F16" s="104" t="e">
        <f>#REF!</f>
        <v>#REF!</v>
      </c>
      <c r="G16" s="105">
        <v>306.1</v>
      </c>
    </row>
    <row r="17" spans="3:7" ht="15.75" customHeight="1" hidden="1">
      <c r="C17" s="110" t="s">
        <v>506</v>
      </c>
      <c r="D17" s="107" t="s">
        <v>507</v>
      </c>
      <c r="E17" s="103" t="e">
        <f>#REF!</f>
        <v>#REF!</v>
      </c>
      <c r="F17" s="104" t="e">
        <f>#REF!</f>
        <v>#REF!</v>
      </c>
      <c r="G17" s="105">
        <v>0</v>
      </c>
    </row>
    <row r="18" spans="3:7" ht="30" customHeight="1">
      <c r="C18" s="106"/>
      <c r="D18" s="98" t="s">
        <v>508</v>
      </c>
      <c r="E18" s="103">
        <v>600</v>
      </c>
      <c r="F18" s="104">
        <v>275.9</v>
      </c>
      <c r="G18" s="105">
        <f>G19+G20+G21+G22+G24+G25+G23</f>
        <v>1310.4</v>
      </c>
    </row>
    <row r="19" spans="3:7" ht="29.25" customHeight="1">
      <c r="C19" s="106" t="s">
        <v>509</v>
      </c>
      <c r="D19" s="107" t="s">
        <v>510</v>
      </c>
      <c r="E19" s="103">
        <v>109.7</v>
      </c>
      <c r="F19" s="104">
        <v>70.4</v>
      </c>
      <c r="G19" s="105">
        <f>966.6+30</f>
        <v>996.6</v>
      </c>
    </row>
    <row r="20" spans="3:7" ht="13.5" customHeight="1">
      <c r="C20" s="106" t="s">
        <v>511</v>
      </c>
      <c r="D20" s="111" t="s">
        <v>512</v>
      </c>
      <c r="E20" s="112">
        <v>358.1</v>
      </c>
      <c r="F20" s="104">
        <v>56.1</v>
      </c>
      <c r="G20" s="113">
        <v>134.8</v>
      </c>
    </row>
    <row r="21" spans="3:7" ht="25.5" customHeight="1" hidden="1">
      <c r="C21" s="106" t="s">
        <v>513</v>
      </c>
      <c r="D21" s="111" t="s">
        <v>514</v>
      </c>
      <c r="E21" s="112"/>
      <c r="F21" s="104"/>
      <c r="G21" s="113"/>
    </row>
    <row r="22" spans="3:7" ht="12" customHeight="1" hidden="1">
      <c r="C22" s="106" t="s">
        <v>515</v>
      </c>
      <c r="D22" s="111" t="s">
        <v>516</v>
      </c>
      <c r="E22" s="112"/>
      <c r="F22" s="104"/>
      <c r="G22" s="114">
        <f>3598-537.2-2194.7-12.6-282.3-62.3-508.9</f>
        <v>0</v>
      </c>
    </row>
    <row r="23" spans="3:7" ht="12" customHeight="1">
      <c r="C23" s="106" t="s">
        <v>517</v>
      </c>
      <c r="D23" s="111" t="s">
        <v>516</v>
      </c>
      <c r="E23" s="112"/>
      <c r="F23" s="104"/>
      <c r="G23" s="114">
        <v>32</v>
      </c>
    </row>
    <row r="24" spans="1:7" ht="12" customHeight="1">
      <c r="A24" s="115"/>
      <c r="B24" s="115"/>
      <c r="C24" s="106" t="s">
        <v>518</v>
      </c>
      <c r="D24" s="116" t="s">
        <v>519</v>
      </c>
      <c r="E24" s="117">
        <v>132.2</v>
      </c>
      <c r="F24" s="104">
        <v>155.8</v>
      </c>
      <c r="G24" s="118">
        <f>97+10+40</f>
        <v>147</v>
      </c>
    </row>
    <row r="25" spans="1:7" ht="12" customHeight="1" hidden="1">
      <c r="A25" s="115"/>
      <c r="B25" s="115"/>
      <c r="C25" s="106" t="s">
        <v>520</v>
      </c>
      <c r="D25" s="116" t="s">
        <v>521</v>
      </c>
      <c r="E25" s="117"/>
      <c r="F25" s="104"/>
      <c r="G25" s="118"/>
    </row>
    <row r="26" spans="3:7" s="119" customFormat="1" ht="12.75">
      <c r="C26" s="120"/>
      <c r="D26" s="121" t="s">
        <v>522</v>
      </c>
      <c r="E26" s="122">
        <v>18575.3</v>
      </c>
      <c r="F26" s="122">
        <v>13303.7</v>
      </c>
      <c r="G26" s="123">
        <f>G11</f>
        <v>11691.599999999999</v>
      </c>
    </row>
    <row r="27" spans="3:7" s="119" customFormat="1" ht="12.75">
      <c r="C27" s="124" t="s">
        <v>523</v>
      </c>
      <c r="D27" s="121" t="s">
        <v>524</v>
      </c>
      <c r="E27" s="122"/>
      <c r="F27" s="122"/>
      <c r="G27" s="125">
        <f>G28+G80</f>
        <v>78763.9</v>
      </c>
    </row>
    <row r="28" spans="3:7" s="119" customFormat="1" ht="25.5">
      <c r="C28" s="124" t="s">
        <v>525</v>
      </c>
      <c r="D28" s="121" t="s">
        <v>526</v>
      </c>
      <c r="E28" s="122"/>
      <c r="F28" s="122"/>
      <c r="G28" s="125">
        <f>G29+G48</f>
        <v>78846</v>
      </c>
    </row>
    <row r="29" spans="3:7" s="96" customFormat="1" ht="21" customHeight="1">
      <c r="C29" s="126" t="s">
        <v>527</v>
      </c>
      <c r="D29" s="127" t="s">
        <v>528</v>
      </c>
      <c r="E29" s="128">
        <v>19634.5</v>
      </c>
      <c r="F29" s="128"/>
      <c r="G29" s="129">
        <f>G30+G35+G46</f>
        <v>55976</v>
      </c>
    </row>
    <row r="30" spans="3:7" s="96" customFormat="1" ht="15" customHeight="1">
      <c r="C30" s="124" t="s">
        <v>529</v>
      </c>
      <c r="D30" s="130" t="s">
        <v>530</v>
      </c>
      <c r="E30" s="128"/>
      <c r="F30" s="128"/>
      <c r="G30" s="131">
        <f>G31</f>
        <v>23345.8</v>
      </c>
    </row>
    <row r="31" spans="3:7" ht="24.75" customHeight="1">
      <c r="C31" s="124" t="s">
        <v>531</v>
      </c>
      <c r="D31" s="132" t="s">
        <v>532</v>
      </c>
      <c r="E31" s="133">
        <v>63.6</v>
      </c>
      <c r="F31" s="133"/>
      <c r="G31" s="131">
        <f>G32+G33</f>
        <v>23345.8</v>
      </c>
    </row>
    <row r="32" spans="3:7" ht="24.75" customHeight="1">
      <c r="C32" s="124" t="s">
        <v>533</v>
      </c>
      <c r="D32" s="132" t="s">
        <v>534</v>
      </c>
      <c r="E32" s="133"/>
      <c r="F32" s="133"/>
      <c r="G32" s="131">
        <v>110.3</v>
      </c>
    </row>
    <row r="33" spans="3:7" ht="30" customHeight="1">
      <c r="C33" s="124" t="s">
        <v>535</v>
      </c>
      <c r="D33" s="132" t="s">
        <v>536</v>
      </c>
      <c r="E33" s="133"/>
      <c r="F33" s="133"/>
      <c r="G33" s="131">
        <v>23235.5</v>
      </c>
    </row>
    <row r="34" spans="3:7" ht="24.75" customHeight="1" hidden="1">
      <c r="C34" s="124" t="s">
        <v>537</v>
      </c>
      <c r="D34" s="132" t="s">
        <v>538</v>
      </c>
      <c r="E34" s="133">
        <v>9076.9</v>
      </c>
      <c r="F34" s="133"/>
      <c r="G34" s="131">
        <v>0</v>
      </c>
    </row>
    <row r="35" spans="3:7" ht="24.75" customHeight="1">
      <c r="C35" s="124" t="s">
        <v>539</v>
      </c>
      <c r="D35" s="64" t="s">
        <v>540</v>
      </c>
      <c r="E35" s="133"/>
      <c r="F35" s="133"/>
      <c r="G35" s="131">
        <f>G36</f>
        <v>31784</v>
      </c>
    </row>
    <row r="36" spans="3:7" ht="27" customHeight="1">
      <c r="C36" s="124" t="s">
        <v>541</v>
      </c>
      <c r="D36" s="64" t="s">
        <v>542</v>
      </c>
      <c r="E36" s="133">
        <v>10494</v>
      </c>
      <c r="F36" s="133"/>
      <c r="G36" s="131">
        <v>31784</v>
      </c>
    </row>
    <row r="37" spans="3:7" ht="27" customHeight="1" hidden="1">
      <c r="C37" s="126" t="s">
        <v>543</v>
      </c>
      <c r="D37" s="130" t="s">
        <v>544</v>
      </c>
      <c r="E37" s="128"/>
      <c r="F37" s="128"/>
      <c r="G37" s="129">
        <f>G38+G39</f>
        <v>0</v>
      </c>
    </row>
    <row r="38" spans="3:7" ht="51" customHeight="1" hidden="1">
      <c r="C38" s="124" t="s">
        <v>545</v>
      </c>
      <c r="D38" s="134" t="s">
        <v>546</v>
      </c>
      <c r="E38" s="133"/>
      <c r="F38" s="133"/>
      <c r="G38" s="131">
        <v>0</v>
      </c>
    </row>
    <row r="39" spans="3:7" ht="38.25" customHeight="1" hidden="1">
      <c r="C39" s="124" t="s">
        <v>547</v>
      </c>
      <c r="D39" s="134" t="s">
        <v>548</v>
      </c>
      <c r="E39" s="133"/>
      <c r="F39" s="133"/>
      <c r="G39" s="131">
        <v>0</v>
      </c>
    </row>
    <row r="40" spans="3:7" ht="23.25" customHeight="1" hidden="1">
      <c r="C40" s="126" t="s">
        <v>543</v>
      </c>
      <c r="D40" s="135" t="s">
        <v>549</v>
      </c>
      <c r="E40" s="133"/>
      <c r="F40" s="133"/>
      <c r="G40" s="129">
        <f>G41+G44</f>
        <v>0</v>
      </c>
    </row>
    <row r="41" spans="3:7" ht="14.25" customHeight="1" hidden="1">
      <c r="C41" s="124" t="s">
        <v>550</v>
      </c>
      <c r="D41" s="136" t="s">
        <v>551</v>
      </c>
      <c r="E41" s="133"/>
      <c r="F41" s="133"/>
      <c r="G41" s="131">
        <f>G42</f>
        <v>0</v>
      </c>
    </row>
    <row r="42" spans="3:7" ht="18" customHeight="1" hidden="1">
      <c r="C42" s="124" t="s">
        <v>552</v>
      </c>
      <c r="D42" s="136" t="s">
        <v>553</v>
      </c>
      <c r="E42" s="133"/>
      <c r="F42" s="133"/>
      <c r="G42" s="131">
        <f>G43</f>
        <v>0</v>
      </c>
    </row>
    <row r="43" spans="3:7" ht="38.25" customHeight="1" hidden="1">
      <c r="C43" s="124" t="s">
        <v>554</v>
      </c>
      <c r="D43" s="134" t="s">
        <v>555</v>
      </c>
      <c r="E43" s="133"/>
      <c r="F43" s="133"/>
      <c r="G43" s="131">
        <v>0</v>
      </c>
    </row>
    <row r="44" spans="3:7" ht="38.25" customHeight="1" hidden="1">
      <c r="C44" s="124" t="s">
        <v>556</v>
      </c>
      <c r="D44" s="67" t="s">
        <v>557</v>
      </c>
      <c r="E44" s="133"/>
      <c r="F44" s="133"/>
      <c r="G44" s="131">
        <f>G45</f>
        <v>0</v>
      </c>
    </row>
    <row r="45" spans="3:7" ht="38.25" customHeight="1" hidden="1">
      <c r="C45" s="124" t="s">
        <v>558</v>
      </c>
      <c r="D45" s="67" t="s">
        <v>559</v>
      </c>
      <c r="E45" s="133"/>
      <c r="F45" s="133"/>
      <c r="G45" s="131">
        <v>0</v>
      </c>
    </row>
    <row r="46" spans="3:7" ht="38.25" customHeight="1">
      <c r="C46" s="124" t="s">
        <v>560</v>
      </c>
      <c r="D46" s="67" t="s">
        <v>561</v>
      </c>
      <c r="E46" s="133"/>
      <c r="F46" s="133"/>
      <c r="G46" s="131">
        <f>G47</f>
        <v>846.2</v>
      </c>
    </row>
    <row r="47" spans="3:7" ht="38.25" customHeight="1">
      <c r="C47" s="124" t="s">
        <v>562</v>
      </c>
      <c r="D47" s="67" t="s">
        <v>563</v>
      </c>
      <c r="E47" s="133"/>
      <c r="F47" s="133"/>
      <c r="G47" s="131">
        <v>846.2</v>
      </c>
    </row>
    <row r="48" spans="3:7" s="96" customFormat="1" ht="36.75" customHeight="1">
      <c r="C48" s="126" t="s">
        <v>564</v>
      </c>
      <c r="D48" s="137" t="s">
        <v>565</v>
      </c>
      <c r="E48" s="128">
        <v>9255.6</v>
      </c>
      <c r="F48" s="128"/>
      <c r="G48" s="129">
        <f>G54+G56+G52</f>
        <v>22869.999999999996</v>
      </c>
    </row>
    <row r="49" spans="3:7" ht="40.5" customHeight="1" hidden="1">
      <c r="C49" s="124" t="s">
        <v>566</v>
      </c>
      <c r="D49" s="138" t="s">
        <v>567</v>
      </c>
      <c r="E49" s="133"/>
      <c r="F49" s="133"/>
      <c r="G49" s="131"/>
    </row>
    <row r="50" spans="3:7" ht="40.5" customHeight="1" hidden="1">
      <c r="C50" s="124" t="s">
        <v>566</v>
      </c>
      <c r="D50" s="139" t="s">
        <v>568</v>
      </c>
      <c r="E50" s="133"/>
      <c r="F50" s="133"/>
      <c r="G50" s="131">
        <v>0</v>
      </c>
    </row>
    <row r="51" spans="3:7" ht="40.5" customHeight="1" hidden="1">
      <c r="C51" s="124" t="s">
        <v>569</v>
      </c>
      <c r="D51" s="140" t="s">
        <v>570</v>
      </c>
      <c r="E51" s="133"/>
      <c r="F51" s="133"/>
      <c r="G51" s="131">
        <v>0</v>
      </c>
    </row>
    <row r="52" spans="3:7" ht="40.5" customHeight="1">
      <c r="C52" s="126" t="s">
        <v>571</v>
      </c>
      <c r="D52" s="141" t="s">
        <v>572</v>
      </c>
      <c r="E52" s="133"/>
      <c r="F52" s="133"/>
      <c r="G52" s="129">
        <f>G53</f>
        <v>0.5</v>
      </c>
    </row>
    <row r="53" spans="1:7" ht="42.75" customHeight="1">
      <c r="A53" s="142" t="s">
        <v>573</v>
      </c>
      <c r="C53" s="124" t="s">
        <v>574</v>
      </c>
      <c r="D53" s="64" t="s">
        <v>575</v>
      </c>
      <c r="E53" s="133"/>
      <c r="F53" s="133"/>
      <c r="G53" s="131">
        <v>0.5</v>
      </c>
    </row>
    <row r="54" spans="3:7" ht="29.25" customHeight="1">
      <c r="C54" s="126" t="s">
        <v>576</v>
      </c>
      <c r="D54" s="143" t="s">
        <v>577</v>
      </c>
      <c r="E54" s="144">
        <v>48.5</v>
      </c>
      <c r="F54" s="128"/>
      <c r="G54" s="145">
        <f>G55</f>
        <v>67.7</v>
      </c>
    </row>
    <row r="55" spans="3:7" ht="40.5" customHeight="1">
      <c r="C55" s="124" t="s">
        <v>578</v>
      </c>
      <c r="D55" s="64" t="s">
        <v>579</v>
      </c>
      <c r="E55" s="146"/>
      <c r="F55" s="133"/>
      <c r="G55" s="147">
        <v>67.7</v>
      </c>
    </row>
    <row r="56" spans="3:7" ht="40.5" customHeight="1">
      <c r="C56" s="126" t="s">
        <v>580</v>
      </c>
      <c r="D56" s="137" t="s">
        <v>581</v>
      </c>
      <c r="E56" s="133"/>
      <c r="F56" s="133"/>
      <c r="G56" s="129">
        <f>G58+G59+G60+G61+G63+G64+G65+G66+G67+G68+G69+G70+G71+G72+G75+G76+G74</f>
        <v>22801.799999999996</v>
      </c>
    </row>
    <row r="57" spans="3:7" s="96" customFormat="1" ht="39.75" customHeight="1" hidden="1">
      <c r="C57" s="148"/>
      <c r="D57" s="148"/>
      <c r="E57" s="148"/>
      <c r="F57" s="148"/>
      <c r="G57" s="148"/>
    </row>
    <row r="58" spans="3:7" s="96" customFormat="1" ht="30.75" customHeight="1">
      <c r="C58" s="124" t="s">
        <v>582</v>
      </c>
      <c r="D58" s="149" t="s">
        <v>583</v>
      </c>
      <c r="E58" s="150">
        <v>163.3</v>
      </c>
      <c r="F58" s="150"/>
      <c r="G58" s="131">
        <v>11135.3</v>
      </c>
    </row>
    <row r="59" spans="3:7" s="96" customFormat="1" ht="54" customHeight="1">
      <c r="C59" s="124" t="s">
        <v>584</v>
      </c>
      <c r="D59" s="138" t="s">
        <v>585</v>
      </c>
      <c r="E59" s="150"/>
      <c r="F59" s="150"/>
      <c r="G59" s="131">
        <v>203.8</v>
      </c>
    </row>
    <row r="60" spans="3:7" s="96" customFormat="1" ht="66.75" customHeight="1">
      <c r="C60" s="124" t="s">
        <v>586</v>
      </c>
      <c r="D60" s="151" t="s">
        <v>788</v>
      </c>
      <c r="E60" s="133"/>
      <c r="F60" s="133"/>
      <c r="G60" s="131">
        <f>204.9-9.7</f>
        <v>195.20000000000002</v>
      </c>
    </row>
    <row r="61" spans="3:7" s="96" customFormat="1" ht="84.75" customHeight="1">
      <c r="C61" s="124" t="s">
        <v>587</v>
      </c>
      <c r="D61" s="152" t="s">
        <v>588</v>
      </c>
      <c r="E61" s="148"/>
      <c r="F61" s="148"/>
      <c r="G61" s="153">
        <v>185</v>
      </c>
    </row>
    <row r="62" spans="3:7" ht="13.5" customHeight="1" hidden="1">
      <c r="C62" s="124"/>
      <c r="D62" s="138"/>
      <c r="E62" s="133">
        <v>7629.1</v>
      </c>
      <c r="F62" s="133"/>
      <c r="G62" s="131">
        <v>0</v>
      </c>
    </row>
    <row r="63" spans="3:7" ht="51" customHeight="1">
      <c r="C63" s="124" t="s">
        <v>589</v>
      </c>
      <c r="D63" s="149" t="s">
        <v>590</v>
      </c>
      <c r="E63" s="146">
        <v>168</v>
      </c>
      <c r="F63" s="133"/>
      <c r="G63" s="147">
        <f>206.6-9.6</f>
        <v>197</v>
      </c>
    </row>
    <row r="64" spans="3:7" ht="37.5" customHeight="1">
      <c r="C64" s="124" t="s">
        <v>591</v>
      </c>
      <c r="D64" s="152" t="s">
        <v>592</v>
      </c>
      <c r="E64" s="154">
        <v>178</v>
      </c>
      <c r="F64" s="133"/>
      <c r="G64" s="147">
        <f>650.2-28.9+4.9-4.9</f>
        <v>621.3000000000001</v>
      </c>
    </row>
    <row r="65" spans="3:7" ht="66" customHeight="1">
      <c r="C65" s="124" t="s">
        <v>593</v>
      </c>
      <c r="D65" s="152" t="s">
        <v>594</v>
      </c>
      <c r="E65" s="154"/>
      <c r="F65" s="133"/>
      <c r="G65" s="147">
        <v>21.1</v>
      </c>
    </row>
    <row r="66" spans="3:7" ht="40.5" customHeight="1">
      <c r="C66" s="124" t="s">
        <v>595</v>
      </c>
      <c r="D66" s="152" t="s">
        <v>596</v>
      </c>
      <c r="E66" s="154"/>
      <c r="F66" s="133"/>
      <c r="G66" s="147">
        <v>286.2</v>
      </c>
    </row>
    <row r="67" spans="3:7" ht="39" customHeight="1">
      <c r="C67" s="124" t="s">
        <v>597</v>
      </c>
      <c r="D67" s="138" t="s">
        <v>598</v>
      </c>
      <c r="E67" s="133"/>
      <c r="F67" s="133"/>
      <c r="G67" s="131">
        <f>204.6-9.6</f>
        <v>195</v>
      </c>
    </row>
    <row r="68" spans="3:7" ht="46.5" customHeight="1">
      <c r="C68" s="124" t="s">
        <v>599</v>
      </c>
      <c r="D68" s="138" t="s">
        <v>600</v>
      </c>
      <c r="E68" s="133">
        <v>158</v>
      </c>
      <c r="F68" s="133"/>
      <c r="G68" s="131">
        <v>229.4</v>
      </c>
    </row>
    <row r="69" spans="3:7" ht="50.25" customHeight="1">
      <c r="C69" s="124" t="s">
        <v>601</v>
      </c>
      <c r="D69" s="138" t="s">
        <v>602</v>
      </c>
      <c r="E69" s="133"/>
      <c r="F69" s="133"/>
      <c r="G69" s="131">
        <v>294.4</v>
      </c>
    </row>
    <row r="70" spans="3:7" ht="50.25" customHeight="1">
      <c r="C70" s="124" t="s">
        <v>603</v>
      </c>
      <c r="D70" s="45" t="s">
        <v>604</v>
      </c>
      <c r="E70" s="133"/>
      <c r="F70" s="133"/>
      <c r="G70" s="131">
        <v>77.9</v>
      </c>
    </row>
    <row r="71" spans="3:7" ht="107.25" customHeight="1">
      <c r="C71" s="124" t="s">
        <v>605</v>
      </c>
      <c r="D71" s="45" t="s">
        <v>606</v>
      </c>
      <c r="E71" s="154"/>
      <c r="F71" s="133"/>
      <c r="G71" s="147">
        <f>48.7-2.4</f>
        <v>46.300000000000004</v>
      </c>
    </row>
    <row r="72" spans="3:7" ht="45" customHeight="1">
      <c r="C72" s="124" t="s">
        <v>607</v>
      </c>
      <c r="D72" s="138" t="s">
        <v>608</v>
      </c>
      <c r="E72" s="128"/>
      <c r="F72" s="128"/>
      <c r="G72" s="131">
        <v>9068.7</v>
      </c>
    </row>
    <row r="73" spans="3:7" ht="35.25" customHeight="1" hidden="1">
      <c r="C73" s="124"/>
      <c r="D73" s="155"/>
      <c r="E73" s="156"/>
      <c r="F73" s="156"/>
      <c r="G73" s="147"/>
    </row>
    <row r="74" spans="3:7" ht="79.5" customHeight="1" hidden="1">
      <c r="C74" s="124" t="s">
        <v>609</v>
      </c>
      <c r="D74" s="152" t="s">
        <v>610</v>
      </c>
      <c r="E74" s="156"/>
      <c r="F74" s="156"/>
      <c r="G74" s="147">
        <f>4.9-4.9</f>
        <v>0</v>
      </c>
    </row>
    <row r="75" spans="3:7" ht="43.5" customHeight="1">
      <c r="C75" s="124" t="s">
        <v>611</v>
      </c>
      <c r="D75" s="138" t="s">
        <v>612</v>
      </c>
      <c r="E75" s="133"/>
      <c r="F75" s="133"/>
      <c r="G75" s="131">
        <v>0.6</v>
      </c>
    </row>
    <row r="76" spans="3:7" ht="27.75" customHeight="1">
      <c r="C76" s="124" t="s">
        <v>613</v>
      </c>
      <c r="D76" s="138" t="s">
        <v>614</v>
      </c>
      <c r="E76" s="133"/>
      <c r="F76" s="133"/>
      <c r="G76" s="131">
        <v>44.6</v>
      </c>
    </row>
    <row r="77" spans="3:7" ht="103.5" customHeight="1" hidden="1">
      <c r="C77" s="124"/>
      <c r="D77" s="155"/>
      <c r="E77" s="156"/>
      <c r="F77" s="156"/>
      <c r="G77" s="147"/>
    </row>
    <row r="78" spans="3:7" ht="20.25" customHeight="1" hidden="1">
      <c r="C78" s="126" t="s">
        <v>615</v>
      </c>
      <c r="D78" s="157" t="s">
        <v>616</v>
      </c>
      <c r="E78" s="133"/>
      <c r="F78" s="133"/>
      <c r="G78" s="129">
        <f>G79</f>
        <v>0</v>
      </c>
    </row>
    <row r="79" spans="3:7" ht="26.25" customHeight="1" hidden="1">
      <c r="C79" s="126" t="s">
        <v>617</v>
      </c>
      <c r="D79" s="138" t="s">
        <v>618</v>
      </c>
      <c r="E79" s="133"/>
      <c r="F79" s="133"/>
      <c r="G79" s="131">
        <v>0</v>
      </c>
    </row>
    <row r="80" spans="3:7" ht="27" customHeight="1">
      <c r="C80" s="126" t="s">
        <v>619</v>
      </c>
      <c r="D80" s="135" t="s">
        <v>620</v>
      </c>
      <c r="E80" s="133"/>
      <c r="F80" s="133"/>
      <c r="G80" s="158">
        <f>G81</f>
        <v>-82.1</v>
      </c>
    </row>
    <row r="81" spans="3:7" ht="26.25" customHeight="1">
      <c r="C81" s="124" t="s">
        <v>621</v>
      </c>
      <c r="D81" s="67" t="s">
        <v>622</v>
      </c>
      <c r="E81" s="133"/>
      <c r="F81" s="133"/>
      <c r="G81" s="159">
        <v>-82.1</v>
      </c>
    </row>
    <row r="82" spans="3:7" s="119" customFormat="1" ht="12.75">
      <c r="C82" s="120"/>
      <c r="D82" s="121" t="s">
        <v>623</v>
      </c>
      <c r="E82" s="160" t="e">
        <f>E26+#REF!</f>
        <v>#REF!</v>
      </c>
      <c r="F82" s="122"/>
      <c r="G82" s="125">
        <f>G26+G27</f>
        <v>90455.5</v>
      </c>
    </row>
    <row r="83" spans="3:7" ht="12.75">
      <c r="C83" s="161"/>
      <c r="D83" s="162"/>
      <c r="E83" s="163"/>
      <c r="F83" s="163"/>
      <c r="G83" s="164"/>
    </row>
    <row r="84" spans="3:7" ht="12.75">
      <c r="C84" s="165"/>
      <c r="D84" s="166"/>
      <c r="E84" s="167"/>
      <c r="F84" s="167"/>
      <c r="G84" s="168"/>
    </row>
    <row r="85" spans="3:7" ht="12.75">
      <c r="C85" s="165"/>
      <c r="D85" s="166"/>
      <c r="E85" s="167"/>
      <c r="F85" s="167"/>
      <c r="G85" s="168"/>
    </row>
    <row r="86" spans="3:7" ht="12.75">
      <c r="C86" s="165"/>
      <c r="D86" s="166"/>
      <c r="E86" s="167"/>
      <c r="F86" s="167"/>
      <c r="G86" s="168"/>
    </row>
    <row r="87" spans="3:7" ht="12.75">
      <c r="C87" s="165"/>
      <c r="D87" s="166"/>
      <c r="E87" s="167"/>
      <c r="F87" s="167"/>
      <c r="G87" s="168"/>
    </row>
    <row r="88" spans="3:7" ht="12.75">
      <c r="C88" s="165"/>
      <c r="D88" s="166"/>
      <c r="E88" s="167"/>
      <c r="F88" s="167"/>
      <c r="G88" s="168"/>
    </row>
    <row r="89" spans="3:7" ht="12.75">
      <c r="C89" s="165"/>
      <c r="D89" s="166"/>
      <c r="E89" s="167"/>
      <c r="F89" s="167"/>
      <c r="G89" s="168"/>
    </row>
    <row r="90" spans="3:7" ht="12.75">
      <c r="C90" s="165"/>
      <c r="D90" s="166"/>
      <c r="E90" s="167"/>
      <c r="F90" s="167"/>
      <c r="G90" s="168"/>
    </row>
    <row r="91" spans="3:7" ht="12.75">
      <c r="C91" s="165"/>
      <c r="D91" s="166"/>
      <c r="E91" s="167"/>
      <c r="F91" s="167"/>
      <c r="G91" s="168"/>
    </row>
    <row r="92" spans="3:7" ht="12.75">
      <c r="C92" s="165"/>
      <c r="D92" s="166"/>
      <c r="E92" s="167"/>
      <c r="F92" s="167"/>
      <c r="G92" s="168"/>
    </row>
    <row r="93" spans="3:7" ht="12.75">
      <c r="C93" s="165"/>
      <c r="D93" s="166"/>
      <c r="E93" s="167"/>
      <c r="F93" s="167"/>
      <c r="G93" s="168"/>
    </row>
    <row r="94" spans="3:7" ht="12.75">
      <c r="C94" s="165"/>
      <c r="D94" s="166"/>
      <c r="E94" s="167"/>
      <c r="F94" s="167"/>
      <c r="G94" s="168"/>
    </row>
    <row r="95" spans="3:7" ht="12.75">
      <c r="C95" s="165"/>
      <c r="D95" s="166"/>
      <c r="E95" s="167"/>
      <c r="F95" s="167"/>
      <c r="G95" s="168"/>
    </row>
    <row r="96" spans="3:7" ht="12.75">
      <c r="C96" s="165"/>
      <c r="D96" s="166"/>
      <c r="E96" s="167"/>
      <c r="F96" s="167"/>
      <c r="G96" s="168"/>
    </row>
    <row r="97" spans="3:7" ht="12.75">
      <c r="C97" s="165"/>
      <c r="D97" s="166"/>
      <c r="E97" s="167"/>
      <c r="F97" s="167"/>
      <c r="G97" s="168"/>
    </row>
    <row r="98" spans="3:7" ht="12.75">
      <c r="C98" s="165"/>
      <c r="D98" s="166"/>
      <c r="E98" s="167"/>
      <c r="F98" s="167"/>
      <c r="G98" s="168"/>
    </row>
    <row r="99" spans="3:7" ht="12.75">
      <c r="C99" s="165"/>
      <c r="D99" s="166"/>
      <c r="E99" s="167"/>
      <c r="F99" s="167"/>
      <c r="G99" s="168"/>
    </row>
    <row r="100" spans="3:7" ht="12.75">
      <c r="C100" s="165"/>
      <c r="D100" s="166"/>
      <c r="E100" s="167"/>
      <c r="F100" s="167"/>
      <c r="G100" s="168"/>
    </row>
    <row r="101" spans="3:7" ht="12.75">
      <c r="C101" s="165"/>
      <c r="D101" s="166"/>
      <c r="E101" s="167"/>
      <c r="F101" s="167"/>
      <c r="G101" s="168"/>
    </row>
    <row r="102" spans="3:7" ht="12.75">
      <c r="C102" s="165"/>
      <c r="D102" s="166"/>
      <c r="E102" s="167"/>
      <c r="F102" s="167"/>
      <c r="G102" s="168"/>
    </row>
    <row r="103" spans="3:7" ht="12.75">
      <c r="C103" s="165"/>
      <c r="D103" s="166"/>
      <c r="E103" s="167"/>
      <c r="F103" s="167"/>
      <c r="G103" s="168"/>
    </row>
    <row r="104" spans="3:7" ht="12.75">
      <c r="C104" s="165"/>
      <c r="D104" s="166"/>
      <c r="E104" s="167"/>
      <c r="F104" s="167"/>
      <c r="G104" s="168"/>
    </row>
    <row r="105" spans="3:7" ht="12.75">
      <c r="C105" s="165"/>
      <c r="D105" s="166"/>
      <c r="E105" s="167"/>
      <c r="F105" s="167"/>
      <c r="G105" s="168"/>
    </row>
    <row r="106" spans="3:7" ht="12.75">
      <c r="C106" s="165"/>
      <c r="D106" s="166"/>
      <c r="E106" s="167"/>
      <c r="F106" s="167"/>
      <c r="G106" s="168"/>
    </row>
    <row r="107" spans="3:7" ht="12.75">
      <c r="C107" s="165"/>
      <c r="D107" s="166"/>
      <c r="E107" s="167"/>
      <c r="F107" s="167"/>
      <c r="G107" s="168"/>
    </row>
    <row r="108" spans="3:7" ht="12.75">
      <c r="C108" s="165"/>
      <c r="D108" s="166"/>
      <c r="E108" s="167"/>
      <c r="F108" s="167"/>
      <c r="G108" s="168"/>
    </row>
    <row r="109" spans="3:7" ht="12.75">
      <c r="C109" s="165"/>
      <c r="D109" s="166"/>
      <c r="E109" s="167"/>
      <c r="F109" s="167"/>
      <c r="G109" s="168"/>
    </row>
    <row r="110" spans="3:7" ht="12.75">
      <c r="C110" s="165"/>
      <c r="D110" s="166"/>
      <c r="E110" s="167"/>
      <c r="F110" s="167"/>
      <c r="G110" s="168"/>
    </row>
    <row r="111" spans="3:7" ht="12.75">
      <c r="C111" s="165"/>
      <c r="D111" s="166"/>
      <c r="E111" s="167"/>
      <c r="F111" s="167"/>
      <c r="G111" s="168"/>
    </row>
    <row r="112" spans="3:7" ht="12.75">
      <c r="C112" s="165"/>
      <c r="D112" s="166"/>
      <c r="E112" s="167"/>
      <c r="F112" s="167"/>
      <c r="G112" s="168"/>
    </row>
    <row r="113" spans="3:7" ht="12.75">
      <c r="C113" s="165"/>
      <c r="D113" s="166"/>
      <c r="E113" s="167"/>
      <c r="F113" s="167"/>
      <c r="G113" s="168"/>
    </row>
    <row r="114" spans="3:7" ht="12.75">
      <c r="C114" s="165"/>
      <c r="D114" s="166"/>
      <c r="E114" s="167"/>
      <c r="F114" s="167"/>
      <c r="G114" s="168"/>
    </row>
    <row r="115" spans="3:7" ht="12.75">
      <c r="C115" s="165"/>
      <c r="D115" s="166"/>
      <c r="E115" s="167"/>
      <c r="F115" s="167"/>
      <c r="G115" s="168"/>
    </row>
    <row r="116" spans="3:7" ht="12.75">
      <c r="C116" s="165"/>
      <c r="D116" s="166"/>
      <c r="E116" s="167"/>
      <c r="F116" s="167"/>
      <c r="G116" s="168"/>
    </row>
    <row r="117" spans="3:7" ht="12.75">
      <c r="C117" s="165"/>
      <c r="D117" s="166"/>
      <c r="E117" s="167"/>
      <c r="F117" s="167"/>
      <c r="G117" s="168"/>
    </row>
    <row r="118" spans="3:7" ht="12.75">
      <c r="C118" s="165"/>
      <c r="D118" s="166"/>
      <c r="E118" s="167"/>
      <c r="F118" s="167"/>
      <c r="G118" s="168"/>
    </row>
    <row r="119" spans="3:7" ht="12.75">
      <c r="C119" s="165"/>
      <c r="D119" s="166"/>
      <c r="E119" s="167"/>
      <c r="F119" s="167"/>
      <c r="G119" s="168"/>
    </row>
    <row r="120" spans="3:7" ht="12.75">
      <c r="C120" s="165"/>
      <c r="D120" s="166"/>
      <c r="E120" s="167"/>
      <c r="F120" s="167"/>
      <c r="G120" s="168"/>
    </row>
    <row r="121" spans="3:7" ht="12.75">
      <c r="C121" s="165"/>
      <c r="D121" s="166"/>
      <c r="E121" s="167"/>
      <c r="F121" s="167"/>
      <c r="G121" s="168"/>
    </row>
    <row r="122" spans="3:7" ht="12.75">
      <c r="C122" s="165"/>
      <c r="D122" s="166"/>
      <c r="E122" s="167"/>
      <c r="F122" s="167"/>
      <c r="G122" s="168"/>
    </row>
    <row r="123" spans="3:7" ht="12.75">
      <c r="C123" s="165"/>
      <c r="D123" s="166"/>
      <c r="E123" s="167"/>
      <c r="F123" s="167"/>
      <c r="G123" s="168"/>
    </row>
    <row r="124" spans="3:7" ht="12.75">
      <c r="C124" s="165"/>
      <c r="D124" s="166"/>
      <c r="E124" s="167"/>
      <c r="F124" s="167"/>
      <c r="G124" s="168"/>
    </row>
    <row r="125" spans="3:7" ht="12.75">
      <c r="C125" s="165"/>
      <c r="D125" s="166"/>
      <c r="E125" s="167"/>
      <c r="F125" s="167"/>
      <c r="G125" s="168"/>
    </row>
    <row r="126" spans="3:7" ht="12.75">
      <c r="C126" s="165"/>
      <c r="D126" s="166"/>
      <c r="E126" s="167"/>
      <c r="F126" s="167"/>
      <c r="G126" s="168"/>
    </row>
    <row r="127" spans="3:7" ht="12.75">
      <c r="C127" s="165"/>
      <c r="D127" s="166"/>
      <c r="E127" s="167"/>
      <c r="F127" s="167"/>
      <c r="G127" s="168"/>
    </row>
    <row r="128" spans="3:7" ht="12.75">
      <c r="C128" s="165"/>
      <c r="D128" s="166"/>
      <c r="E128" s="167"/>
      <c r="F128" s="167"/>
      <c r="G128" s="168"/>
    </row>
    <row r="129" spans="3:7" ht="12.75">
      <c r="C129" s="165"/>
      <c r="D129" s="166"/>
      <c r="E129" s="167"/>
      <c r="F129" s="167"/>
      <c r="G129" s="168"/>
    </row>
    <row r="130" spans="3:7" ht="12.75">
      <c r="C130" s="165"/>
      <c r="D130" s="166"/>
      <c r="E130" s="167"/>
      <c r="F130" s="167"/>
      <c r="G130" s="168"/>
    </row>
    <row r="131" spans="3:7" ht="12.75">
      <c r="C131" s="165"/>
      <c r="D131" s="166"/>
      <c r="E131" s="167"/>
      <c r="F131" s="167"/>
      <c r="G131" s="168"/>
    </row>
    <row r="132" spans="3:7" ht="12.75">
      <c r="C132" s="165"/>
      <c r="D132" s="166"/>
      <c r="E132" s="167"/>
      <c r="F132" s="167"/>
      <c r="G132" s="168"/>
    </row>
    <row r="133" spans="3:7" ht="12.75">
      <c r="C133" s="165"/>
      <c r="D133" s="166"/>
      <c r="E133" s="167"/>
      <c r="F133" s="167"/>
      <c r="G133" s="168"/>
    </row>
    <row r="134" spans="3:7" ht="12.75">
      <c r="C134" s="165"/>
      <c r="D134" s="169"/>
      <c r="E134" s="167"/>
      <c r="F134" s="167"/>
      <c r="G134" s="168"/>
    </row>
    <row r="135" spans="3:7" ht="12.75">
      <c r="C135" s="165"/>
      <c r="D135" s="169"/>
      <c r="E135" s="167"/>
      <c r="F135" s="167"/>
      <c r="G135" s="168"/>
    </row>
    <row r="136" spans="3:7" ht="12.75">
      <c r="C136" s="165"/>
      <c r="D136" s="169"/>
      <c r="E136" s="167"/>
      <c r="F136" s="167"/>
      <c r="G136" s="168"/>
    </row>
    <row r="137" spans="3:7" ht="12.75">
      <c r="C137" s="165"/>
      <c r="D137" s="169"/>
      <c r="E137" s="167"/>
      <c r="F137" s="167"/>
      <c r="G137" s="168"/>
    </row>
    <row r="138" spans="3:7" ht="12.75">
      <c r="C138" s="165"/>
      <c r="D138" s="169"/>
      <c r="E138" s="167"/>
      <c r="F138" s="167"/>
      <c r="G138" s="168"/>
    </row>
    <row r="139" spans="3:7" ht="12.75">
      <c r="C139" s="165"/>
      <c r="D139" s="169"/>
      <c r="E139" s="167"/>
      <c r="F139" s="167"/>
      <c r="G139" s="168"/>
    </row>
    <row r="140" spans="3:7" ht="12.75">
      <c r="C140" s="165"/>
      <c r="D140" s="169"/>
      <c r="E140" s="167"/>
      <c r="F140" s="167"/>
      <c r="G140" s="168"/>
    </row>
    <row r="141" spans="3:7" ht="12.75">
      <c r="C141" s="165"/>
      <c r="D141" s="169"/>
      <c r="E141" s="167"/>
      <c r="F141" s="167"/>
      <c r="G141" s="168"/>
    </row>
    <row r="142" spans="3:7" ht="12.75">
      <c r="C142" s="165"/>
      <c r="D142" s="169"/>
      <c r="E142" s="167"/>
      <c r="F142" s="167"/>
      <c r="G142" s="168"/>
    </row>
    <row r="143" spans="3:7" ht="12.75">
      <c r="C143" s="165"/>
      <c r="D143" s="169"/>
      <c r="E143" s="167"/>
      <c r="F143" s="167"/>
      <c r="G143" s="168"/>
    </row>
    <row r="144" spans="3:7" ht="12.75">
      <c r="C144" s="165"/>
      <c r="D144" s="169"/>
      <c r="E144" s="167"/>
      <c r="F144" s="167"/>
      <c r="G144" s="168"/>
    </row>
    <row r="145" spans="3:7" ht="12.75">
      <c r="C145" s="165"/>
      <c r="D145" s="169"/>
      <c r="E145" s="167"/>
      <c r="F145" s="167"/>
      <c r="G145" s="168"/>
    </row>
    <row r="146" spans="3:7" ht="12.75">
      <c r="C146" s="165"/>
      <c r="D146" s="169"/>
      <c r="E146" s="167"/>
      <c r="F146" s="167"/>
      <c r="G146" s="168"/>
    </row>
    <row r="147" spans="3:7" ht="12.75">
      <c r="C147" s="165"/>
      <c r="D147" s="169"/>
      <c r="E147" s="167"/>
      <c r="F147" s="167"/>
      <c r="G147" s="168"/>
    </row>
    <row r="148" spans="3:7" ht="12.75">
      <c r="C148" s="165"/>
      <c r="D148" s="169"/>
      <c r="E148" s="167"/>
      <c r="F148" s="167"/>
      <c r="G148" s="168"/>
    </row>
    <row r="149" spans="3:7" ht="12.75">
      <c r="C149" s="165"/>
      <c r="D149" s="169"/>
      <c r="E149" s="167"/>
      <c r="F149" s="167"/>
      <c r="G149" s="168"/>
    </row>
    <row r="150" spans="3:7" ht="12.75">
      <c r="C150" s="165"/>
      <c r="D150" s="169"/>
      <c r="E150" s="167"/>
      <c r="F150" s="167"/>
      <c r="G150" s="168"/>
    </row>
    <row r="151" spans="3:7" ht="12.75">
      <c r="C151" s="165"/>
      <c r="D151" s="169"/>
      <c r="E151" s="167"/>
      <c r="F151" s="167"/>
      <c r="G151" s="168"/>
    </row>
    <row r="152" spans="3:7" ht="12.75">
      <c r="C152" s="165"/>
      <c r="D152" s="169"/>
      <c r="E152" s="167"/>
      <c r="F152" s="167"/>
      <c r="G152" s="168"/>
    </row>
    <row r="153" spans="3:7" ht="12.75">
      <c r="C153" s="165"/>
      <c r="D153" s="169"/>
      <c r="E153" s="167"/>
      <c r="F153" s="167"/>
      <c r="G153" s="168"/>
    </row>
    <row r="154" spans="3:7" ht="12.75">
      <c r="C154" s="165"/>
      <c r="D154" s="169"/>
      <c r="E154" s="167"/>
      <c r="F154" s="167"/>
      <c r="G154" s="168"/>
    </row>
    <row r="155" spans="3:7" ht="12.75">
      <c r="C155" s="165"/>
      <c r="D155" s="169"/>
      <c r="E155" s="167"/>
      <c r="F155" s="167"/>
      <c r="G155" s="168"/>
    </row>
    <row r="156" spans="3:7" ht="12.75">
      <c r="C156" s="165"/>
      <c r="D156" s="169"/>
      <c r="E156" s="167"/>
      <c r="F156" s="167"/>
      <c r="G156" s="168"/>
    </row>
    <row r="157" spans="3:7" ht="12.75">
      <c r="C157" s="165"/>
      <c r="D157" s="169"/>
      <c r="E157" s="167"/>
      <c r="F157" s="167"/>
      <c r="G157" s="168"/>
    </row>
    <row r="158" spans="3:7" ht="12.75">
      <c r="C158" s="165"/>
      <c r="D158" s="169"/>
      <c r="E158" s="167"/>
      <c r="F158" s="167"/>
      <c r="G158" s="168"/>
    </row>
    <row r="159" spans="3:7" ht="12.75">
      <c r="C159" s="165"/>
      <c r="D159" s="169"/>
      <c r="E159" s="167"/>
      <c r="F159" s="167"/>
      <c r="G159" s="168"/>
    </row>
    <row r="160" spans="3:7" ht="12.75">
      <c r="C160" s="165"/>
      <c r="D160" s="169"/>
      <c r="E160" s="167"/>
      <c r="F160" s="167"/>
      <c r="G160" s="168"/>
    </row>
    <row r="161" spans="3:7" ht="12.75">
      <c r="C161" s="165"/>
      <c r="D161" s="169"/>
      <c r="E161" s="167"/>
      <c r="F161" s="167"/>
      <c r="G161" s="168"/>
    </row>
    <row r="162" spans="3:7" ht="12.75">
      <c r="C162" s="165"/>
      <c r="D162" s="169"/>
      <c r="E162" s="167"/>
      <c r="F162" s="167"/>
      <c r="G162" s="168"/>
    </row>
    <row r="163" spans="3:7" ht="12.75">
      <c r="C163" s="165"/>
      <c r="D163" s="169"/>
      <c r="E163" s="167"/>
      <c r="F163" s="167"/>
      <c r="G163" s="168"/>
    </row>
    <row r="164" spans="3:7" ht="12.75">
      <c r="C164" s="165"/>
      <c r="D164" s="169"/>
      <c r="E164" s="167"/>
      <c r="F164" s="167"/>
      <c r="G164" s="168"/>
    </row>
    <row r="165" spans="3:7" ht="12.75">
      <c r="C165" s="165"/>
      <c r="D165" s="169"/>
      <c r="E165" s="167"/>
      <c r="F165" s="167"/>
      <c r="G165" s="168"/>
    </row>
    <row r="166" spans="3:7" ht="12.75">
      <c r="C166" s="165"/>
      <c r="D166" s="169"/>
      <c r="E166" s="167"/>
      <c r="F166" s="167"/>
      <c r="G166" s="168"/>
    </row>
    <row r="167" spans="3:7" ht="12.75">
      <c r="C167" s="165"/>
      <c r="D167" s="169"/>
      <c r="E167" s="167"/>
      <c r="F167" s="167"/>
      <c r="G167" s="168"/>
    </row>
    <row r="168" spans="3:7" ht="12.75">
      <c r="C168" s="165"/>
      <c r="D168" s="169"/>
      <c r="E168" s="167"/>
      <c r="F168" s="167"/>
      <c r="G168" s="168"/>
    </row>
    <row r="169" spans="3:7" ht="12.75">
      <c r="C169" s="165"/>
      <c r="D169" s="169"/>
      <c r="E169" s="167"/>
      <c r="F169" s="167"/>
      <c r="G169" s="168"/>
    </row>
    <row r="170" spans="3:7" ht="12.75">
      <c r="C170" s="165"/>
      <c r="D170" s="169"/>
      <c r="E170" s="167"/>
      <c r="F170" s="167"/>
      <c r="G170" s="168"/>
    </row>
    <row r="171" spans="3:7" ht="12.75">
      <c r="C171" s="165"/>
      <c r="D171" s="169"/>
      <c r="E171" s="167"/>
      <c r="F171" s="167"/>
      <c r="G171" s="168"/>
    </row>
    <row r="172" spans="3:7" ht="12.75">
      <c r="C172" s="165"/>
      <c r="D172" s="169"/>
      <c r="E172" s="167"/>
      <c r="F172" s="167"/>
      <c r="G172" s="168"/>
    </row>
    <row r="173" spans="3:7" ht="12.75">
      <c r="C173" s="165"/>
      <c r="D173" s="169"/>
      <c r="E173" s="167"/>
      <c r="F173" s="167"/>
      <c r="G173" s="168"/>
    </row>
    <row r="174" spans="3:7" ht="12.75">
      <c r="C174" s="165"/>
      <c r="D174" s="169"/>
      <c r="E174" s="167"/>
      <c r="F174" s="167"/>
      <c r="G174" s="168"/>
    </row>
    <row r="175" spans="3:7" ht="12.75">
      <c r="C175" s="165"/>
      <c r="D175" s="169"/>
      <c r="E175" s="167"/>
      <c r="F175" s="167"/>
      <c r="G175" s="168"/>
    </row>
    <row r="176" spans="3:7" ht="12.75">
      <c r="C176" s="165"/>
      <c r="D176" s="169"/>
      <c r="E176" s="167"/>
      <c r="F176" s="167"/>
      <c r="G176" s="168"/>
    </row>
    <row r="177" spans="3:7" ht="12.75">
      <c r="C177" s="165"/>
      <c r="D177" s="169"/>
      <c r="E177" s="167"/>
      <c r="F177" s="167"/>
      <c r="G177" s="168"/>
    </row>
    <row r="178" spans="3:7" ht="12.75">
      <c r="C178" s="165"/>
      <c r="D178" s="169"/>
      <c r="E178" s="167"/>
      <c r="F178" s="167"/>
      <c r="G178" s="168"/>
    </row>
    <row r="179" spans="3:7" ht="12.75">
      <c r="C179" s="165"/>
      <c r="D179" s="169"/>
      <c r="E179" s="167"/>
      <c r="F179" s="167"/>
      <c r="G179" s="168"/>
    </row>
    <row r="180" spans="3:7" ht="12.75">
      <c r="C180" s="165"/>
      <c r="D180" s="169"/>
      <c r="E180" s="167"/>
      <c r="F180" s="167"/>
      <c r="G180" s="168"/>
    </row>
    <row r="181" spans="3:7" ht="12.75">
      <c r="C181" s="165"/>
      <c r="D181" s="169"/>
      <c r="E181" s="167"/>
      <c r="F181" s="167"/>
      <c r="G181" s="168"/>
    </row>
    <row r="182" spans="3:7" ht="12.75">
      <c r="C182" s="165"/>
      <c r="D182" s="169"/>
      <c r="E182" s="167"/>
      <c r="F182" s="167"/>
      <c r="G182" s="168"/>
    </row>
    <row r="183" spans="3:7" ht="12.75">
      <c r="C183" s="165"/>
      <c r="D183" s="169"/>
      <c r="E183" s="167"/>
      <c r="F183" s="167"/>
      <c r="G183" s="168"/>
    </row>
    <row r="184" spans="3:7" ht="12.75">
      <c r="C184" s="165"/>
      <c r="D184" s="169"/>
      <c r="E184" s="167"/>
      <c r="F184" s="167"/>
      <c r="G184" s="168"/>
    </row>
    <row r="185" spans="3:7" ht="12.75">
      <c r="C185" s="165"/>
      <c r="D185" s="169"/>
      <c r="E185" s="167"/>
      <c r="F185" s="167"/>
      <c r="G185" s="168"/>
    </row>
    <row r="186" spans="3:7" ht="12.75">
      <c r="C186" s="165"/>
      <c r="D186" s="169"/>
      <c r="E186" s="167"/>
      <c r="F186" s="167"/>
      <c r="G186" s="168"/>
    </row>
    <row r="187" spans="3:7" ht="12.75">
      <c r="C187" s="165"/>
      <c r="D187" s="169"/>
      <c r="E187" s="167"/>
      <c r="F187" s="167"/>
      <c r="G187" s="168"/>
    </row>
    <row r="188" spans="3:7" ht="12.75">
      <c r="C188" s="165"/>
      <c r="D188" s="169"/>
      <c r="E188" s="167"/>
      <c r="F188" s="167"/>
      <c r="G188" s="168"/>
    </row>
    <row r="189" spans="3:7" ht="12.75">
      <c r="C189" s="165"/>
      <c r="D189" s="169"/>
      <c r="E189" s="167"/>
      <c r="F189" s="167"/>
      <c r="G189" s="168"/>
    </row>
    <row r="190" spans="3:7" ht="12.75">
      <c r="C190" s="165"/>
      <c r="D190" s="169"/>
      <c r="E190" s="167"/>
      <c r="F190" s="167"/>
      <c r="G190" s="168"/>
    </row>
    <row r="191" spans="3:7" ht="12.75">
      <c r="C191" s="165"/>
      <c r="D191" s="169"/>
      <c r="E191" s="167"/>
      <c r="F191" s="167"/>
      <c r="G191" s="168"/>
    </row>
    <row r="192" spans="3:7" ht="12.75">
      <c r="C192" s="165"/>
      <c r="D192" s="169"/>
      <c r="E192" s="167"/>
      <c r="F192" s="167"/>
      <c r="G192" s="168"/>
    </row>
    <row r="193" spans="3:7" ht="12.75">
      <c r="C193" s="165"/>
      <c r="D193" s="169"/>
      <c r="E193" s="167"/>
      <c r="F193" s="167"/>
      <c r="G193" s="168"/>
    </row>
    <row r="194" spans="3:7" ht="12.75">
      <c r="C194" s="165"/>
      <c r="D194" s="169"/>
      <c r="E194" s="167"/>
      <c r="F194" s="167"/>
      <c r="G194" s="168"/>
    </row>
    <row r="195" spans="3:7" ht="12.75">
      <c r="C195" s="165"/>
      <c r="D195" s="169"/>
      <c r="E195" s="167"/>
      <c r="F195" s="167"/>
      <c r="G195" s="168"/>
    </row>
    <row r="196" spans="3:7" ht="12.75">
      <c r="C196" s="165"/>
      <c r="D196" s="169"/>
      <c r="E196" s="167"/>
      <c r="F196" s="167"/>
      <c r="G196" s="168"/>
    </row>
    <row r="197" spans="3:7" ht="12.75">
      <c r="C197" s="165"/>
      <c r="D197" s="169"/>
      <c r="E197" s="167"/>
      <c r="F197" s="167"/>
      <c r="G197" s="168"/>
    </row>
    <row r="198" spans="3:7" ht="12.75">
      <c r="C198" s="165"/>
      <c r="D198" s="169"/>
      <c r="E198" s="167"/>
      <c r="F198" s="167"/>
      <c r="G198" s="168"/>
    </row>
    <row r="199" spans="3:7" ht="12.75">
      <c r="C199" s="165"/>
      <c r="D199" s="169"/>
      <c r="E199" s="167"/>
      <c r="F199" s="167"/>
      <c r="G199" s="168"/>
    </row>
    <row r="200" spans="3:7" ht="12.75">
      <c r="C200" s="165"/>
      <c r="D200" s="169"/>
      <c r="E200" s="167"/>
      <c r="F200" s="167"/>
      <c r="G200" s="168"/>
    </row>
    <row r="201" spans="3:7" ht="12.75">
      <c r="C201" s="165"/>
      <c r="D201" s="169"/>
      <c r="E201" s="167"/>
      <c r="F201" s="167"/>
      <c r="G201" s="168"/>
    </row>
    <row r="202" spans="3:7" ht="12.75">
      <c r="C202" s="165"/>
      <c r="D202" s="169"/>
      <c r="E202" s="167"/>
      <c r="F202" s="167"/>
      <c r="G202" s="168"/>
    </row>
    <row r="203" spans="3:7" ht="12.75">
      <c r="C203" s="165"/>
      <c r="D203" s="169"/>
      <c r="E203" s="167"/>
      <c r="F203" s="167"/>
      <c r="G203" s="168"/>
    </row>
    <row r="204" spans="3:7" ht="12.75">
      <c r="C204" s="165"/>
      <c r="D204" s="169"/>
      <c r="E204" s="167"/>
      <c r="F204" s="167"/>
      <c r="G204" s="168"/>
    </row>
    <row r="205" spans="3:7" ht="12.75">
      <c r="C205" s="165"/>
      <c r="D205" s="169"/>
      <c r="E205" s="167"/>
      <c r="F205" s="167"/>
      <c r="G205" s="168"/>
    </row>
    <row r="206" spans="3:7" ht="12.75">
      <c r="C206" s="165"/>
      <c r="D206" s="169"/>
      <c r="E206" s="167"/>
      <c r="F206" s="167"/>
      <c r="G206" s="168"/>
    </row>
    <row r="207" spans="3:7" ht="12.75">
      <c r="C207" s="165"/>
      <c r="D207" s="169"/>
      <c r="E207" s="167"/>
      <c r="F207" s="167"/>
      <c r="G207" s="168"/>
    </row>
    <row r="208" spans="3:7" ht="12.75">
      <c r="C208" s="165"/>
      <c r="D208" s="169"/>
      <c r="E208" s="167"/>
      <c r="F208" s="167"/>
      <c r="G208" s="168"/>
    </row>
    <row r="209" spans="3:7" ht="12.75">
      <c r="C209" s="165"/>
      <c r="D209" s="169"/>
      <c r="E209" s="167"/>
      <c r="F209" s="167"/>
      <c r="G209" s="168"/>
    </row>
    <row r="210" spans="3:7" ht="12.75">
      <c r="C210" s="165"/>
      <c r="D210" s="169"/>
      <c r="E210" s="167"/>
      <c r="F210" s="167"/>
      <c r="G210" s="168"/>
    </row>
    <row r="211" spans="3:7" ht="12.75">
      <c r="C211" s="165"/>
      <c r="D211" s="169"/>
      <c r="E211" s="167"/>
      <c r="F211" s="167"/>
      <c r="G211" s="168"/>
    </row>
    <row r="212" spans="3:7" ht="12.75">
      <c r="C212" s="165"/>
      <c r="D212" s="169"/>
      <c r="E212" s="167"/>
      <c r="F212" s="167"/>
      <c r="G212" s="168"/>
    </row>
    <row r="213" spans="3:7" ht="12.75">
      <c r="C213" s="165"/>
      <c r="D213" s="169"/>
      <c r="E213" s="167"/>
      <c r="F213" s="167"/>
      <c r="G213" s="168"/>
    </row>
    <row r="214" spans="3:7" ht="12.75">
      <c r="C214" s="165"/>
      <c r="D214" s="169"/>
      <c r="E214" s="167"/>
      <c r="F214" s="167"/>
      <c r="G214" s="168"/>
    </row>
    <row r="215" spans="3:7" ht="12.75">
      <c r="C215" s="165"/>
      <c r="D215" s="169"/>
      <c r="E215" s="167"/>
      <c r="F215" s="167"/>
      <c r="G215" s="168"/>
    </row>
    <row r="216" spans="3:7" ht="12.75">
      <c r="C216" s="165"/>
      <c r="D216" s="169"/>
      <c r="E216" s="167"/>
      <c r="F216" s="167"/>
      <c r="G216" s="168"/>
    </row>
    <row r="217" spans="3:7" ht="12.75">
      <c r="C217" s="165"/>
      <c r="D217" s="169"/>
      <c r="E217" s="167"/>
      <c r="F217" s="167"/>
      <c r="G217" s="168"/>
    </row>
    <row r="218" spans="3:7" ht="12.75">
      <c r="C218" s="165"/>
      <c r="D218" s="169"/>
      <c r="E218" s="167"/>
      <c r="F218" s="167"/>
      <c r="G218" s="168"/>
    </row>
    <row r="219" spans="3:7" ht="12.75">
      <c r="C219" s="165"/>
      <c r="D219" s="169"/>
      <c r="E219" s="167"/>
      <c r="F219" s="167"/>
      <c r="G219" s="168"/>
    </row>
    <row r="220" spans="3:7" ht="12.75">
      <c r="C220" s="165"/>
      <c r="D220" s="169"/>
      <c r="E220" s="167"/>
      <c r="F220" s="167"/>
      <c r="G220" s="168"/>
    </row>
    <row r="221" spans="3:7" ht="12.75">
      <c r="C221" s="165"/>
      <c r="D221" s="169"/>
      <c r="E221" s="167"/>
      <c r="F221" s="167"/>
      <c r="G221" s="168"/>
    </row>
    <row r="222" spans="3:7" ht="12.75">
      <c r="C222" s="165"/>
      <c r="D222" s="169"/>
      <c r="E222" s="167"/>
      <c r="F222" s="167"/>
      <c r="G222" s="168"/>
    </row>
    <row r="223" spans="3:7" ht="12.75">
      <c r="C223" s="165"/>
      <c r="D223" s="169"/>
      <c r="E223" s="167"/>
      <c r="F223" s="167"/>
      <c r="G223" s="168"/>
    </row>
    <row r="224" spans="3:7" ht="12.75">
      <c r="C224" s="165"/>
      <c r="D224" s="169"/>
      <c r="E224" s="167"/>
      <c r="F224" s="167"/>
      <c r="G224" s="168"/>
    </row>
    <row r="225" spans="3:7" ht="12.75">
      <c r="C225" s="165"/>
      <c r="D225" s="169"/>
      <c r="E225" s="167"/>
      <c r="F225" s="167"/>
      <c r="G225" s="168"/>
    </row>
    <row r="226" spans="3:7" ht="12.75">
      <c r="C226" s="165"/>
      <c r="D226" s="169"/>
      <c r="E226" s="167"/>
      <c r="F226" s="167"/>
      <c r="G226" s="168"/>
    </row>
    <row r="227" spans="3:7" ht="12.75">
      <c r="C227" s="165"/>
      <c r="D227" s="169"/>
      <c r="E227" s="167"/>
      <c r="F227" s="167"/>
      <c r="G227" s="168"/>
    </row>
    <row r="228" spans="3:7" ht="12.75">
      <c r="C228" s="165"/>
      <c r="D228" s="169"/>
      <c r="E228" s="167"/>
      <c r="F228" s="167"/>
      <c r="G228" s="168"/>
    </row>
    <row r="229" spans="3:7" ht="12.75">
      <c r="C229" s="165"/>
      <c r="D229" s="169"/>
      <c r="E229" s="167"/>
      <c r="F229" s="167"/>
      <c r="G229" s="168"/>
    </row>
    <row r="230" spans="3:7" ht="12.75">
      <c r="C230" s="165"/>
      <c r="D230" s="169"/>
      <c r="E230" s="167"/>
      <c r="F230" s="167"/>
      <c r="G230" s="168"/>
    </row>
    <row r="231" spans="3:7" ht="12.75">
      <c r="C231" s="165"/>
      <c r="D231" s="169"/>
      <c r="E231" s="167"/>
      <c r="F231" s="167"/>
      <c r="G231" s="168"/>
    </row>
    <row r="232" spans="3:7" ht="12.75">
      <c r="C232" s="165"/>
      <c r="D232" s="169"/>
      <c r="E232" s="167"/>
      <c r="F232" s="167"/>
      <c r="G232" s="168"/>
    </row>
    <row r="233" spans="3:7" ht="12.75">
      <c r="C233" s="165"/>
      <c r="D233" s="169"/>
      <c r="E233" s="167"/>
      <c r="F233" s="167"/>
      <c r="G233" s="168"/>
    </row>
    <row r="234" spans="3:7" ht="12.75">
      <c r="C234" s="165"/>
      <c r="D234" s="169"/>
      <c r="E234" s="167"/>
      <c r="F234" s="167"/>
      <c r="G234" s="168"/>
    </row>
    <row r="235" spans="3:7" ht="12.75">
      <c r="C235" s="165"/>
      <c r="D235" s="169"/>
      <c r="E235" s="167"/>
      <c r="F235" s="167"/>
      <c r="G235" s="168"/>
    </row>
    <row r="236" spans="3:7" ht="12.75">
      <c r="C236" s="165"/>
      <c r="D236" s="169"/>
      <c r="E236" s="167"/>
      <c r="F236" s="167"/>
      <c r="G236" s="168"/>
    </row>
    <row r="237" spans="3:7" ht="12.75">
      <c r="C237" s="165"/>
      <c r="D237" s="169"/>
      <c r="E237" s="167"/>
      <c r="F237" s="167"/>
      <c r="G237" s="168"/>
    </row>
    <row r="238" spans="3:7" ht="12.75">
      <c r="C238" s="165"/>
      <c r="D238" s="169"/>
      <c r="E238" s="167"/>
      <c r="F238" s="167"/>
      <c r="G238" s="168"/>
    </row>
    <row r="239" spans="3:7" ht="12.75">
      <c r="C239" s="165"/>
      <c r="D239" s="169"/>
      <c r="E239" s="167"/>
      <c r="F239" s="167"/>
      <c r="G239" s="168"/>
    </row>
    <row r="240" spans="3:7" ht="12.75">
      <c r="C240" s="165"/>
      <c r="D240" s="169"/>
      <c r="E240" s="167"/>
      <c r="F240" s="167"/>
      <c r="G240" s="168"/>
    </row>
    <row r="241" spans="3:7" ht="12.75">
      <c r="C241" s="165"/>
      <c r="D241" s="169"/>
      <c r="E241" s="167"/>
      <c r="F241" s="167"/>
      <c r="G241" s="168"/>
    </row>
    <row r="242" spans="3:7" ht="12.75">
      <c r="C242" s="165"/>
      <c r="D242" s="169"/>
      <c r="E242" s="167"/>
      <c r="F242" s="167"/>
      <c r="G242" s="168"/>
    </row>
    <row r="243" spans="3:7" ht="12.75">
      <c r="C243" s="165"/>
      <c r="D243" s="169"/>
      <c r="E243" s="167"/>
      <c r="F243" s="167"/>
      <c r="G243" s="168"/>
    </row>
    <row r="244" spans="3:7" ht="12.75">
      <c r="C244" s="165"/>
      <c r="D244" s="169"/>
      <c r="E244" s="167"/>
      <c r="F244" s="167"/>
      <c r="G244" s="168"/>
    </row>
    <row r="245" spans="3:7" ht="12.75">
      <c r="C245" s="165"/>
      <c r="D245" s="169"/>
      <c r="E245" s="167"/>
      <c r="F245" s="167"/>
      <c r="G245" s="168"/>
    </row>
    <row r="246" spans="3:7" ht="12.75">
      <c r="C246" s="165"/>
      <c r="D246" s="169"/>
      <c r="E246" s="167"/>
      <c r="F246" s="167"/>
      <c r="G246" s="168"/>
    </row>
    <row r="247" spans="3:7" ht="12.75">
      <c r="C247" s="165"/>
      <c r="D247" s="169"/>
      <c r="E247" s="167"/>
      <c r="F247" s="167"/>
      <c r="G247" s="168"/>
    </row>
    <row r="248" spans="3:7" ht="12.75">
      <c r="C248" s="165"/>
      <c r="D248" s="169"/>
      <c r="E248" s="167"/>
      <c r="F248" s="167"/>
      <c r="G248" s="168"/>
    </row>
    <row r="249" spans="3:7" ht="12.75">
      <c r="C249" s="165"/>
      <c r="D249" s="169"/>
      <c r="E249" s="167"/>
      <c r="F249" s="167"/>
      <c r="G249" s="168"/>
    </row>
    <row r="250" spans="3:7" ht="12.75">
      <c r="C250" s="165"/>
      <c r="D250" s="169"/>
      <c r="E250" s="167"/>
      <c r="F250" s="167"/>
      <c r="G250" s="168"/>
    </row>
    <row r="251" spans="3:7" ht="12.75">
      <c r="C251" s="165"/>
      <c r="D251" s="169"/>
      <c r="E251" s="167"/>
      <c r="F251" s="167"/>
      <c r="G251" s="168"/>
    </row>
    <row r="252" spans="3:7" ht="12.75">
      <c r="C252" s="165"/>
      <c r="D252" s="169"/>
      <c r="E252" s="167"/>
      <c r="F252" s="167"/>
      <c r="G252" s="168"/>
    </row>
    <row r="253" spans="3:7" ht="12.75">
      <c r="C253" s="165"/>
      <c r="D253" s="169"/>
      <c r="E253" s="167"/>
      <c r="F253" s="167"/>
      <c r="G253" s="168"/>
    </row>
    <row r="254" spans="3:7" ht="12.75">
      <c r="C254" s="165"/>
      <c r="D254" s="169"/>
      <c r="E254" s="167"/>
      <c r="F254" s="167"/>
      <c r="G254" s="168"/>
    </row>
    <row r="255" spans="3:7" ht="12.75">
      <c r="C255" s="165"/>
      <c r="D255" s="169"/>
      <c r="E255" s="167"/>
      <c r="F255" s="167"/>
      <c r="G255" s="168"/>
    </row>
    <row r="256" spans="3:7" ht="12.75">
      <c r="C256" s="165"/>
      <c r="D256" s="169"/>
      <c r="E256" s="167"/>
      <c r="F256" s="167"/>
      <c r="G256" s="168"/>
    </row>
    <row r="257" spans="3:7" ht="12.75">
      <c r="C257" s="165"/>
      <c r="D257" s="169"/>
      <c r="E257" s="167"/>
      <c r="F257" s="167"/>
      <c r="G257" s="168"/>
    </row>
    <row r="258" spans="3:7" ht="12.75">
      <c r="C258" s="165"/>
      <c r="D258" s="169"/>
      <c r="E258" s="167"/>
      <c r="F258" s="167"/>
      <c r="G258" s="168"/>
    </row>
    <row r="259" spans="3:7" ht="12.75">
      <c r="C259" s="165"/>
      <c r="D259" s="169"/>
      <c r="E259" s="167"/>
      <c r="F259" s="167"/>
      <c r="G259" s="168"/>
    </row>
    <row r="260" spans="3:7" ht="12.75">
      <c r="C260" s="170"/>
      <c r="D260" s="171"/>
      <c r="E260" s="172"/>
      <c r="F260" s="172"/>
      <c r="G260" s="173"/>
    </row>
  </sheetData>
  <sheetProtection/>
  <mergeCells count="9">
    <mergeCell ref="D7:G7"/>
    <mergeCell ref="D8:G8"/>
    <mergeCell ref="C9:G9"/>
    <mergeCell ref="D1:G1"/>
    <mergeCell ref="D2:G2"/>
    <mergeCell ref="D3:G3"/>
    <mergeCell ref="D4:G4"/>
    <mergeCell ref="D5:G5"/>
    <mergeCell ref="D6:G6"/>
  </mergeCells>
  <printOptions/>
  <pageMargins left="0.7874015748031497" right="0.1968503937007874" top="0" bottom="0" header="0" footer="0.1968503937007874"/>
  <pageSetup blackAndWhite="1" horizontalDpi="600" verticalDpi="600" orientation="portrait" paperSize="9" scale="90" r:id="rId1"/>
  <headerFooter alignWithMargins="0">
    <oddHeader>&amp;R&amp;"Times New Roman,обычный"
</oddHeader>
  </headerFooter>
  <rowBreaks count="1" manualBreakCount="1">
    <brk id="56" min="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52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7.625" style="0" customWidth="1"/>
    <col min="2" max="2" width="18.875" style="0" customWidth="1"/>
    <col min="3" max="3" width="102.875" style="0" customWidth="1"/>
    <col min="4" max="4" width="9.125" style="0" hidden="1" customWidth="1"/>
  </cols>
  <sheetData>
    <row r="1" ht="15.75">
      <c r="C1" s="37" t="s">
        <v>462</v>
      </c>
    </row>
    <row r="2" ht="15.75">
      <c r="C2" s="37" t="s">
        <v>353</v>
      </c>
    </row>
    <row r="3" spans="3:6" ht="15.75">
      <c r="C3" s="197" t="s">
        <v>461</v>
      </c>
      <c r="D3" s="197"/>
      <c r="E3" s="197"/>
      <c r="F3" s="197"/>
    </row>
    <row r="4" spans="3:6" ht="13.5" customHeight="1">
      <c r="C4" s="198" t="s">
        <v>406</v>
      </c>
      <c r="D4" s="198"/>
      <c r="E4" s="198"/>
      <c r="F4" s="198"/>
    </row>
    <row r="5" spans="1:4" ht="24.75" customHeight="1">
      <c r="A5" s="259" t="s">
        <v>669</v>
      </c>
      <c r="B5" s="259"/>
      <c r="C5" s="259"/>
      <c r="D5" s="199"/>
    </row>
    <row r="6" spans="1:4" ht="32.25" customHeight="1">
      <c r="A6" s="200" t="s">
        <v>670</v>
      </c>
      <c r="B6" s="201" t="s">
        <v>671</v>
      </c>
      <c r="C6" s="202" t="s">
        <v>628</v>
      </c>
      <c r="D6" s="203"/>
    </row>
    <row r="7" spans="1:4" ht="27.75" customHeight="1">
      <c r="A7" s="204" t="s">
        <v>19</v>
      </c>
      <c r="B7" s="201"/>
      <c r="C7" s="205" t="s">
        <v>672</v>
      </c>
      <c r="D7" s="199"/>
    </row>
    <row r="8" spans="1:4" ht="15.75" customHeight="1">
      <c r="A8" s="206" t="s">
        <v>19</v>
      </c>
      <c r="B8" s="207" t="s">
        <v>673</v>
      </c>
      <c r="C8" s="208" t="s">
        <v>674</v>
      </c>
      <c r="D8" s="199"/>
    </row>
    <row r="9" spans="1:4" ht="15.75" customHeight="1">
      <c r="A9" s="206" t="s">
        <v>19</v>
      </c>
      <c r="B9" s="207" t="s">
        <v>675</v>
      </c>
      <c r="C9" s="208" t="s">
        <v>676</v>
      </c>
      <c r="D9" s="199"/>
    </row>
    <row r="10" spans="1:4" ht="16.5" customHeight="1">
      <c r="A10" s="206" t="s">
        <v>19</v>
      </c>
      <c r="B10" s="207" t="s">
        <v>677</v>
      </c>
      <c r="C10" s="209" t="s">
        <v>678</v>
      </c>
      <c r="D10" s="199"/>
    </row>
    <row r="11" spans="1:4" ht="18" customHeight="1">
      <c r="A11" s="206" t="s">
        <v>19</v>
      </c>
      <c r="B11" s="207" t="s">
        <v>679</v>
      </c>
      <c r="C11" s="209" t="s">
        <v>680</v>
      </c>
      <c r="D11" s="199"/>
    </row>
    <row r="12" spans="1:4" ht="18.75" customHeight="1">
      <c r="A12" s="206" t="s">
        <v>19</v>
      </c>
      <c r="B12" s="207" t="s">
        <v>681</v>
      </c>
      <c r="C12" s="208" t="s">
        <v>682</v>
      </c>
      <c r="D12" s="199"/>
    </row>
    <row r="13" spans="1:4" ht="28.5" customHeight="1">
      <c r="A13" s="210" t="s">
        <v>19</v>
      </c>
      <c r="B13" s="207" t="s">
        <v>683</v>
      </c>
      <c r="C13" s="211" t="s">
        <v>684</v>
      </c>
      <c r="D13" s="212"/>
    </row>
    <row r="14" spans="1:4" ht="27" customHeight="1">
      <c r="A14" s="210" t="s">
        <v>19</v>
      </c>
      <c r="B14" s="207" t="s">
        <v>685</v>
      </c>
      <c r="C14" s="211" t="s">
        <v>686</v>
      </c>
      <c r="D14" s="212"/>
    </row>
    <row r="15" spans="1:4" ht="26.25" customHeight="1">
      <c r="A15" s="206" t="s">
        <v>19</v>
      </c>
      <c r="B15" s="207" t="s">
        <v>687</v>
      </c>
      <c r="C15" s="208" t="s">
        <v>688</v>
      </c>
      <c r="D15" s="199"/>
    </row>
    <row r="16" spans="1:4" ht="16.5" customHeight="1">
      <c r="A16" s="206" t="s">
        <v>19</v>
      </c>
      <c r="B16" s="207" t="s">
        <v>689</v>
      </c>
      <c r="C16" s="208" t="s">
        <v>690</v>
      </c>
      <c r="D16" s="199"/>
    </row>
    <row r="17" spans="1:4" ht="17.25" customHeight="1">
      <c r="A17" s="206" t="s">
        <v>19</v>
      </c>
      <c r="B17" s="207" t="s">
        <v>691</v>
      </c>
      <c r="C17" s="208" t="s">
        <v>692</v>
      </c>
      <c r="D17" s="199"/>
    </row>
    <row r="18" spans="1:4" ht="15" customHeight="1">
      <c r="A18" s="206" t="s">
        <v>19</v>
      </c>
      <c r="B18" s="213" t="s">
        <v>693</v>
      </c>
      <c r="C18" s="214" t="s">
        <v>694</v>
      </c>
      <c r="D18" s="199"/>
    </row>
    <row r="19" spans="1:4" ht="47.25" customHeight="1">
      <c r="A19" s="206" t="s">
        <v>19</v>
      </c>
      <c r="B19" s="213" t="s">
        <v>695</v>
      </c>
      <c r="C19" s="215" t="s">
        <v>696</v>
      </c>
      <c r="D19" s="199"/>
    </row>
    <row r="20" spans="1:4" ht="27.75" customHeight="1">
      <c r="A20" s="206" t="s">
        <v>19</v>
      </c>
      <c r="B20" s="213" t="s">
        <v>697</v>
      </c>
      <c r="C20" s="215" t="s">
        <v>698</v>
      </c>
      <c r="D20" s="199"/>
    </row>
    <row r="21" spans="1:4" ht="26.25" customHeight="1">
      <c r="A21" s="206" t="s">
        <v>19</v>
      </c>
      <c r="B21" s="213" t="s">
        <v>699</v>
      </c>
      <c r="C21" s="215" t="s">
        <v>700</v>
      </c>
      <c r="D21" s="199"/>
    </row>
    <row r="22" spans="1:4" ht="21.75" customHeight="1">
      <c r="A22" s="204" t="s">
        <v>22</v>
      </c>
      <c r="B22" s="213"/>
      <c r="C22" s="216" t="s">
        <v>701</v>
      </c>
      <c r="D22" s="199"/>
    </row>
    <row r="23" spans="1:4" ht="23.25" customHeight="1">
      <c r="A23" s="206" t="s">
        <v>22</v>
      </c>
      <c r="B23" s="207" t="s">
        <v>702</v>
      </c>
      <c r="C23" s="208" t="s">
        <v>703</v>
      </c>
      <c r="D23" s="199"/>
    </row>
    <row r="24" spans="1:4" ht="15" customHeight="1">
      <c r="A24" s="206" t="s">
        <v>22</v>
      </c>
      <c r="B24" s="207" t="s">
        <v>704</v>
      </c>
      <c r="C24" s="208" t="s">
        <v>705</v>
      </c>
      <c r="D24" s="199"/>
    </row>
    <row r="25" spans="1:4" ht="24.75" customHeight="1">
      <c r="A25" s="206" t="s">
        <v>22</v>
      </c>
      <c r="B25" s="207" t="s">
        <v>706</v>
      </c>
      <c r="C25" s="217" t="s">
        <v>707</v>
      </c>
      <c r="D25" s="199"/>
    </row>
    <row r="26" spans="1:4" ht="13.5" customHeight="1">
      <c r="A26" s="206" t="s">
        <v>22</v>
      </c>
      <c r="B26" s="207" t="s">
        <v>708</v>
      </c>
      <c r="C26" s="208" t="s">
        <v>709</v>
      </c>
      <c r="D26" s="199"/>
    </row>
    <row r="27" spans="1:4" ht="40.5" customHeight="1">
      <c r="A27" s="210" t="s">
        <v>22</v>
      </c>
      <c r="B27" s="207" t="s">
        <v>710</v>
      </c>
      <c r="C27" s="218" t="s">
        <v>711</v>
      </c>
      <c r="D27" s="212"/>
    </row>
    <row r="28" spans="1:4" ht="26.25" customHeight="1">
      <c r="A28" s="206" t="s">
        <v>22</v>
      </c>
      <c r="B28" s="207" t="s">
        <v>712</v>
      </c>
      <c r="C28" s="217" t="s">
        <v>713</v>
      </c>
      <c r="D28" s="199"/>
    </row>
    <row r="29" spans="1:4" ht="24" customHeight="1">
      <c r="A29" s="206" t="s">
        <v>22</v>
      </c>
      <c r="B29" s="207" t="s">
        <v>714</v>
      </c>
      <c r="C29" s="217" t="s">
        <v>715</v>
      </c>
      <c r="D29" s="199"/>
    </row>
    <row r="30" spans="1:4" ht="27" customHeight="1">
      <c r="A30" s="206" t="s">
        <v>22</v>
      </c>
      <c r="B30" s="207" t="s">
        <v>716</v>
      </c>
      <c r="C30" s="208" t="s">
        <v>717</v>
      </c>
      <c r="D30" s="199"/>
    </row>
    <row r="31" spans="1:4" ht="27" customHeight="1">
      <c r="A31" s="206" t="s">
        <v>22</v>
      </c>
      <c r="B31" s="207" t="s">
        <v>718</v>
      </c>
      <c r="C31" s="208" t="s">
        <v>719</v>
      </c>
      <c r="D31" s="199"/>
    </row>
    <row r="32" spans="1:4" ht="12.75">
      <c r="A32" s="206" t="s">
        <v>22</v>
      </c>
      <c r="B32" s="207" t="s">
        <v>677</v>
      </c>
      <c r="C32" s="209" t="s">
        <v>678</v>
      </c>
      <c r="D32" s="199"/>
    </row>
    <row r="33" spans="1:4" ht="12.75">
      <c r="A33" s="206" t="s">
        <v>22</v>
      </c>
      <c r="B33" s="207" t="s">
        <v>720</v>
      </c>
      <c r="C33" s="209" t="s">
        <v>721</v>
      </c>
      <c r="D33" s="199"/>
    </row>
    <row r="34" spans="1:4" ht="12.75">
      <c r="A34" s="206" t="s">
        <v>22</v>
      </c>
      <c r="B34" s="207" t="s">
        <v>679</v>
      </c>
      <c r="C34" s="209" t="s">
        <v>680</v>
      </c>
      <c r="D34" s="199"/>
    </row>
    <row r="35" spans="1:4" ht="17.25" customHeight="1">
      <c r="A35" s="206" t="s">
        <v>22</v>
      </c>
      <c r="B35" s="207" t="s">
        <v>722</v>
      </c>
      <c r="C35" s="208" t="s">
        <v>723</v>
      </c>
      <c r="D35" s="199"/>
    </row>
    <row r="36" spans="1:4" ht="36" customHeight="1">
      <c r="A36" s="206" t="s">
        <v>22</v>
      </c>
      <c r="B36" s="207" t="s">
        <v>724</v>
      </c>
      <c r="C36" s="219" t="s">
        <v>725</v>
      </c>
      <c r="D36" s="199"/>
    </row>
    <row r="37" spans="1:4" ht="33" customHeight="1">
      <c r="A37" s="206" t="s">
        <v>22</v>
      </c>
      <c r="B37" s="207" t="s">
        <v>726</v>
      </c>
      <c r="C37" s="219" t="s">
        <v>727</v>
      </c>
      <c r="D37" s="199"/>
    </row>
    <row r="38" spans="1:4" ht="39.75" customHeight="1">
      <c r="A38" s="206" t="s">
        <v>22</v>
      </c>
      <c r="B38" s="207" t="s">
        <v>728</v>
      </c>
      <c r="C38" s="219" t="s">
        <v>729</v>
      </c>
      <c r="D38" s="199"/>
    </row>
    <row r="39" spans="1:4" ht="36" customHeight="1">
      <c r="A39" s="206" t="s">
        <v>22</v>
      </c>
      <c r="B39" s="207" t="s">
        <v>730</v>
      </c>
      <c r="C39" s="219" t="s">
        <v>731</v>
      </c>
      <c r="D39" s="199"/>
    </row>
    <row r="40" spans="1:4" ht="26.25" customHeight="1">
      <c r="A40" s="206" t="s">
        <v>22</v>
      </c>
      <c r="B40" s="207" t="s">
        <v>732</v>
      </c>
      <c r="C40" s="208" t="s">
        <v>733</v>
      </c>
      <c r="D40" s="199"/>
    </row>
    <row r="41" spans="1:4" ht="25.5" customHeight="1">
      <c r="A41" s="206" t="s">
        <v>22</v>
      </c>
      <c r="B41" s="207" t="s">
        <v>734</v>
      </c>
      <c r="C41" s="208" t="s">
        <v>735</v>
      </c>
      <c r="D41" s="199"/>
    </row>
    <row r="42" spans="1:4" ht="15.75" customHeight="1">
      <c r="A42" s="206" t="s">
        <v>22</v>
      </c>
      <c r="B42" s="207" t="s">
        <v>736</v>
      </c>
      <c r="C42" s="208" t="s">
        <v>737</v>
      </c>
      <c r="D42" s="199"/>
    </row>
    <row r="43" spans="1:4" ht="17.25" customHeight="1">
      <c r="A43" s="210" t="s">
        <v>22</v>
      </c>
      <c r="B43" s="207" t="s">
        <v>738</v>
      </c>
      <c r="C43" s="211" t="s">
        <v>739</v>
      </c>
      <c r="D43" s="212"/>
    </row>
    <row r="44" spans="1:4" ht="25.5" customHeight="1">
      <c r="A44" s="210" t="s">
        <v>22</v>
      </c>
      <c r="B44" s="207" t="s">
        <v>683</v>
      </c>
      <c r="C44" s="211" t="s">
        <v>684</v>
      </c>
      <c r="D44" s="212"/>
    </row>
    <row r="45" spans="1:4" ht="24.75" customHeight="1">
      <c r="A45" s="210" t="s">
        <v>22</v>
      </c>
      <c r="B45" s="207" t="s">
        <v>685</v>
      </c>
      <c r="C45" s="211" t="s">
        <v>740</v>
      </c>
      <c r="D45" s="212"/>
    </row>
    <row r="46" spans="1:4" ht="24.75" customHeight="1">
      <c r="A46" s="210" t="s">
        <v>22</v>
      </c>
      <c r="B46" s="207" t="s">
        <v>741</v>
      </c>
      <c r="C46" s="211" t="s">
        <v>742</v>
      </c>
      <c r="D46" s="212"/>
    </row>
    <row r="47" spans="1:4" ht="15" customHeight="1">
      <c r="A47" s="206" t="s">
        <v>22</v>
      </c>
      <c r="B47" s="207" t="s">
        <v>743</v>
      </c>
      <c r="C47" s="208" t="s">
        <v>744</v>
      </c>
      <c r="D47" s="199"/>
    </row>
    <row r="48" spans="1:4" ht="16.5" customHeight="1">
      <c r="A48" s="206" t="s">
        <v>22</v>
      </c>
      <c r="B48" s="207" t="s">
        <v>689</v>
      </c>
      <c r="C48" s="208" t="s">
        <v>745</v>
      </c>
      <c r="D48" s="199"/>
    </row>
    <row r="49" spans="1:4" ht="17.25" customHeight="1">
      <c r="A49" s="206" t="s">
        <v>22</v>
      </c>
      <c r="B49" s="207" t="s">
        <v>691</v>
      </c>
      <c r="C49" s="208" t="s">
        <v>692</v>
      </c>
      <c r="D49" s="199"/>
    </row>
    <row r="50" spans="1:4" ht="12.75" customHeight="1">
      <c r="A50" s="220"/>
      <c r="B50" s="260" t="s">
        <v>746</v>
      </c>
      <c r="C50" s="260"/>
      <c r="D50" s="199"/>
    </row>
    <row r="51" spans="1:4" ht="26.25" customHeight="1">
      <c r="A51" s="221"/>
      <c r="B51" s="260" t="s">
        <v>747</v>
      </c>
      <c r="C51" s="261"/>
      <c r="D51" s="203"/>
    </row>
    <row r="52" spans="1:4" ht="12.75">
      <c r="A52" s="220"/>
      <c r="B52" s="260" t="s">
        <v>748</v>
      </c>
      <c r="C52" s="260"/>
      <c r="D52" s="199"/>
    </row>
  </sheetData>
  <sheetProtection/>
  <mergeCells count="4">
    <mergeCell ref="A5:C5"/>
    <mergeCell ref="B50:C50"/>
    <mergeCell ref="B51:C51"/>
    <mergeCell ref="B52:C52"/>
  </mergeCells>
  <printOptions/>
  <pageMargins left="0.5118110236220472" right="0.5118110236220472" top="0.15748031496062992" bottom="0.15748031496062992" header="0.11811023622047245" footer="0.1181102362204724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6.125" style="0" customWidth="1"/>
    <col min="2" max="2" width="18.375" style="0" customWidth="1"/>
    <col min="3" max="3" width="93.875" style="0" customWidth="1"/>
    <col min="4" max="4" width="9.125" style="0" hidden="1" customWidth="1"/>
  </cols>
  <sheetData>
    <row r="1" ht="15.75">
      <c r="C1" s="37" t="s">
        <v>480</v>
      </c>
    </row>
    <row r="2" spans="3:6" ht="15.75">
      <c r="C2" s="37" t="s">
        <v>353</v>
      </c>
      <c r="D2" s="37"/>
      <c r="E2" s="37"/>
      <c r="F2" s="37"/>
    </row>
    <row r="3" ht="15.75">
      <c r="C3" s="197" t="s">
        <v>461</v>
      </c>
    </row>
    <row r="4" ht="18.75" customHeight="1">
      <c r="C4" s="198" t="s">
        <v>406</v>
      </c>
    </row>
    <row r="5" spans="1:4" ht="30" customHeight="1">
      <c r="A5" s="262" t="s">
        <v>749</v>
      </c>
      <c r="B5" s="262"/>
      <c r="C5" s="262"/>
      <c r="D5" s="262"/>
    </row>
    <row r="6" spans="1:4" ht="44.25" customHeight="1">
      <c r="A6" s="200" t="s">
        <v>670</v>
      </c>
      <c r="B6" s="201" t="s">
        <v>671</v>
      </c>
      <c r="C6" s="222" t="s">
        <v>628</v>
      </c>
      <c r="D6" s="223"/>
    </row>
    <row r="7" spans="1:4" ht="44.25" customHeight="1">
      <c r="A7" s="224" t="s">
        <v>19</v>
      </c>
      <c r="B7" s="201"/>
      <c r="C7" s="225" t="s">
        <v>672</v>
      </c>
      <c r="D7" s="223"/>
    </row>
    <row r="8" spans="1:4" ht="17.25" customHeight="1">
      <c r="A8" s="206" t="s">
        <v>19</v>
      </c>
      <c r="B8" s="226" t="s">
        <v>750</v>
      </c>
      <c r="C8" s="219" t="s">
        <v>751</v>
      </c>
      <c r="D8" s="199"/>
    </row>
    <row r="9" spans="1:4" ht="18" customHeight="1">
      <c r="A9" s="206" t="s">
        <v>19</v>
      </c>
      <c r="B9" s="226" t="s">
        <v>752</v>
      </c>
      <c r="C9" s="219" t="s">
        <v>753</v>
      </c>
      <c r="D9" s="199"/>
    </row>
    <row r="10" spans="1:4" ht="27.75" customHeight="1">
      <c r="A10" s="206" t="s">
        <v>19</v>
      </c>
      <c r="B10" s="226" t="s">
        <v>754</v>
      </c>
      <c r="C10" s="219" t="s">
        <v>755</v>
      </c>
      <c r="D10" s="199"/>
    </row>
    <row r="11" spans="1:4" ht="27.75" customHeight="1">
      <c r="A11" s="206" t="s">
        <v>19</v>
      </c>
      <c r="B11" s="226" t="s">
        <v>756</v>
      </c>
      <c r="C11" s="219" t="s">
        <v>757</v>
      </c>
      <c r="D11" s="199"/>
    </row>
    <row r="12" spans="1:4" ht="12.75">
      <c r="A12" s="206" t="s">
        <v>19</v>
      </c>
      <c r="B12" s="226" t="s">
        <v>758</v>
      </c>
      <c r="C12" s="227" t="s">
        <v>661</v>
      </c>
      <c r="D12" s="199"/>
    </row>
    <row r="13" spans="1:4" ht="18.75" customHeight="1">
      <c r="A13" s="206" t="s">
        <v>19</v>
      </c>
      <c r="B13" s="226" t="s">
        <v>759</v>
      </c>
      <c r="C13" s="227" t="s">
        <v>665</v>
      </c>
      <c r="D13" s="199"/>
    </row>
    <row r="14" spans="1:4" ht="37.5" customHeight="1">
      <c r="A14" s="206" t="s">
        <v>19</v>
      </c>
      <c r="B14" s="226" t="s">
        <v>760</v>
      </c>
      <c r="C14" s="219" t="s">
        <v>761</v>
      </c>
      <c r="D14" s="199"/>
    </row>
    <row r="15" spans="1:4" ht="24" customHeight="1">
      <c r="A15" s="206" t="s">
        <v>19</v>
      </c>
      <c r="B15" s="226" t="s">
        <v>762</v>
      </c>
      <c r="C15" s="219" t="s">
        <v>644</v>
      </c>
      <c r="D15" s="199"/>
    </row>
    <row r="16" spans="1:4" ht="14.25" customHeight="1">
      <c r="A16" s="228"/>
      <c r="B16" s="260" t="s">
        <v>746</v>
      </c>
      <c r="C16" s="260"/>
      <c r="D16" s="199"/>
    </row>
    <row r="17" spans="1:4" ht="24.75" customHeight="1">
      <c r="A17" s="229"/>
      <c r="B17" s="260" t="s">
        <v>747</v>
      </c>
      <c r="C17" s="261"/>
      <c r="D17" s="203"/>
    </row>
    <row r="18" spans="1:4" ht="12.75">
      <c r="A18" s="228"/>
      <c r="B18" s="260" t="s">
        <v>748</v>
      </c>
      <c r="C18" s="260"/>
      <c r="D18" s="199"/>
    </row>
  </sheetData>
  <sheetProtection/>
  <mergeCells count="4">
    <mergeCell ref="A5:D5"/>
    <mergeCell ref="B16:C16"/>
    <mergeCell ref="B17:C17"/>
    <mergeCell ref="B18:C18"/>
  </mergeCells>
  <printOptions/>
  <pageMargins left="0.5118110236220472" right="0.5118110236220472" top="0.5905511811023623" bottom="0.7480314960629921" header="0.31496062992125984" footer="0.31496062992125984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747"/>
  <sheetViews>
    <sheetView view="pageBreakPreview" zoomScaleSheetLayoutView="100" zoomScalePageLayoutView="0" workbookViewId="0" topLeftCell="A612">
      <selection activeCell="A1" sqref="A1:IV4"/>
    </sheetView>
  </sheetViews>
  <sheetFormatPr defaultColWidth="9.00390625" defaultRowHeight="12.75"/>
  <cols>
    <col min="1" max="1" width="58.00390625" style="10" customWidth="1"/>
    <col min="2" max="2" width="7.625" style="6" customWidth="1"/>
    <col min="3" max="3" width="8.25390625" style="6" customWidth="1"/>
    <col min="4" max="4" width="12.75390625" style="6" customWidth="1"/>
    <col min="5" max="5" width="11.25390625" style="6" customWidth="1"/>
    <col min="6" max="6" width="19.375" style="6" customWidth="1"/>
    <col min="7" max="7" width="20.625" style="11" hidden="1" customWidth="1"/>
    <col min="8" max="8" width="10.375" style="11" hidden="1" customWidth="1"/>
    <col min="9" max="9" width="12.00390625" style="11" hidden="1" customWidth="1"/>
    <col min="10" max="10" width="21.625" style="0" customWidth="1"/>
  </cols>
  <sheetData>
    <row r="1" spans="1:6" ht="15.75" hidden="1">
      <c r="A1" s="263" t="s">
        <v>462</v>
      </c>
      <c r="B1" s="263"/>
      <c r="C1" s="263"/>
      <c r="D1" s="263"/>
      <c r="E1" s="263"/>
      <c r="F1" s="263"/>
    </row>
    <row r="2" spans="1:6" ht="15.75" hidden="1">
      <c r="A2" s="247" t="s">
        <v>353</v>
      </c>
      <c r="B2" s="247"/>
      <c r="C2" s="247"/>
      <c r="D2" s="247"/>
      <c r="E2" s="247"/>
      <c r="F2" s="247"/>
    </row>
    <row r="3" spans="1:6" ht="15.75" hidden="1">
      <c r="A3" s="240" t="s">
        <v>787</v>
      </c>
      <c r="B3" s="240"/>
      <c r="C3" s="240"/>
      <c r="D3" s="240"/>
      <c r="E3" s="240"/>
      <c r="F3" s="240"/>
    </row>
    <row r="4" spans="1:9" ht="31.5" customHeight="1" hidden="1">
      <c r="A4" s="57"/>
      <c r="B4" s="241" t="s">
        <v>789</v>
      </c>
      <c r="C4" s="241"/>
      <c r="D4" s="241"/>
      <c r="E4" s="241"/>
      <c r="F4" s="241"/>
      <c r="G4" s="57"/>
      <c r="H4" s="57"/>
      <c r="I4" s="57"/>
    </row>
    <row r="5" spans="1:6" ht="23.25" customHeight="1">
      <c r="A5" s="263" t="s">
        <v>463</v>
      </c>
      <c r="B5" s="263"/>
      <c r="C5" s="263"/>
      <c r="D5" s="263"/>
      <c r="E5" s="263"/>
      <c r="F5" s="263"/>
    </row>
    <row r="6" spans="1:6" ht="12.75" customHeight="1">
      <c r="A6" s="247" t="s">
        <v>353</v>
      </c>
      <c r="B6" s="247"/>
      <c r="C6" s="247"/>
      <c r="D6" s="247"/>
      <c r="E6" s="247"/>
      <c r="F6" s="247"/>
    </row>
    <row r="7" spans="1:6" ht="16.5" customHeight="1">
      <c r="A7" s="240" t="s">
        <v>461</v>
      </c>
      <c r="B7" s="240"/>
      <c r="C7" s="240"/>
      <c r="D7" s="240"/>
      <c r="E7" s="240"/>
      <c r="F7" s="240"/>
    </row>
    <row r="8" spans="1:8" ht="15.75" customHeight="1">
      <c r="A8" s="241" t="s">
        <v>406</v>
      </c>
      <c r="B8" s="241"/>
      <c r="C8" s="241"/>
      <c r="D8" s="241"/>
      <c r="E8" s="241"/>
      <c r="F8" s="241"/>
      <c r="G8" s="241"/>
      <c r="H8" s="241"/>
    </row>
    <row r="9" spans="1:10" ht="61.5" customHeight="1" thickBot="1">
      <c r="A9" s="248" t="s">
        <v>424</v>
      </c>
      <c r="B9" s="248"/>
      <c r="C9" s="248"/>
      <c r="D9" s="248"/>
      <c r="E9" s="248"/>
      <c r="F9" s="248"/>
      <c r="G9" s="248"/>
      <c r="H9" s="248"/>
      <c r="I9" s="248"/>
      <c r="J9" s="7"/>
    </row>
    <row r="10" spans="1:9" s="1" customFormat="1" ht="16.5" customHeight="1" thickBot="1">
      <c r="A10" s="249" t="s">
        <v>58</v>
      </c>
      <c r="B10" s="250" t="s">
        <v>14</v>
      </c>
      <c r="C10" s="250" t="s">
        <v>15</v>
      </c>
      <c r="D10" s="250" t="s">
        <v>16</v>
      </c>
      <c r="E10" s="250" t="s">
        <v>17</v>
      </c>
      <c r="F10" s="252" t="s">
        <v>0</v>
      </c>
      <c r="G10" s="253" t="s">
        <v>69</v>
      </c>
      <c r="H10" s="255" t="s">
        <v>18</v>
      </c>
      <c r="I10" s="256"/>
    </row>
    <row r="11" spans="1:9" s="1" customFormat="1" ht="39.75" customHeight="1" thickBot="1">
      <c r="A11" s="249"/>
      <c r="B11" s="251"/>
      <c r="C11" s="251"/>
      <c r="D11" s="251"/>
      <c r="E11" s="251"/>
      <c r="F11" s="251"/>
      <c r="G11" s="254"/>
      <c r="H11" s="12" t="s">
        <v>70</v>
      </c>
      <c r="I11" s="12" t="s">
        <v>71</v>
      </c>
    </row>
    <row r="12" spans="1:9" s="8" customFormat="1" ht="12" customHeight="1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1" t="s">
        <v>421</v>
      </c>
      <c r="G12" s="38" t="s">
        <v>72</v>
      </c>
      <c r="H12" s="9" t="s">
        <v>73</v>
      </c>
      <c r="I12" s="9" t="s">
        <v>74</v>
      </c>
    </row>
    <row r="13" spans="1:9" s="4" customFormat="1" ht="15">
      <c r="A13" s="51" t="s">
        <v>36</v>
      </c>
      <c r="B13" s="43" t="s">
        <v>20</v>
      </c>
      <c r="C13" s="43" t="s">
        <v>37</v>
      </c>
      <c r="D13" s="43" t="s">
        <v>166</v>
      </c>
      <c r="E13" s="43" t="s">
        <v>39</v>
      </c>
      <c r="F13" s="70">
        <f>F14+F20+F84+F100+F106+F78</f>
        <v>21526.2</v>
      </c>
      <c r="G13" s="31" t="e">
        <f>G20+G106</f>
        <v>#REF!</v>
      </c>
      <c r="H13" s="15" t="e">
        <f>H20+H106</f>
        <v>#REF!</v>
      </c>
      <c r="I13" s="16" t="e">
        <f>I20+I106</f>
        <v>#REF!</v>
      </c>
    </row>
    <row r="14" spans="1:9" s="4" customFormat="1" ht="26.25">
      <c r="A14" s="64" t="s">
        <v>422</v>
      </c>
      <c r="B14" s="46" t="s">
        <v>20</v>
      </c>
      <c r="C14" s="46" t="s">
        <v>23</v>
      </c>
      <c r="D14" s="46" t="s">
        <v>166</v>
      </c>
      <c r="E14" s="46" t="s">
        <v>39</v>
      </c>
      <c r="F14" s="47">
        <f>F15</f>
        <v>1500</v>
      </c>
      <c r="G14" s="31"/>
      <c r="H14" s="15"/>
      <c r="I14" s="16"/>
    </row>
    <row r="15" spans="1:9" s="4" customFormat="1" ht="26.25">
      <c r="A15" s="50" t="s">
        <v>75</v>
      </c>
      <c r="B15" s="46" t="s">
        <v>20</v>
      </c>
      <c r="C15" s="46" t="s">
        <v>23</v>
      </c>
      <c r="D15" s="46" t="s">
        <v>167</v>
      </c>
      <c r="E15" s="46" t="s">
        <v>39</v>
      </c>
      <c r="F15" s="47">
        <f>F16</f>
        <v>1500</v>
      </c>
      <c r="G15" s="31"/>
      <c r="H15" s="15"/>
      <c r="I15" s="16"/>
    </row>
    <row r="16" spans="1:9" s="4" customFormat="1" ht="15">
      <c r="A16" s="50" t="s">
        <v>77</v>
      </c>
      <c r="B16" s="46" t="s">
        <v>20</v>
      </c>
      <c r="C16" s="46" t="s">
        <v>23</v>
      </c>
      <c r="D16" s="46" t="s">
        <v>168</v>
      </c>
      <c r="E16" s="46" t="s">
        <v>39</v>
      </c>
      <c r="F16" s="47">
        <f>F17</f>
        <v>1500</v>
      </c>
      <c r="G16" s="31"/>
      <c r="H16" s="15"/>
      <c r="I16" s="16"/>
    </row>
    <row r="17" spans="1:9" s="4" customFormat="1" ht="15">
      <c r="A17" s="50" t="s">
        <v>178</v>
      </c>
      <c r="B17" s="46" t="s">
        <v>20</v>
      </c>
      <c r="C17" s="46" t="s">
        <v>23</v>
      </c>
      <c r="D17" s="46" t="s">
        <v>177</v>
      </c>
      <c r="E17" s="46" t="s">
        <v>39</v>
      </c>
      <c r="F17" s="47">
        <f>F18</f>
        <v>1500</v>
      </c>
      <c r="G17" s="31"/>
      <c r="H17" s="15"/>
      <c r="I17" s="16"/>
    </row>
    <row r="18" spans="1:9" s="4" customFormat="1" ht="51.75">
      <c r="A18" s="50" t="s">
        <v>80</v>
      </c>
      <c r="B18" s="46" t="s">
        <v>20</v>
      </c>
      <c r="C18" s="46" t="s">
        <v>23</v>
      </c>
      <c r="D18" s="46" t="s">
        <v>177</v>
      </c>
      <c r="E18" s="46" t="s">
        <v>34</v>
      </c>
      <c r="F18" s="47">
        <f>F19</f>
        <v>1500</v>
      </c>
      <c r="G18" s="31"/>
      <c r="H18" s="15"/>
      <c r="I18" s="16"/>
    </row>
    <row r="19" spans="1:9" s="4" customFormat="1" ht="26.25">
      <c r="A19" s="50" t="s">
        <v>81</v>
      </c>
      <c r="B19" s="46" t="s">
        <v>20</v>
      </c>
      <c r="C19" s="46" t="s">
        <v>23</v>
      </c>
      <c r="D19" s="46" t="s">
        <v>177</v>
      </c>
      <c r="E19" s="46" t="s">
        <v>35</v>
      </c>
      <c r="F19" s="47">
        <v>1500</v>
      </c>
      <c r="G19" s="31"/>
      <c r="H19" s="15"/>
      <c r="I19" s="16"/>
    </row>
    <row r="20" spans="1:9" ht="42.75" customHeight="1">
      <c r="A20" s="64" t="s">
        <v>423</v>
      </c>
      <c r="B20" s="46" t="s">
        <v>20</v>
      </c>
      <c r="C20" s="46" t="s">
        <v>24</v>
      </c>
      <c r="D20" s="46" t="s">
        <v>166</v>
      </c>
      <c r="E20" s="46" t="s">
        <v>39</v>
      </c>
      <c r="F20" s="63">
        <f>F21</f>
        <v>9653.5</v>
      </c>
      <c r="G20" s="31">
        <f aca="true" t="shared" si="0" ref="G20:I21">G21</f>
        <v>11615576</v>
      </c>
      <c r="H20" s="15">
        <f t="shared" si="0"/>
        <v>10734791</v>
      </c>
      <c r="I20" s="16">
        <f t="shared" si="0"/>
        <v>10804691</v>
      </c>
    </row>
    <row r="21" spans="1:9" ht="26.25">
      <c r="A21" s="50" t="s">
        <v>75</v>
      </c>
      <c r="B21" s="46" t="s">
        <v>20</v>
      </c>
      <c r="C21" s="46" t="s">
        <v>24</v>
      </c>
      <c r="D21" s="46" t="s">
        <v>167</v>
      </c>
      <c r="E21" s="46" t="s">
        <v>39</v>
      </c>
      <c r="F21" s="47">
        <f>F22</f>
        <v>9653.5</v>
      </c>
      <c r="G21" s="31">
        <f t="shared" si="0"/>
        <v>11615576</v>
      </c>
      <c r="H21" s="15">
        <f t="shared" si="0"/>
        <v>10734791</v>
      </c>
      <c r="I21" s="16">
        <f t="shared" si="0"/>
        <v>10804691</v>
      </c>
    </row>
    <row r="22" spans="1:9" ht="12.75" customHeight="1">
      <c r="A22" s="50" t="s">
        <v>77</v>
      </c>
      <c r="B22" s="46" t="s">
        <v>20</v>
      </c>
      <c r="C22" s="46" t="s">
        <v>24</v>
      </c>
      <c r="D22" s="46" t="s">
        <v>168</v>
      </c>
      <c r="E22" s="46" t="s">
        <v>39</v>
      </c>
      <c r="F22" s="47">
        <f>F26+F33+F38+F43+F50+F55+F60+F66+F75+F63</f>
        <v>9653.5</v>
      </c>
      <c r="G22" s="31">
        <f>G23+G26+G33+G38+G43+G50+G55+G60+G66</f>
        <v>11615576</v>
      </c>
      <c r="H22" s="15">
        <f>H23+H26+H33+H38+H43+H50+H55+H60+H66</f>
        <v>10734791</v>
      </c>
      <c r="I22" s="16">
        <f>I23+I26+I33+I38+I43+I50+I55+I60+I66</f>
        <v>10804691</v>
      </c>
    </row>
    <row r="23" spans="1:9" ht="25.5" customHeight="1" hidden="1">
      <c r="A23" s="50" t="s">
        <v>143</v>
      </c>
      <c r="B23" s="46" t="s">
        <v>20</v>
      </c>
      <c r="C23" s="46" t="s">
        <v>24</v>
      </c>
      <c r="D23" s="46" t="s">
        <v>180</v>
      </c>
      <c r="E23" s="46" t="s">
        <v>39</v>
      </c>
      <c r="F23" s="47">
        <f aca="true" t="shared" si="1" ref="F23:I24">F24</f>
        <v>0</v>
      </c>
      <c r="G23" s="31">
        <f t="shared" si="1"/>
        <v>1392224</v>
      </c>
      <c r="H23" s="15">
        <f t="shared" si="1"/>
        <v>1261308</v>
      </c>
      <c r="I23" s="16">
        <f t="shared" si="1"/>
        <v>1261308</v>
      </c>
    </row>
    <row r="24" spans="1:9" ht="51.75" hidden="1">
      <c r="A24" s="50" t="s">
        <v>80</v>
      </c>
      <c r="B24" s="46" t="s">
        <v>20</v>
      </c>
      <c r="C24" s="46" t="s">
        <v>24</v>
      </c>
      <c r="D24" s="46" t="s">
        <v>180</v>
      </c>
      <c r="E24" s="46" t="s">
        <v>34</v>
      </c>
      <c r="F24" s="47">
        <f t="shared" si="1"/>
        <v>0</v>
      </c>
      <c r="G24" s="31">
        <f t="shared" si="1"/>
        <v>1392224</v>
      </c>
      <c r="H24" s="15">
        <f t="shared" si="1"/>
        <v>1261308</v>
      </c>
      <c r="I24" s="16">
        <f t="shared" si="1"/>
        <v>1261308</v>
      </c>
    </row>
    <row r="25" spans="1:9" ht="24.75" customHeight="1" hidden="1">
      <c r="A25" s="50" t="s">
        <v>81</v>
      </c>
      <c r="B25" s="46" t="s">
        <v>20</v>
      </c>
      <c r="C25" s="46" t="s">
        <v>24</v>
      </c>
      <c r="D25" s="46" t="s">
        <v>180</v>
      </c>
      <c r="E25" s="46" t="s">
        <v>35</v>
      </c>
      <c r="F25" s="47"/>
      <c r="G25" s="31">
        <f>1261308+130916</f>
        <v>1392224</v>
      </c>
      <c r="H25" s="15">
        <v>1261308</v>
      </c>
      <c r="I25" s="16">
        <v>1261308</v>
      </c>
    </row>
    <row r="26" spans="1:9" ht="15">
      <c r="A26" s="50" t="s">
        <v>79</v>
      </c>
      <c r="B26" s="46" t="s">
        <v>20</v>
      </c>
      <c r="C26" s="46" t="s">
        <v>24</v>
      </c>
      <c r="D26" s="46" t="s">
        <v>169</v>
      </c>
      <c r="E26" s="46" t="s">
        <v>39</v>
      </c>
      <c r="F26" s="63">
        <f>F27+F29+F31</f>
        <v>8034.5</v>
      </c>
      <c r="G26" s="31">
        <f>G27+G29+G31</f>
        <v>8641552</v>
      </c>
      <c r="H26" s="15">
        <f>H27+H29+H31</f>
        <v>7825583</v>
      </c>
      <c r="I26" s="16">
        <f>I27+I29+I31</f>
        <v>7825583</v>
      </c>
    </row>
    <row r="27" spans="1:9" ht="51.75">
      <c r="A27" s="50" t="s">
        <v>80</v>
      </c>
      <c r="B27" s="46" t="s">
        <v>20</v>
      </c>
      <c r="C27" s="46" t="s">
        <v>24</v>
      </c>
      <c r="D27" s="46" t="s">
        <v>169</v>
      </c>
      <c r="E27" s="46" t="s">
        <v>34</v>
      </c>
      <c r="F27" s="63">
        <f>F28</f>
        <v>7989.8</v>
      </c>
      <c r="G27" s="31">
        <f>G28</f>
        <v>8596852</v>
      </c>
      <c r="H27" s="15">
        <f>H28</f>
        <v>7780883</v>
      </c>
      <c r="I27" s="16">
        <f>I28</f>
        <v>7780883</v>
      </c>
    </row>
    <row r="28" spans="1:9" ht="26.25" customHeight="1">
      <c r="A28" s="50" t="s">
        <v>81</v>
      </c>
      <c r="B28" s="46" t="s">
        <v>20</v>
      </c>
      <c r="C28" s="46" t="s">
        <v>24</v>
      </c>
      <c r="D28" s="46" t="s">
        <v>169</v>
      </c>
      <c r="E28" s="46" t="s">
        <v>35</v>
      </c>
      <c r="F28" s="47">
        <f>8034.8-45</f>
        <v>7989.8</v>
      </c>
      <c r="G28" s="31">
        <f>7780883+815969</f>
        <v>8596852</v>
      </c>
      <c r="H28" s="15">
        <v>7780883</v>
      </c>
      <c r="I28" s="16">
        <v>7780883</v>
      </c>
    </row>
    <row r="29" spans="1:9" ht="27.75" customHeight="1">
      <c r="A29" s="50" t="s">
        <v>354</v>
      </c>
      <c r="B29" s="46" t="s">
        <v>20</v>
      </c>
      <c r="C29" s="46" t="s">
        <v>24</v>
      </c>
      <c r="D29" s="46" t="s">
        <v>169</v>
      </c>
      <c r="E29" s="46" t="s">
        <v>85</v>
      </c>
      <c r="F29" s="47">
        <f>F30</f>
        <v>38.5</v>
      </c>
      <c r="G29" s="31">
        <f>G30</f>
        <v>38500</v>
      </c>
      <c r="H29" s="15">
        <f>H30</f>
        <v>38500</v>
      </c>
      <c r="I29" s="16">
        <f>I30</f>
        <v>38500</v>
      </c>
    </row>
    <row r="30" spans="1:9" ht="26.25">
      <c r="A30" s="50" t="s">
        <v>86</v>
      </c>
      <c r="B30" s="46" t="s">
        <v>20</v>
      </c>
      <c r="C30" s="46" t="s">
        <v>24</v>
      </c>
      <c r="D30" s="46" t="s">
        <v>169</v>
      </c>
      <c r="E30" s="46" t="s">
        <v>87</v>
      </c>
      <c r="F30" s="47">
        <v>38.5</v>
      </c>
      <c r="G30" s="31">
        <v>38500</v>
      </c>
      <c r="H30" s="15">
        <v>38500</v>
      </c>
      <c r="I30" s="16">
        <v>38500</v>
      </c>
    </row>
    <row r="31" spans="1:9" ht="15">
      <c r="A31" s="50" t="s">
        <v>90</v>
      </c>
      <c r="B31" s="46" t="s">
        <v>20</v>
      </c>
      <c r="C31" s="46" t="s">
        <v>24</v>
      </c>
      <c r="D31" s="46" t="s">
        <v>169</v>
      </c>
      <c r="E31" s="46" t="s">
        <v>91</v>
      </c>
      <c r="F31" s="47">
        <f>F32</f>
        <v>6.2</v>
      </c>
      <c r="G31" s="31">
        <f>G32</f>
        <v>6200</v>
      </c>
      <c r="H31" s="15">
        <f>H32</f>
        <v>6200</v>
      </c>
      <c r="I31" s="16">
        <f>I32</f>
        <v>6200</v>
      </c>
    </row>
    <row r="32" spans="1:9" ht="15">
      <c r="A32" s="74" t="s">
        <v>96</v>
      </c>
      <c r="B32" s="46" t="s">
        <v>20</v>
      </c>
      <c r="C32" s="46" t="s">
        <v>24</v>
      </c>
      <c r="D32" s="46" t="s">
        <v>169</v>
      </c>
      <c r="E32" s="46" t="s">
        <v>97</v>
      </c>
      <c r="F32" s="47">
        <v>6.2</v>
      </c>
      <c r="G32" s="31">
        <v>6200</v>
      </c>
      <c r="H32" s="15">
        <v>6200</v>
      </c>
      <c r="I32" s="16">
        <v>6200</v>
      </c>
    </row>
    <row r="33" spans="1:9" ht="26.25">
      <c r="A33" s="50" t="s">
        <v>140</v>
      </c>
      <c r="B33" s="46" t="s">
        <v>20</v>
      </c>
      <c r="C33" s="46" t="s">
        <v>24</v>
      </c>
      <c r="D33" s="46" t="s">
        <v>207</v>
      </c>
      <c r="E33" s="46" t="s">
        <v>39</v>
      </c>
      <c r="F33" s="63">
        <f>F34+F36</f>
        <v>195</v>
      </c>
      <c r="G33" s="31">
        <f>G34+G36</f>
        <v>189000</v>
      </c>
      <c r="H33" s="15">
        <f>H34+H36</f>
        <v>197100</v>
      </c>
      <c r="I33" s="16">
        <f>I34+I36</f>
        <v>205700</v>
      </c>
    </row>
    <row r="34" spans="1:9" ht="51.75">
      <c r="A34" s="50" t="s">
        <v>80</v>
      </c>
      <c r="B34" s="46" t="s">
        <v>20</v>
      </c>
      <c r="C34" s="46" t="s">
        <v>24</v>
      </c>
      <c r="D34" s="46" t="s">
        <v>207</v>
      </c>
      <c r="E34" s="46" t="s">
        <v>34</v>
      </c>
      <c r="F34" s="47">
        <f>F35</f>
        <v>194.4</v>
      </c>
      <c r="G34" s="31">
        <f>G35</f>
        <v>165192</v>
      </c>
      <c r="H34" s="15">
        <f>H35</f>
        <v>165192</v>
      </c>
      <c r="I34" s="16">
        <f>I35</f>
        <v>165192</v>
      </c>
    </row>
    <row r="35" spans="1:9" ht="24.75" customHeight="1">
      <c r="A35" s="50" t="s">
        <v>81</v>
      </c>
      <c r="B35" s="46" t="s">
        <v>20</v>
      </c>
      <c r="C35" s="46" t="s">
        <v>24</v>
      </c>
      <c r="D35" s="46" t="s">
        <v>207</v>
      </c>
      <c r="E35" s="46" t="s">
        <v>35</v>
      </c>
      <c r="F35" s="47">
        <f>193.4+1</f>
        <v>194.4</v>
      </c>
      <c r="G35" s="31">
        <v>165192</v>
      </c>
      <c r="H35" s="15">
        <v>165192</v>
      </c>
      <c r="I35" s="16">
        <v>165192</v>
      </c>
    </row>
    <row r="36" spans="1:9" ht="27" customHeight="1">
      <c r="A36" s="50" t="s">
        <v>354</v>
      </c>
      <c r="B36" s="46" t="s">
        <v>20</v>
      </c>
      <c r="C36" s="46" t="s">
        <v>24</v>
      </c>
      <c r="D36" s="46" t="s">
        <v>207</v>
      </c>
      <c r="E36" s="46" t="s">
        <v>85</v>
      </c>
      <c r="F36" s="47">
        <f>F37</f>
        <v>0.6000000000000001</v>
      </c>
      <c r="G36" s="31">
        <f>G37</f>
        <v>23808</v>
      </c>
      <c r="H36" s="15">
        <f>H37</f>
        <v>31908</v>
      </c>
      <c r="I36" s="16">
        <f>I37</f>
        <v>40508</v>
      </c>
    </row>
    <row r="37" spans="1:9" ht="26.25">
      <c r="A37" s="50" t="s">
        <v>86</v>
      </c>
      <c r="B37" s="46" t="s">
        <v>20</v>
      </c>
      <c r="C37" s="46" t="s">
        <v>24</v>
      </c>
      <c r="D37" s="46" t="s">
        <v>207</v>
      </c>
      <c r="E37" s="46" t="s">
        <v>87</v>
      </c>
      <c r="F37" s="47">
        <f>1.6-1</f>
        <v>0.6000000000000001</v>
      </c>
      <c r="G37" s="31">
        <v>23808</v>
      </c>
      <c r="H37" s="15">
        <v>31908</v>
      </c>
      <c r="I37" s="16">
        <v>40508</v>
      </c>
    </row>
    <row r="38" spans="1:9" ht="39">
      <c r="A38" s="50" t="s">
        <v>133</v>
      </c>
      <c r="B38" s="46" t="s">
        <v>20</v>
      </c>
      <c r="C38" s="46" t="s">
        <v>24</v>
      </c>
      <c r="D38" s="46" t="s">
        <v>214</v>
      </c>
      <c r="E38" s="46" t="s">
        <v>39</v>
      </c>
      <c r="F38" s="63">
        <f>F39+F41</f>
        <v>196.99999999999997</v>
      </c>
      <c r="G38" s="31">
        <f>G39+G41</f>
        <v>191000</v>
      </c>
      <c r="H38" s="15">
        <f>H39+H41</f>
        <v>199100</v>
      </c>
      <c r="I38" s="16">
        <f>I39+I41</f>
        <v>207700</v>
      </c>
    </row>
    <row r="39" spans="1:9" ht="54.75" customHeight="1">
      <c r="A39" s="50" t="s">
        <v>80</v>
      </c>
      <c r="B39" s="46" t="s">
        <v>20</v>
      </c>
      <c r="C39" s="46" t="s">
        <v>24</v>
      </c>
      <c r="D39" s="46" t="s">
        <v>214</v>
      </c>
      <c r="E39" s="46" t="s">
        <v>34</v>
      </c>
      <c r="F39" s="47">
        <f>F40</f>
        <v>183.79999999999998</v>
      </c>
      <c r="G39" s="31">
        <f>G40</f>
        <v>162084</v>
      </c>
      <c r="H39" s="15">
        <f>H40</f>
        <v>162084</v>
      </c>
      <c r="I39" s="16">
        <f>I40</f>
        <v>162084</v>
      </c>
    </row>
    <row r="40" spans="1:9" ht="30" customHeight="1">
      <c r="A40" s="50" t="s">
        <v>81</v>
      </c>
      <c r="B40" s="46" t="s">
        <v>20</v>
      </c>
      <c r="C40" s="46" t="s">
        <v>24</v>
      </c>
      <c r="D40" s="46" t="s">
        <v>214</v>
      </c>
      <c r="E40" s="46" t="s">
        <v>35</v>
      </c>
      <c r="F40" s="47">
        <f>177.7+7.7-1.6</f>
        <v>183.79999999999998</v>
      </c>
      <c r="G40" s="31">
        <v>162084</v>
      </c>
      <c r="H40" s="15">
        <v>162084</v>
      </c>
      <c r="I40" s="16">
        <v>162084</v>
      </c>
    </row>
    <row r="41" spans="1:9" ht="30.75" customHeight="1">
      <c r="A41" s="50" t="s">
        <v>354</v>
      </c>
      <c r="B41" s="46" t="s">
        <v>20</v>
      </c>
      <c r="C41" s="46" t="s">
        <v>24</v>
      </c>
      <c r="D41" s="46" t="s">
        <v>214</v>
      </c>
      <c r="E41" s="46" t="s">
        <v>85</v>
      </c>
      <c r="F41" s="47">
        <f>F42</f>
        <v>13.200000000000001</v>
      </c>
      <c r="G41" s="31">
        <f>G42</f>
        <v>28916</v>
      </c>
      <c r="H41" s="15">
        <f>H42</f>
        <v>37016</v>
      </c>
      <c r="I41" s="16">
        <f>I42</f>
        <v>45616</v>
      </c>
    </row>
    <row r="42" spans="1:9" ht="26.25">
      <c r="A42" s="50" t="s">
        <v>86</v>
      </c>
      <c r="B42" s="46" t="s">
        <v>20</v>
      </c>
      <c r="C42" s="46" t="s">
        <v>24</v>
      </c>
      <c r="D42" s="46" t="s">
        <v>214</v>
      </c>
      <c r="E42" s="46" t="s">
        <v>87</v>
      </c>
      <c r="F42" s="47">
        <f>19.3-6.1</f>
        <v>13.200000000000001</v>
      </c>
      <c r="G42" s="31">
        <v>28916</v>
      </c>
      <c r="H42" s="15">
        <v>37016</v>
      </c>
      <c r="I42" s="16">
        <v>45616</v>
      </c>
    </row>
    <row r="43" spans="1:9" ht="40.5" customHeight="1">
      <c r="A43" s="50" t="s">
        <v>352</v>
      </c>
      <c r="B43" s="46" t="s">
        <v>20</v>
      </c>
      <c r="C43" s="46" t="s">
        <v>24</v>
      </c>
      <c r="D43" s="46" t="s">
        <v>209</v>
      </c>
      <c r="E43" s="46" t="s">
        <v>39</v>
      </c>
      <c r="F43" s="63">
        <f>F44+F48</f>
        <v>203.79999999999998</v>
      </c>
      <c r="G43" s="31">
        <f>G44+G46</f>
        <v>197800</v>
      </c>
      <c r="H43" s="15">
        <f>H44+H46</f>
        <v>205900</v>
      </c>
      <c r="I43" s="16">
        <f>I44+I46</f>
        <v>214500</v>
      </c>
    </row>
    <row r="44" spans="1:9" ht="51.75">
      <c r="A44" s="50" t="s">
        <v>80</v>
      </c>
      <c r="B44" s="46" t="s">
        <v>20</v>
      </c>
      <c r="C44" s="46" t="s">
        <v>24</v>
      </c>
      <c r="D44" s="46" t="s">
        <v>209</v>
      </c>
      <c r="E44" s="46" t="s">
        <v>34</v>
      </c>
      <c r="F44" s="47">
        <f>F45</f>
        <v>203.79999999999998</v>
      </c>
      <c r="G44" s="31">
        <f>G45</f>
        <v>180821</v>
      </c>
      <c r="H44" s="15">
        <f>H45</f>
        <v>180821</v>
      </c>
      <c r="I44" s="16">
        <f>I45</f>
        <v>180821</v>
      </c>
    </row>
    <row r="45" spans="1:9" ht="30" customHeight="1">
      <c r="A45" s="50" t="s">
        <v>81</v>
      </c>
      <c r="B45" s="46" t="s">
        <v>20</v>
      </c>
      <c r="C45" s="46" t="s">
        <v>24</v>
      </c>
      <c r="D45" s="46" t="s">
        <v>209</v>
      </c>
      <c r="E45" s="46" t="s">
        <v>35</v>
      </c>
      <c r="F45" s="47">
        <f>179.1+19.1+5.6</f>
        <v>203.79999999999998</v>
      </c>
      <c r="G45" s="31">
        <v>180821</v>
      </c>
      <c r="H45" s="15">
        <v>180821</v>
      </c>
      <c r="I45" s="16">
        <v>180821</v>
      </c>
    </row>
    <row r="46" spans="1:9" ht="30" customHeight="1" hidden="1">
      <c r="A46" s="50" t="s">
        <v>354</v>
      </c>
      <c r="B46" s="46" t="s">
        <v>20</v>
      </c>
      <c r="C46" s="46" t="s">
        <v>24</v>
      </c>
      <c r="D46" s="46" t="s">
        <v>209</v>
      </c>
      <c r="E46" s="46" t="s">
        <v>85</v>
      </c>
      <c r="F46" s="47">
        <f>F47</f>
        <v>0</v>
      </c>
      <c r="G46" s="31">
        <f>G47</f>
        <v>16979</v>
      </c>
      <c r="H46" s="15">
        <f>H47</f>
        <v>25079</v>
      </c>
      <c r="I46" s="16">
        <f>I47</f>
        <v>33679</v>
      </c>
    </row>
    <row r="47" spans="1:9" ht="26.25" hidden="1">
      <c r="A47" s="50" t="s">
        <v>86</v>
      </c>
      <c r="B47" s="46" t="s">
        <v>20</v>
      </c>
      <c r="C47" s="46" t="s">
        <v>24</v>
      </c>
      <c r="D47" s="46" t="s">
        <v>209</v>
      </c>
      <c r="E47" s="46" t="s">
        <v>87</v>
      </c>
      <c r="F47" s="47">
        <f>34.4-9.7-24.7</f>
        <v>0</v>
      </c>
      <c r="G47" s="31">
        <v>16979</v>
      </c>
      <c r="H47" s="15">
        <v>25079</v>
      </c>
      <c r="I47" s="16">
        <v>33679</v>
      </c>
    </row>
    <row r="48" spans="1:9" ht="26.25" hidden="1">
      <c r="A48" s="50" t="s">
        <v>354</v>
      </c>
      <c r="B48" s="46" t="s">
        <v>20</v>
      </c>
      <c r="C48" s="46" t="s">
        <v>24</v>
      </c>
      <c r="D48" s="46" t="s">
        <v>209</v>
      </c>
      <c r="E48" s="46" t="s">
        <v>85</v>
      </c>
      <c r="F48" s="47">
        <f>F49</f>
        <v>0</v>
      </c>
      <c r="G48" s="31"/>
      <c r="H48" s="15"/>
      <c r="I48" s="16"/>
    </row>
    <row r="49" spans="1:9" ht="26.25" hidden="1">
      <c r="A49" s="50" t="s">
        <v>86</v>
      </c>
      <c r="B49" s="46" t="s">
        <v>20</v>
      </c>
      <c r="C49" s="46" t="s">
        <v>24</v>
      </c>
      <c r="D49" s="46" t="s">
        <v>209</v>
      </c>
      <c r="E49" s="46" t="s">
        <v>87</v>
      </c>
      <c r="F49" s="47">
        <f>24.7-24.7</f>
        <v>0</v>
      </c>
      <c r="G49" s="31"/>
      <c r="H49" s="15"/>
      <c r="I49" s="16"/>
    </row>
    <row r="50" spans="1:9" ht="52.5" customHeight="1">
      <c r="A50" s="50" t="s">
        <v>134</v>
      </c>
      <c r="B50" s="46" t="s">
        <v>20</v>
      </c>
      <c r="C50" s="46" t="s">
        <v>24</v>
      </c>
      <c r="D50" s="46" t="s">
        <v>208</v>
      </c>
      <c r="E50" s="46" t="s">
        <v>39</v>
      </c>
      <c r="F50" s="63">
        <f>F51+F53</f>
        <v>195.2</v>
      </c>
      <c r="G50" s="31">
        <f>G51+G53</f>
        <v>189200</v>
      </c>
      <c r="H50" s="15">
        <f>H51+H53</f>
        <v>197300</v>
      </c>
      <c r="I50" s="16">
        <f>I51+I53</f>
        <v>205900</v>
      </c>
    </row>
    <row r="51" spans="1:9" ht="51.75">
      <c r="A51" s="50" t="s">
        <v>80</v>
      </c>
      <c r="B51" s="46" t="s">
        <v>20</v>
      </c>
      <c r="C51" s="46" t="s">
        <v>24</v>
      </c>
      <c r="D51" s="46" t="s">
        <v>208</v>
      </c>
      <c r="E51" s="46" t="s">
        <v>34</v>
      </c>
      <c r="F51" s="47">
        <f>F52</f>
        <v>184.89999999999998</v>
      </c>
      <c r="G51" s="31">
        <f>G52</f>
        <v>157112</v>
      </c>
      <c r="H51" s="15">
        <f>H52</f>
        <v>157112</v>
      </c>
      <c r="I51" s="16">
        <f>I52</f>
        <v>157112</v>
      </c>
    </row>
    <row r="52" spans="1:9" ht="30" customHeight="1">
      <c r="A52" s="50" t="s">
        <v>81</v>
      </c>
      <c r="B52" s="46" t="s">
        <v>20</v>
      </c>
      <c r="C52" s="46" t="s">
        <v>24</v>
      </c>
      <c r="D52" s="46" t="s">
        <v>208</v>
      </c>
      <c r="E52" s="46" t="s">
        <v>35</v>
      </c>
      <c r="F52" s="47">
        <f>174.7+10.2</f>
        <v>184.89999999999998</v>
      </c>
      <c r="G52" s="31">
        <v>157112</v>
      </c>
      <c r="H52" s="15">
        <v>157112</v>
      </c>
      <c r="I52" s="16">
        <v>157112</v>
      </c>
    </row>
    <row r="53" spans="1:9" ht="33.75" customHeight="1">
      <c r="A53" s="50" t="s">
        <v>354</v>
      </c>
      <c r="B53" s="46" t="s">
        <v>20</v>
      </c>
      <c r="C53" s="46" t="s">
        <v>24</v>
      </c>
      <c r="D53" s="46" t="s">
        <v>208</v>
      </c>
      <c r="E53" s="46" t="s">
        <v>85</v>
      </c>
      <c r="F53" s="47">
        <f>F54</f>
        <v>10.3</v>
      </c>
      <c r="G53" s="31">
        <f>G54</f>
        <v>32088</v>
      </c>
      <c r="H53" s="15">
        <f>H54</f>
        <v>40188</v>
      </c>
      <c r="I53" s="16">
        <f>I54</f>
        <v>48788</v>
      </c>
    </row>
    <row r="54" spans="1:9" ht="26.25">
      <c r="A54" s="50" t="s">
        <v>86</v>
      </c>
      <c r="B54" s="46" t="s">
        <v>20</v>
      </c>
      <c r="C54" s="46" t="s">
        <v>24</v>
      </c>
      <c r="D54" s="46" t="s">
        <v>208</v>
      </c>
      <c r="E54" s="46" t="s">
        <v>87</v>
      </c>
      <c r="F54" s="47">
        <f>20.5-10.2</f>
        <v>10.3</v>
      </c>
      <c r="G54" s="31">
        <v>32088</v>
      </c>
      <c r="H54" s="15">
        <v>40188</v>
      </c>
      <c r="I54" s="16">
        <v>48788</v>
      </c>
    </row>
    <row r="55" spans="1:9" ht="42.75" customHeight="1">
      <c r="A55" s="50" t="s">
        <v>135</v>
      </c>
      <c r="B55" s="46" t="s">
        <v>20</v>
      </c>
      <c r="C55" s="46" t="s">
        <v>24</v>
      </c>
      <c r="D55" s="46" t="s">
        <v>210</v>
      </c>
      <c r="E55" s="46" t="s">
        <v>39</v>
      </c>
      <c r="F55" s="63">
        <f>F56+F58</f>
        <v>621.3</v>
      </c>
      <c r="G55" s="31">
        <f>G57+G59</f>
        <v>603300</v>
      </c>
      <c r="H55" s="15">
        <f>H57+H59</f>
        <v>627600</v>
      </c>
      <c r="I55" s="16">
        <f>I57+I59</f>
        <v>653200</v>
      </c>
    </row>
    <row r="56" spans="1:9" ht="51.75">
      <c r="A56" s="50" t="s">
        <v>80</v>
      </c>
      <c r="B56" s="46" t="s">
        <v>20</v>
      </c>
      <c r="C56" s="46" t="s">
        <v>24</v>
      </c>
      <c r="D56" s="46" t="s">
        <v>210</v>
      </c>
      <c r="E56" s="46" t="s">
        <v>34</v>
      </c>
      <c r="F56" s="47">
        <f>F57</f>
        <v>604.9</v>
      </c>
      <c r="G56" s="31">
        <f>G57</f>
        <v>571646</v>
      </c>
      <c r="H56" s="15">
        <f>H57</f>
        <v>571646</v>
      </c>
      <c r="I56" s="16">
        <f>I57</f>
        <v>571646</v>
      </c>
    </row>
    <row r="57" spans="1:9" ht="26.25">
      <c r="A57" s="50" t="s">
        <v>81</v>
      </c>
      <c r="B57" s="46" t="s">
        <v>20</v>
      </c>
      <c r="C57" s="46" t="s">
        <v>24</v>
      </c>
      <c r="D57" s="46" t="s">
        <v>210</v>
      </c>
      <c r="E57" s="46" t="s">
        <v>35</v>
      </c>
      <c r="F57" s="47">
        <f>585.5+4.5+14.9</f>
        <v>604.9</v>
      </c>
      <c r="G57" s="31">
        <v>571646</v>
      </c>
      <c r="H57" s="15">
        <v>571646</v>
      </c>
      <c r="I57" s="16">
        <v>571646</v>
      </c>
    </row>
    <row r="58" spans="1:9" ht="26.25">
      <c r="A58" s="50" t="s">
        <v>354</v>
      </c>
      <c r="B58" s="46" t="s">
        <v>20</v>
      </c>
      <c r="C58" s="46" t="s">
        <v>24</v>
      </c>
      <c r="D58" s="46" t="s">
        <v>210</v>
      </c>
      <c r="E58" s="46" t="s">
        <v>85</v>
      </c>
      <c r="F58" s="47">
        <f>F59</f>
        <v>16.400000000000006</v>
      </c>
      <c r="G58" s="31">
        <f>G59</f>
        <v>31654</v>
      </c>
      <c r="H58" s="15">
        <f>H59</f>
        <v>55954</v>
      </c>
      <c r="I58" s="16">
        <f>I59</f>
        <v>81554</v>
      </c>
    </row>
    <row r="59" spans="1:9" ht="26.25">
      <c r="A59" s="50" t="s">
        <v>86</v>
      </c>
      <c r="B59" s="46" t="s">
        <v>20</v>
      </c>
      <c r="C59" s="46" t="s">
        <v>24</v>
      </c>
      <c r="D59" s="46" t="s">
        <v>210</v>
      </c>
      <c r="E59" s="46" t="s">
        <v>87</v>
      </c>
      <c r="F59" s="47">
        <f>40.7-4.9-19.4</f>
        <v>16.400000000000006</v>
      </c>
      <c r="G59" s="31">
        <v>31654</v>
      </c>
      <c r="H59" s="15">
        <v>55954</v>
      </c>
      <c r="I59" s="16">
        <v>81554</v>
      </c>
    </row>
    <row r="60" spans="1:9" ht="64.5">
      <c r="A60" s="50" t="s">
        <v>466</v>
      </c>
      <c r="B60" s="46" t="s">
        <v>20</v>
      </c>
      <c r="C60" s="46" t="s">
        <v>24</v>
      </c>
      <c r="D60" s="46" t="s">
        <v>405</v>
      </c>
      <c r="E60" s="46" t="s">
        <v>39</v>
      </c>
      <c r="F60" s="63">
        <f>F61</f>
        <v>185</v>
      </c>
      <c r="G60" s="31">
        <f aca="true" t="shared" si="2" ref="G60:I61">G61</f>
        <v>179000</v>
      </c>
      <c r="H60" s="15">
        <f t="shared" si="2"/>
        <v>187100</v>
      </c>
      <c r="I60" s="16">
        <f t="shared" si="2"/>
        <v>195700</v>
      </c>
    </row>
    <row r="61" spans="1:9" ht="51.75">
      <c r="A61" s="50" t="s">
        <v>80</v>
      </c>
      <c r="B61" s="46" t="s">
        <v>20</v>
      </c>
      <c r="C61" s="46" t="s">
        <v>24</v>
      </c>
      <c r="D61" s="46" t="s">
        <v>405</v>
      </c>
      <c r="E61" s="46" t="s">
        <v>34</v>
      </c>
      <c r="F61" s="47">
        <f>F62</f>
        <v>185</v>
      </c>
      <c r="G61" s="31">
        <f t="shared" si="2"/>
        <v>179000</v>
      </c>
      <c r="H61" s="15">
        <f t="shared" si="2"/>
        <v>187100</v>
      </c>
      <c r="I61" s="16">
        <f t="shared" si="2"/>
        <v>195700</v>
      </c>
    </row>
    <row r="62" spans="1:9" ht="26.25">
      <c r="A62" s="50" t="s">
        <v>81</v>
      </c>
      <c r="B62" s="46" t="s">
        <v>20</v>
      </c>
      <c r="C62" s="46" t="s">
        <v>24</v>
      </c>
      <c r="D62" s="46" t="s">
        <v>405</v>
      </c>
      <c r="E62" s="46" t="s">
        <v>35</v>
      </c>
      <c r="F62" s="47">
        <v>185</v>
      </c>
      <c r="G62" s="31">
        <v>179000</v>
      </c>
      <c r="H62" s="15">
        <v>187100</v>
      </c>
      <c r="I62" s="16">
        <v>195700</v>
      </c>
    </row>
    <row r="63" spans="1:9" ht="64.5" hidden="1">
      <c r="A63" s="50" t="s">
        <v>465</v>
      </c>
      <c r="B63" s="46" t="s">
        <v>20</v>
      </c>
      <c r="C63" s="46" t="s">
        <v>24</v>
      </c>
      <c r="D63" s="46" t="s">
        <v>464</v>
      </c>
      <c r="E63" s="46" t="s">
        <v>39</v>
      </c>
      <c r="F63" s="47">
        <f>F64</f>
        <v>0</v>
      </c>
      <c r="G63" s="31"/>
      <c r="H63" s="15"/>
      <c r="I63" s="16"/>
    </row>
    <row r="64" spans="1:9" ht="26.25" hidden="1">
      <c r="A64" s="50" t="s">
        <v>354</v>
      </c>
      <c r="B64" s="46" t="s">
        <v>20</v>
      </c>
      <c r="C64" s="46" t="s">
        <v>24</v>
      </c>
      <c r="D64" s="46" t="s">
        <v>464</v>
      </c>
      <c r="E64" s="46" t="s">
        <v>85</v>
      </c>
      <c r="F64" s="47">
        <f>F65</f>
        <v>0</v>
      </c>
      <c r="G64" s="31"/>
      <c r="H64" s="15"/>
      <c r="I64" s="16"/>
    </row>
    <row r="65" spans="1:9" ht="26.25" hidden="1">
      <c r="A65" s="50" t="s">
        <v>86</v>
      </c>
      <c r="B65" s="46" t="s">
        <v>20</v>
      </c>
      <c r="C65" s="46" t="s">
        <v>24</v>
      </c>
      <c r="D65" s="46" t="s">
        <v>464</v>
      </c>
      <c r="E65" s="46" t="s">
        <v>87</v>
      </c>
      <c r="F65" s="47">
        <v>0</v>
      </c>
      <c r="G65" s="31"/>
      <c r="H65" s="15"/>
      <c r="I65" s="16"/>
    </row>
    <row r="66" spans="1:9" ht="56.25" customHeight="1">
      <c r="A66" s="50" t="s">
        <v>136</v>
      </c>
      <c r="B66" s="46" t="s">
        <v>20</v>
      </c>
      <c r="C66" s="46" t="s">
        <v>24</v>
      </c>
      <c r="D66" s="46" t="s">
        <v>211</v>
      </c>
      <c r="E66" s="46" t="s">
        <v>39</v>
      </c>
      <c r="F66" s="63">
        <f>F67+F69</f>
        <v>21.1</v>
      </c>
      <c r="G66" s="31">
        <f>G67+G69</f>
        <v>32500</v>
      </c>
      <c r="H66" s="15">
        <f>H67+H69</f>
        <v>33800</v>
      </c>
      <c r="I66" s="16">
        <f>I67+I69</f>
        <v>35100</v>
      </c>
    </row>
    <row r="67" spans="1:9" ht="55.5" customHeight="1">
      <c r="A67" s="50" t="s">
        <v>80</v>
      </c>
      <c r="B67" s="46" t="s">
        <v>20</v>
      </c>
      <c r="C67" s="46" t="s">
        <v>24</v>
      </c>
      <c r="D67" s="46" t="s">
        <v>211</v>
      </c>
      <c r="E67" s="46" t="s">
        <v>34</v>
      </c>
      <c r="F67" s="47">
        <f>F68</f>
        <v>15</v>
      </c>
      <c r="G67" s="31">
        <f>G68</f>
        <v>19557</v>
      </c>
      <c r="H67" s="15">
        <f>H68</f>
        <v>19557</v>
      </c>
      <c r="I67" s="16">
        <f>I68</f>
        <v>19557</v>
      </c>
    </row>
    <row r="68" spans="1:9" ht="29.25" customHeight="1">
      <c r="A68" s="50" t="s">
        <v>81</v>
      </c>
      <c r="B68" s="46" t="s">
        <v>20</v>
      </c>
      <c r="C68" s="46" t="s">
        <v>24</v>
      </c>
      <c r="D68" s="46" t="s">
        <v>211</v>
      </c>
      <c r="E68" s="46" t="s">
        <v>35</v>
      </c>
      <c r="F68" s="47">
        <v>15</v>
      </c>
      <c r="G68" s="31">
        <v>19557</v>
      </c>
      <c r="H68" s="15">
        <v>19557</v>
      </c>
      <c r="I68" s="16">
        <v>19557</v>
      </c>
    </row>
    <row r="69" spans="1:9" ht="30" customHeight="1">
      <c r="A69" s="50" t="s">
        <v>354</v>
      </c>
      <c r="B69" s="46" t="s">
        <v>20</v>
      </c>
      <c r="C69" s="46" t="s">
        <v>24</v>
      </c>
      <c r="D69" s="46" t="s">
        <v>211</v>
      </c>
      <c r="E69" s="46" t="s">
        <v>85</v>
      </c>
      <c r="F69" s="47">
        <f>F70</f>
        <v>6.1</v>
      </c>
      <c r="G69" s="31">
        <f>G70</f>
        <v>12943</v>
      </c>
      <c r="H69" s="15">
        <f>H70</f>
        <v>14243</v>
      </c>
      <c r="I69" s="16">
        <f>I70</f>
        <v>15543</v>
      </c>
    </row>
    <row r="70" spans="1:9" ht="27" customHeight="1">
      <c r="A70" s="50" t="s">
        <v>86</v>
      </c>
      <c r="B70" s="46" t="s">
        <v>20</v>
      </c>
      <c r="C70" s="46" t="s">
        <v>24</v>
      </c>
      <c r="D70" s="46" t="s">
        <v>211</v>
      </c>
      <c r="E70" s="46" t="s">
        <v>87</v>
      </c>
      <c r="F70" s="47">
        <v>6.1</v>
      </c>
      <c r="G70" s="31">
        <v>12943</v>
      </c>
      <c r="H70" s="15">
        <v>14243</v>
      </c>
      <c r="I70" s="16">
        <v>15543</v>
      </c>
    </row>
    <row r="71" spans="1:9" ht="19.5" customHeight="1" hidden="1">
      <c r="A71" s="50" t="s">
        <v>165</v>
      </c>
      <c r="B71" s="46" t="s">
        <v>20</v>
      </c>
      <c r="C71" s="46" t="s">
        <v>28</v>
      </c>
      <c r="D71" s="46" t="s">
        <v>38</v>
      </c>
      <c r="E71" s="46" t="s">
        <v>39</v>
      </c>
      <c r="F71" s="47">
        <f>F72</f>
        <v>0</v>
      </c>
      <c r="G71" s="31"/>
      <c r="H71" s="15"/>
      <c r="I71" s="16"/>
    </row>
    <row r="72" spans="1:9" ht="42.75" customHeight="1" hidden="1">
      <c r="A72" s="50" t="s">
        <v>164</v>
      </c>
      <c r="B72" s="46" t="s">
        <v>20</v>
      </c>
      <c r="C72" s="46" t="s">
        <v>28</v>
      </c>
      <c r="D72" s="46" t="s">
        <v>163</v>
      </c>
      <c r="E72" s="46" t="s">
        <v>39</v>
      </c>
      <c r="F72" s="47">
        <f>F73</f>
        <v>0</v>
      </c>
      <c r="G72" s="31"/>
      <c r="H72" s="15"/>
      <c r="I72" s="16"/>
    </row>
    <row r="73" spans="1:9" ht="27" customHeight="1" hidden="1">
      <c r="A73" s="50" t="s">
        <v>84</v>
      </c>
      <c r="B73" s="46" t="s">
        <v>20</v>
      </c>
      <c r="C73" s="46" t="s">
        <v>28</v>
      </c>
      <c r="D73" s="46" t="s">
        <v>163</v>
      </c>
      <c r="E73" s="46" t="s">
        <v>85</v>
      </c>
      <c r="F73" s="47">
        <f>F74</f>
        <v>0</v>
      </c>
      <c r="G73" s="31"/>
      <c r="H73" s="15"/>
      <c r="I73" s="16"/>
    </row>
    <row r="74" spans="1:9" ht="27" customHeight="1" hidden="1">
      <c r="A74" s="50" t="s">
        <v>86</v>
      </c>
      <c r="B74" s="46" t="s">
        <v>20</v>
      </c>
      <c r="C74" s="46" t="s">
        <v>28</v>
      </c>
      <c r="D74" s="46" t="s">
        <v>163</v>
      </c>
      <c r="E74" s="46" t="s">
        <v>87</v>
      </c>
      <c r="F74" s="47">
        <v>0</v>
      </c>
      <c r="G74" s="31"/>
      <c r="H74" s="15"/>
      <c r="I74" s="16"/>
    </row>
    <row r="75" spans="1:9" ht="41.25" customHeight="1">
      <c r="A75" s="50" t="s">
        <v>356</v>
      </c>
      <c r="B75" s="46" t="s">
        <v>20</v>
      </c>
      <c r="C75" s="46" t="s">
        <v>24</v>
      </c>
      <c r="D75" s="46" t="s">
        <v>355</v>
      </c>
      <c r="E75" s="46" t="s">
        <v>39</v>
      </c>
      <c r="F75" s="63">
        <f>F76</f>
        <v>0.6</v>
      </c>
      <c r="G75" s="31"/>
      <c r="H75" s="15"/>
      <c r="I75" s="16"/>
    </row>
    <row r="76" spans="1:9" ht="57" customHeight="1">
      <c r="A76" s="50" t="s">
        <v>80</v>
      </c>
      <c r="B76" s="46" t="s">
        <v>20</v>
      </c>
      <c r="C76" s="46" t="s">
        <v>24</v>
      </c>
      <c r="D76" s="46" t="s">
        <v>355</v>
      </c>
      <c r="E76" s="46" t="s">
        <v>34</v>
      </c>
      <c r="F76" s="47">
        <f>F77</f>
        <v>0.6</v>
      </c>
      <c r="G76" s="31"/>
      <c r="H76" s="15"/>
      <c r="I76" s="16"/>
    </row>
    <row r="77" spans="1:9" ht="27" customHeight="1">
      <c r="A77" s="50" t="s">
        <v>81</v>
      </c>
      <c r="B77" s="46" t="s">
        <v>20</v>
      </c>
      <c r="C77" s="46" t="s">
        <v>24</v>
      </c>
      <c r="D77" s="46" t="s">
        <v>355</v>
      </c>
      <c r="E77" s="46" t="s">
        <v>35</v>
      </c>
      <c r="F77" s="47">
        <v>0.6</v>
      </c>
      <c r="G77" s="31"/>
      <c r="H77" s="15"/>
      <c r="I77" s="16"/>
    </row>
    <row r="78" spans="1:9" ht="27" customHeight="1">
      <c r="A78" s="50" t="s">
        <v>165</v>
      </c>
      <c r="B78" s="46" t="s">
        <v>20</v>
      </c>
      <c r="C78" s="46" t="s">
        <v>28</v>
      </c>
      <c r="D78" s="46" t="s">
        <v>166</v>
      </c>
      <c r="E78" s="46" t="s">
        <v>39</v>
      </c>
      <c r="F78" s="47">
        <f>F79</f>
        <v>0.5</v>
      </c>
      <c r="G78" s="31"/>
      <c r="H78" s="15"/>
      <c r="I78" s="16"/>
    </row>
    <row r="79" spans="1:9" ht="27" customHeight="1">
      <c r="A79" s="50" t="s">
        <v>75</v>
      </c>
      <c r="B79" s="46" t="s">
        <v>20</v>
      </c>
      <c r="C79" s="46" t="s">
        <v>28</v>
      </c>
      <c r="D79" s="46" t="s">
        <v>167</v>
      </c>
      <c r="E79" s="46" t="s">
        <v>39</v>
      </c>
      <c r="F79" s="47">
        <f>F80</f>
        <v>0.5</v>
      </c>
      <c r="G79" s="31"/>
      <c r="H79" s="15"/>
      <c r="I79" s="16"/>
    </row>
    <row r="80" spans="1:9" ht="27" customHeight="1">
      <c r="A80" s="50" t="s">
        <v>77</v>
      </c>
      <c r="B80" s="46" t="s">
        <v>20</v>
      </c>
      <c r="C80" s="46" t="s">
        <v>28</v>
      </c>
      <c r="D80" s="46" t="s">
        <v>168</v>
      </c>
      <c r="E80" s="46" t="s">
        <v>39</v>
      </c>
      <c r="F80" s="47">
        <f>F81</f>
        <v>0.5</v>
      </c>
      <c r="G80" s="31"/>
      <c r="H80" s="15"/>
      <c r="I80" s="16"/>
    </row>
    <row r="81" spans="1:9" ht="41.25" customHeight="1">
      <c r="A81" s="50" t="s">
        <v>164</v>
      </c>
      <c r="B81" s="46" t="s">
        <v>20</v>
      </c>
      <c r="C81" s="46" t="s">
        <v>28</v>
      </c>
      <c r="D81" s="46" t="s">
        <v>394</v>
      </c>
      <c r="E81" s="46" t="s">
        <v>39</v>
      </c>
      <c r="F81" s="47">
        <f>F82</f>
        <v>0.5</v>
      </c>
      <c r="G81" s="31"/>
      <c r="H81" s="15"/>
      <c r="I81" s="16"/>
    </row>
    <row r="82" spans="1:9" ht="27" customHeight="1">
      <c r="A82" s="50" t="s">
        <v>354</v>
      </c>
      <c r="B82" s="46" t="s">
        <v>20</v>
      </c>
      <c r="C82" s="46" t="s">
        <v>28</v>
      </c>
      <c r="D82" s="46" t="s">
        <v>394</v>
      </c>
      <c r="E82" s="46" t="s">
        <v>85</v>
      </c>
      <c r="F82" s="47">
        <f>F83</f>
        <v>0.5</v>
      </c>
      <c r="G82" s="31"/>
      <c r="H82" s="15"/>
      <c r="I82" s="16"/>
    </row>
    <row r="83" spans="1:9" ht="27" customHeight="1">
      <c r="A83" s="50" t="s">
        <v>86</v>
      </c>
      <c r="B83" s="46" t="s">
        <v>20</v>
      </c>
      <c r="C83" s="46" t="s">
        <v>28</v>
      </c>
      <c r="D83" s="46" t="s">
        <v>394</v>
      </c>
      <c r="E83" s="46" t="s">
        <v>87</v>
      </c>
      <c r="F83" s="47">
        <v>0.5</v>
      </c>
      <c r="G83" s="31"/>
      <c r="H83" s="15"/>
      <c r="I83" s="16"/>
    </row>
    <row r="84" spans="1:9" ht="27" customHeight="1">
      <c r="A84" s="50" t="s">
        <v>41</v>
      </c>
      <c r="B84" s="46" t="s">
        <v>20</v>
      </c>
      <c r="C84" s="46" t="s">
        <v>21</v>
      </c>
      <c r="D84" s="46" t="s">
        <v>166</v>
      </c>
      <c r="E84" s="46" t="s">
        <v>39</v>
      </c>
      <c r="F84" s="63">
        <f>F85</f>
        <v>2945.7</v>
      </c>
      <c r="G84" s="31"/>
      <c r="H84" s="15"/>
      <c r="I84" s="16"/>
    </row>
    <row r="85" spans="1:9" ht="27" customHeight="1">
      <c r="A85" s="50" t="s">
        <v>75</v>
      </c>
      <c r="B85" s="46" t="s">
        <v>20</v>
      </c>
      <c r="C85" s="46" t="s">
        <v>21</v>
      </c>
      <c r="D85" s="46" t="s">
        <v>167</v>
      </c>
      <c r="E85" s="46" t="s">
        <v>39</v>
      </c>
      <c r="F85" s="47">
        <f>F86</f>
        <v>2945.7</v>
      </c>
      <c r="G85" s="31"/>
      <c r="H85" s="15"/>
      <c r="I85" s="16"/>
    </row>
    <row r="86" spans="1:9" ht="15.75" customHeight="1">
      <c r="A86" s="50" t="s">
        <v>77</v>
      </c>
      <c r="B86" s="46" t="s">
        <v>20</v>
      </c>
      <c r="C86" s="46" t="s">
        <v>21</v>
      </c>
      <c r="D86" s="46" t="s">
        <v>168</v>
      </c>
      <c r="E86" s="46" t="s">
        <v>39</v>
      </c>
      <c r="F86" s="47">
        <f>F87+F92</f>
        <v>2945.7</v>
      </c>
      <c r="G86" s="31"/>
      <c r="H86" s="15"/>
      <c r="I86" s="16"/>
    </row>
    <row r="87" spans="1:9" ht="16.5" customHeight="1">
      <c r="A87" s="50" t="s">
        <v>79</v>
      </c>
      <c r="B87" s="46" t="s">
        <v>20</v>
      </c>
      <c r="C87" s="46" t="s">
        <v>21</v>
      </c>
      <c r="D87" s="46" t="s">
        <v>169</v>
      </c>
      <c r="E87" s="46" t="s">
        <v>39</v>
      </c>
      <c r="F87" s="47">
        <f>F88+F90</f>
        <v>2370</v>
      </c>
      <c r="G87" s="31"/>
      <c r="H87" s="15"/>
      <c r="I87" s="16"/>
    </row>
    <row r="88" spans="1:9" ht="54" customHeight="1">
      <c r="A88" s="50" t="s">
        <v>80</v>
      </c>
      <c r="B88" s="46" t="s">
        <v>20</v>
      </c>
      <c r="C88" s="46" t="s">
        <v>21</v>
      </c>
      <c r="D88" s="46" t="s">
        <v>169</v>
      </c>
      <c r="E88" s="46" t="s">
        <v>34</v>
      </c>
      <c r="F88" s="47">
        <f>F89</f>
        <v>2368</v>
      </c>
      <c r="G88" s="31"/>
      <c r="H88" s="15"/>
      <c r="I88" s="16"/>
    </row>
    <row r="89" spans="1:9" ht="27" customHeight="1">
      <c r="A89" s="50" t="s">
        <v>81</v>
      </c>
      <c r="B89" s="46" t="s">
        <v>20</v>
      </c>
      <c r="C89" s="46" t="s">
        <v>21</v>
      </c>
      <c r="D89" s="46" t="s">
        <v>169</v>
      </c>
      <c r="E89" s="46" t="s">
        <v>35</v>
      </c>
      <c r="F89" s="47">
        <v>2368</v>
      </c>
      <c r="G89" s="31"/>
      <c r="H89" s="15"/>
      <c r="I89" s="16"/>
    </row>
    <row r="90" spans="1:9" ht="15.75" customHeight="1">
      <c r="A90" s="50" t="s">
        <v>90</v>
      </c>
      <c r="B90" s="46" t="s">
        <v>20</v>
      </c>
      <c r="C90" s="46" t="s">
        <v>21</v>
      </c>
      <c r="D90" s="46" t="s">
        <v>169</v>
      </c>
      <c r="E90" s="46" t="s">
        <v>91</v>
      </c>
      <c r="F90" s="47">
        <f>F91</f>
        <v>2</v>
      </c>
      <c r="G90" s="31"/>
      <c r="H90" s="15"/>
      <c r="I90" s="16"/>
    </row>
    <row r="91" spans="1:9" ht="17.25" customHeight="1">
      <c r="A91" s="74" t="s">
        <v>96</v>
      </c>
      <c r="B91" s="46" t="s">
        <v>20</v>
      </c>
      <c r="C91" s="46" t="s">
        <v>21</v>
      </c>
      <c r="D91" s="46" t="s">
        <v>169</v>
      </c>
      <c r="E91" s="46" t="s">
        <v>97</v>
      </c>
      <c r="F91" s="47">
        <v>2</v>
      </c>
      <c r="G91" s="31"/>
      <c r="H91" s="15"/>
      <c r="I91" s="16"/>
    </row>
    <row r="92" spans="1:9" ht="27" customHeight="1">
      <c r="A92" s="50" t="s">
        <v>145</v>
      </c>
      <c r="B92" s="46" t="s">
        <v>20</v>
      </c>
      <c r="C92" s="46" t="s">
        <v>21</v>
      </c>
      <c r="D92" s="46" t="s">
        <v>176</v>
      </c>
      <c r="E92" s="46" t="s">
        <v>39</v>
      </c>
      <c r="F92" s="47">
        <f>F93</f>
        <v>575.7</v>
      </c>
      <c r="G92" s="31"/>
      <c r="H92" s="15"/>
      <c r="I92" s="16"/>
    </row>
    <row r="93" spans="1:9" ht="55.5" customHeight="1">
      <c r="A93" s="50" t="s">
        <v>80</v>
      </c>
      <c r="B93" s="46" t="s">
        <v>20</v>
      </c>
      <c r="C93" s="46" t="s">
        <v>21</v>
      </c>
      <c r="D93" s="46" t="s">
        <v>176</v>
      </c>
      <c r="E93" s="46" t="s">
        <v>34</v>
      </c>
      <c r="F93" s="47">
        <f>F94</f>
        <v>575.7</v>
      </c>
      <c r="G93" s="31"/>
      <c r="H93" s="15"/>
      <c r="I93" s="16"/>
    </row>
    <row r="94" spans="1:9" ht="27" customHeight="1">
      <c r="A94" s="50" t="s">
        <v>81</v>
      </c>
      <c r="B94" s="46" t="s">
        <v>20</v>
      </c>
      <c r="C94" s="46" t="s">
        <v>21</v>
      </c>
      <c r="D94" s="46" t="s">
        <v>176</v>
      </c>
      <c r="E94" s="46" t="s">
        <v>35</v>
      </c>
      <c r="F94" s="47">
        <v>575.7</v>
      </c>
      <c r="G94" s="31"/>
      <c r="H94" s="15"/>
      <c r="I94" s="16"/>
    </row>
    <row r="95" spans="1:9" ht="18.75" customHeight="1" hidden="1">
      <c r="A95" s="50" t="s">
        <v>364</v>
      </c>
      <c r="B95" s="46" t="s">
        <v>20</v>
      </c>
      <c r="C95" s="46" t="s">
        <v>29</v>
      </c>
      <c r="D95" s="46" t="s">
        <v>166</v>
      </c>
      <c r="E95" s="46" t="s">
        <v>39</v>
      </c>
      <c r="F95" s="47">
        <f>F96</f>
        <v>0</v>
      </c>
      <c r="G95" s="31"/>
      <c r="H95" s="15"/>
      <c r="I95" s="16"/>
    </row>
    <row r="96" spans="1:9" ht="18.75" customHeight="1" hidden="1">
      <c r="A96" s="50" t="s">
        <v>366</v>
      </c>
      <c r="B96" s="46" t="s">
        <v>20</v>
      </c>
      <c r="C96" s="46" t="s">
        <v>29</v>
      </c>
      <c r="D96" s="46" t="s">
        <v>363</v>
      </c>
      <c r="E96" s="46" t="s">
        <v>39</v>
      </c>
      <c r="F96" s="47">
        <f>F97</f>
        <v>0</v>
      </c>
      <c r="G96" s="31"/>
      <c r="H96" s="15"/>
      <c r="I96" s="16"/>
    </row>
    <row r="97" spans="1:9" ht="28.5" customHeight="1" hidden="1">
      <c r="A97" s="50" t="s">
        <v>365</v>
      </c>
      <c r="B97" s="46" t="s">
        <v>20</v>
      </c>
      <c r="C97" s="46" t="s">
        <v>29</v>
      </c>
      <c r="D97" s="46" t="s">
        <v>367</v>
      </c>
      <c r="E97" s="46" t="s">
        <v>39</v>
      </c>
      <c r="F97" s="47">
        <f>F98</f>
        <v>0</v>
      </c>
      <c r="G97" s="31"/>
      <c r="H97" s="15"/>
      <c r="I97" s="16"/>
    </row>
    <row r="98" spans="1:9" ht="27" customHeight="1" hidden="1">
      <c r="A98" s="50" t="s">
        <v>354</v>
      </c>
      <c r="B98" s="46" t="s">
        <v>20</v>
      </c>
      <c r="C98" s="46" t="s">
        <v>29</v>
      </c>
      <c r="D98" s="46" t="s">
        <v>367</v>
      </c>
      <c r="E98" s="46" t="s">
        <v>85</v>
      </c>
      <c r="F98" s="47">
        <f>F99</f>
        <v>0</v>
      </c>
      <c r="G98" s="31"/>
      <c r="H98" s="15"/>
      <c r="I98" s="16"/>
    </row>
    <row r="99" spans="1:9" ht="27" customHeight="1" hidden="1">
      <c r="A99" s="50" t="s">
        <v>86</v>
      </c>
      <c r="B99" s="46" t="s">
        <v>20</v>
      </c>
      <c r="C99" s="46" t="s">
        <v>29</v>
      </c>
      <c r="D99" s="46" t="s">
        <v>367</v>
      </c>
      <c r="E99" s="46" t="s">
        <v>87</v>
      </c>
      <c r="F99" s="47"/>
      <c r="G99" s="31"/>
      <c r="H99" s="15"/>
      <c r="I99" s="16"/>
    </row>
    <row r="100" spans="1:9" ht="18" customHeight="1">
      <c r="A100" s="50" t="s">
        <v>42</v>
      </c>
      <c r="B100" s="46" t="s">
        <v>20</v>
      </c>
      <c r="C100" s="46" t="s">
        <v>7</v>
      </c>
      <c r="D100" s="46" t="s">
        <v>166</v>
      </c>
      <c r="E100" s="46" t="s">
        <v>39</v>
      </c>
      <c r="F100" s="63">
        <f>F101</f>
        <v>99</v>
      </c>
      <c r="G100" s="31"/>
      <c r="H100" s="15"/>
      <c r="I100" s="16"/>
    </row>
    <row r="101" spans="1:9" ht="15.75" customHeight="1">
      <c r="A101" s="50" t="s">
        <v>88</v>
      </c>
      <c r="B101" s="46" t="s">
        <v>20</v>
      </c>
      <c r="C101" s="46" t="s">
        <v>7</v>
      </c>
      <c r="D101" s="46" t="s">
        <v>170</v>
      </c>
      <c r="E101" s="46" t="s">
        <v>39</v>
      </c>
      <c r="F101" s="47">
        <f>F102</f>
        <v>99</v>
      </c>
      <c r="G101" s="31"/>
      <c r="H101" s="15"/>
      <c r="I101" s="16"/>
    </row>
    <row r="102" spans="1:9" ht="17.25" customHeight="1">
      <c r="A102" s="50" t="s">
        <v>89</v>
      </c>
      <c r="B102" s="46" t="s">
        <v>20</v>
      </c>
      <c r="C102" s="46" t="s">
        <v>7</v>
      </c>
      <c r="D102" s="46" t="s">
        <v>171</v>
      </c>
      <c r="E102" s="46" t="s">
        <v>39</v>
      </c>
      <c r="F102" s="47">
        <f>F103</f>
        <v>99</v>
      </c>
      <c r="G102" s="31"/>
      <c r="H102" s="15"/>
      <c r="I102" s="16"/>
    </row>
    <row r="103" spans="1:9" ht="16.5" customHeight="1">
      <c r="A103" s="50" t="s">
        <v>150</v>
      </c>
      <c r="B103" s="46" t="s">
        <v>20</v>
      </c>
      <c r="C103" s="46" t="s">
        <v>7</v>
      </c>
      <c r="D103" s="46" t="s">
        <v>172</v>
      </c>
      <c r="E103" s="46" t="s">
        <v>39</v>
      </c>
      <c r="F103" s="47">
        <f>F104</f>
        <v>99</v>
      </c>
      <c r="G103" s="31"/>
      <c r="H103" s="15"/>
      <c r="I103" s="16"/>
    </row>
    <row r="104" spans="1:9" ht="19.5" customHeight="1">
      <c r="A104" s="50" t="s">
        <v>90</v>
      </c>
      <c r="B104" s="46" t="s">
        <v>20</v>
      </c>
      <c r="C104" s="46" t="s">
        <v>7</v>
      </c>
      <c r="D104" s="46" t="s">
        <v>172</v>
      </c>
      <c r="E104" s="46" t="s">
        <v>91</v>
      </c>
      <c r="F104" s="47">
        <f>F105</f>
        <v>99</v>
      </c>
      <c r="G104" s="31"/>
      <c r="H104" s="15"/>
      <c r="I104" s="16"/>
    </row>
    <row r="105" spans="1:9" ht="16.5" customHeight="1">
      <c r="A105" s="50" t="s">
        <v>92</v>
      </c>
      <c r="B105" s="46" t="s">
        <v>20</v>
      </c>
      <c r="C105" s="46" t="s">
        <v>7</v>
      </c>
      <c r="D105" s="46" t="s">
        <v>172</v>
      </c>
      <c r="E105" s="46" t="s">
        <v>93</v>
      </c>
      <c r="F105" s="47">
        <v>99</v>
      </c>
      <c r="G105" s="31"/>
      <c r="H105" s="15"/>
      <c r="I105" s="16"/>
    </row>
    <row r="106" spans="1:9" ht="15">
      <c r="A106" s="50" t="s">
        <v>44</v>
      </c>
      <c r="B106" s="46" t="s">
        <v>20</v>
      </c>
      <c r="C106" s="46" t="s">
        <v>8</v>
      </c>
      <c r="D106" s="46" t="s">
        <v>166</v>
      </c>
      <c r="E106" s="46" t="s">
        <v>39</v>
      </c>
      <c r="F106" s="63">
        <f>F116+F143+F148+F154+F174+F107+F166</f>
        <v>7327.5</v>
      </c>
      <c r="G106" s="31" t="e">
        <f>G148+G154+G116</f>
        <v>#REF!</v>
      </c>
      <c r="H106" s="15" t="e">
        <f>H148+H154+H116</f>
        <v>#REF!</v>
      </c>
      <c r="I106" s="16" t="e">
        <f>I148+I154+I116</f>
        <v>#REF!</v>
      </c>
    </row>
    <row r="107" spans="1:9" ht="26.25">
      <c r="A107" s="50" t="s">
        <v>193</v>
      </c>
      <c r="B107" s="46" t="s">
        <v>20</v>
      </c>
      <c r="C107" s="46" t="s">
        <v>8</v>
      </c>
      <c r="D107" s="46" t="s">
        <v>194</v>
      </c>
      <c r="E107" s="46" t="s">
        <v>39</v>
      </c>
      <c r="F107" s="63">
        <f>F108</f>
        <v>39</v>
      </c>
      <c r="G107" s="31"/>
      <c r="H107" s="15"/>
      <c r="I107" s="16"/>
    </row>
    <row r="108" spans="1:9" ht="26.25">
      <c r="A108" s="75" t="s">
        <v>458</v>
      </c>
      <c r="B108" s="46" t="s">
        <v>20</v>
      </c>
      <c r="C108" s="46" t="s">
        <v>8</v>
      </c>
      <c r="D108" s="46" t="s">
        <v>457</v>
      </c>
      <c r="E108" s="46" t="s">
        <v>39</v>
      </c>
      <c r="F108" s="63">
        <f>F109</f>
        <v>39</v>
      </c>
      <c r="G108" s="31"/>
      <c r="H108" s="15"/>
      <c r="I108" s="16"/>
    </row>
    <row r="109" spans="1:9" ht="15">
      <c r="A109" s="50" t="s">
        <v>235</v>
      </c>
      <c r="B109" s="46" t="s">
        <v>20</v>
      </c>
      <c r="C109" s="46" t="s">
        <v>8</v>
      </c>
      <c r="D109" s="46" t="s">
        <v>459</v>
      </c>
      <c r="E109" s="46" t="s">
        <v>39</v>
      </c>
      <c r="F109" s="63">
        <f>F110</f>
        <v>39</v>
      </c>
      <c r="G109" s="31"/>
      <c r="H109" s="15"/>
      <c r="I109" s="16"/>
    </row>
    <row r="110" spans="1:9" ht="26.25">
      <c r="A110" s="50" t="s">
        <v>354</v>
      </c>
      <c r="B110" s="46" t="s">
        <v>20</v>
      </c>
      <c r="C110" s="46" t="s">
        <v>8</v>
      </c>
      <c r="D110" s="46" t="s">
        <v>459</v>
      </c>
      <c r="E110" s="46" t="s">
        <v>85</v>
      </c>
      <c r="F110" s="63">
        <f>F111</f>
        <v>39</v>
      </c>
      <c r="G110" s="31"/>
      <c r="H110" s="15"/>
      <c r="I110" s="16"/>
    </row>
    <row r="111" spans="1:9" ht="26.25">
      <c r="A111" s="50" t="s">
        <v>86</v>
      </c>
      <c r="B111" s="46" t="s">
        <v>20</v>
      </c>
      <c r="C111" s="46" t="s">
        <v>8</v>
      </c>
      <c r="D111" s="46" t="s">
        <v>459</v>
      </c>
      <c r="E111" s="46" t="s">
        <v>87</v>
      </c>
      <c r="F111" s="63">
        <v>39</v>
      </c>
      <c r="G111" s="31"/>
      <c r="H111" s="15"/>
      <c r="I111" s="16"/>
    </row>
    <row r="112" spans="1:9" ht="15" hidden="1">
      <c r="A112" s="50"/>
      <c r="B112" s="46"/>
      <c r="C112" s="46"/>
      <c r="D112" s="46"/>
      <c r="E112" s="46"/>
      <c r="F112" s="63"/>
      <c r="G112" s="31"/>
      <c r="H112" s="15"/>
      <c r="I112" s="16"/>
    </row>
    <row r="113" spans="1:9" ht="15" hidden="1">
      <c r="A113" s="50"/>
      <c r="B113" s="46"/>
      <c r="C113" s="46"/>
      <c r="D113" s="46"/>
      <c r="E113" s="46"/>
      <c r="F113" s="63"/>
      <c r="G113" s="31"/>
      <c r="H113" s="15"/>
      <c r="I113" s="16"/>
    </row>
    <row r="114" spans="1:9" ht="15" hidden="1">
      <c r="A114" s="50"/>
      <c r="B114" s="46"/>
      <c r="C114" s="46"/>
      <c r="D114" s="46"/>
      <c r="E114" s="46"/>
      <c r="F114" s="63"/>
      <c r="G114" s="31"/>
      <c r="H114" s="15"/>
      <c r="I114" s="16"/>
    </row>
    <row r="115" spans="1:9" ht="15" hidden="1">
      <c r="A115" s="50"/>
      <c r="B115" s="46"/>
      <c r="C115" s="46"/>
      <c r="D115" s="46"/>
      <c r="E115" s="46"/>
      <c r="F115" s="63"/>
      <c r="G115" s="31"/>
      <c r="H115" s="15"/>
      <c r="I115" s="16"/>
    </row>
    <row r="116" spans="1:9" ht="27.75" customHeight="1">
      <c r="A116" s="50" t="s">
        <v>224</v>
      </c>
      <c r="B116" s="46" t="s">
        <v>20</v>
      </c>
      <c r="C116" s="46" t="s">
        <v>8</v>
      </c>
      <c r="D116" s="46" t="s">
        <v>181</v>
      </c>
      <c r="E116" s="46" t="s">
        <v>39</v>
      </c>
      <c r="F116" s="47">
        <f>F117+F131+F135+F139</f>
        <v>598.6999999999999</v>
      </c>
      <c r="G116" s="31" t="e">
        <f>#REF!+#REF!</f>
        <v>#REF!</v>
      </c>
      <c r="H116" s="15" t="e">
        <f>#REF!+#REF!</f>
        <v>#REF!</v>
      </c>
      <c r="I116" s="16" t="e">
        <f>#REF!+#REF!</f>
        <v>#REF!</v>
      </c>
    </row>
    <row r="117" spans="1:9" ht="27.75" customHeight="1">
      <c r="A117" s="50" t="s">
        <v>278</v>
      </c>
      <c r="B117" s="46" t="s">
        <v>20</v>
      </c>
      <c r="C117" s="46" t="s">
        <v>8</v>
      </c>
      <c r="D117" s="46" t="s">
        <v>275</v>
      </c>
      <c r="E117" s="46" t="s">
        <v>39</v>
      </c>
      <c r="F117" s="47">
        <f>F118</f>
        <v>61.3</v>
      </c>
      <c r="G117" s="31"/>
      <c r="H117" s="15"/>
      <c r="I117" s="16"/>
    </row>
    <row r="118" spans="1:9" ht="15.75" customHeight="1">
      <c r="A118" s="50" t="s">
        <v>235</v>
      </c>
      <c r="B118" s="46" t="s">
        <v>20</v>
      </c>
      <c r="C118" s="46" t="s">
        <v>8</v>
      </c>
      <c r="D118" s="46" t="s">
        <v>276</v>
      </c>
      <c r="E118" s="46" t="s">
        <v>39</v>
      </c>
      <c r="F118" s="47">
        <f>F121</f>
        <v>61.3</v>
      </c>
      <c r="G118" s="31"/>
      <c r="H118" s="15"/>
      <c r="I118" s="16"/>
    </row>
    <row r="119" spans="1:9" ht="27" customHeight="1" hidden="1">
      <c r="A119" s="50" t="s">
        <v>354</v>
      </c>
      <c r="B119" s="46" t="s">
        <v>20</v>
      </c>
      <c r="C119" s="46" t="s">
        <v>8</v>
      </c>
      <c r="D119" s="46" t="s">
        <v>276</v>
      </c>
      <c r="E119" s="46" t="s">
        <v>85</v>
      </c>
      <c r="F119" s="47">
        <f>F120</f>
        <v>0</v>
      </c>
      <c r="G119" s="31"/>
      <c r="H119" s="15"/>
      <c r="I119" s="16"/>
    </row>
    <row r="120" spans="1:9" ht="27.75" customHeight="1" hidden="1">
      <c r="A120" s="50" t="s">
        <v>86</v>
      </c>
      <c r="B120" s="46" t="s">
        <v>20</v>
      </c>
      <c r="C120" s="46" t="s">
        <v>8</v>
      </c>
      <c r="D120" s="46" t="s">
        <v>276</v>
      </c>
      <c r="E120" s="46" t="s">
        <v>87</v>
      </c>
      <c r="F120" s="47">
        <f>45-45</f>
        <v>0</v>
      </c>
      <c r="G120" s="31"/>
      <c r="H120" s="15"/>
      <c r="I120" s="16"/>
    </row>
    <row r="121" spans="1:9" ht="17.25" customHeight="1">
      <c r="A121" s="50" t="s">
        <v>90</v>
      </c>
      <c r="B121" s="46" t="s">
        <v>20</v>
      </c>
      <c r="C121" s="46" t="s">
        <v>8</v>
      </c>
      <c r="D121" s="46" t="s">
        <v>276</v>
      </c>
      <c r="E121" s="46" t="s">
        <v>91</v>
      </c>
      <c r="F121" s="47">
        <f>F122</f>
        <v>61.3</v>
      </c>
      <c r="G121" s="31"/>
      <c r="H121" s="15"/>
      <c r="I121" s="16"/>
    </row>
    <row r="122" spans="1:9" ht="18" customHeight="1">
      <c r="A122" s="74" t="s">
        <v>96</v>
      </c>
      <c r="B122" s="46" t="s">
        <v>20</v>
      </c>
      <c r="C122" s="46" t="s">
        <v>8</v>
      </c>
      <c r="D122" s="46" t="s">
        <v>276</v>
      </c>
      <c r="E122" s="46" t="s">
        <v>97</v>
      </c>
      <c r="F122" s="47">
        <v>61.3</v>
      </c>
      <c r="G122" s="31"/>
      <c r="H122" s="15"/>
      <c r="I122" s="16"/>
    </row>
    <row r="123" spans="1:9" ht="76.5" customHeight="1" hidden="1">
      <c r="A123" s="50" t="s">
        <v>280</v>
      </c>
      <c r="B123" s="46" t="s">
        <v>20</v>
      </c>
      <c r="C123" s="46" t="s">
        <v>8</v>
      </c>
      <c r="D123" s="46" t="s">
        <v>277</v>
      </c>
      <c r="E123" s="46" t="s">
        <v>39</v>
      </c>
      <c r="F123" s="47">
        <f>F124</f>
        <v>0</v>
      </c>
      <c r="G123" s="31"/>
      <c r="H123" s="15"/>
      <c r="I123" s="16"/>
    </row>
    <row r="124" spans="1:9" ht="15.75" customHeight="1" hidden="1">
      <c r="A124" s="50" t="s">
        <v>235</v>
      </c>
      <c r="B124" s="46" t="s">
        <v>20</v>
      </c>
      <c r="C124" s="46" t="s">
        <v>8</v>
      </c>
      <c r="D124" s="46" t="s">
        <v>279</v>
      </c>
      <c r="E124" s="46" t="s">
        <v>39</v>
      </c>
      <c r="F124" s="47">
        <f>F125</f>
        <v>0</v>
      </c>
      <c r="G124" s="31"/>
      <c r="H124" s="15"/>
      <c r="I124" s="16"/>
    </row>
    <row r="125" spans="1:9" ht="25.5" customHeight="1" hidden="1">
      <c r="A125" s="50" t="s">
        <v>354</v>
      </c>
      <c r="B125" s="46" t="s">
        <v>20</v>
      </c>
      <c r="C125" s="46" t="s">
        <v>8</v>
      </c>
      <c r="D125" s="46" t="s">
        <v>279</v>
      </c>
      <c r="E125" s="46" t="s">
        <v>85</v>
      </c>
      <c r="F125" s="47">
        <f>F126</f>
        <v>0</v>
      </c>
      <c r="G125" s="31"/>
      <c r="H125" s="15"/>
      <c r="I125" s="16"/>
    </row>
    <row r="126" spans="1:9" ht="27" customHeight="1" hidden="1">
      <c r="A126" s="50" t="s">
        <v>86</v>
      </c>
      <c r="B126" s="46" t="s">
        <v>20</v>
      </c>
      <c r="C126" s="46" t="s">
        <v>8</v>
      </c>
      <c r="D126" s="46" t="s">
        <v>279</v>
      </c>
      <c r="E126" s="46" t="s">
        <v>87</v>
      </c>
      <c r="F126" s="47"/>
      <c r="G126" s="31"/>
      <c r="H126" s="15"/>
      <c r="I126" s="16"/>
    </row>
    <row r="127" spans="1:9" ht="27" customHeight="1" hidden="1">
      <c r="A127" s="50"/>
      <c r="B127" s="46"/>
      <c r="C127" s="46"/>
      <c r="D127" s="46"/>
      <c r="E127" s="46"/>
      <c r="F127" s="47"/>
      <c r="G127" s="31"/>
      <c r="H127" s="15"/>
      <c r="I127" s="16"/>
    </row>
    <row r="128" spans="1:9" ht="27" customHeight="1" hidden="1">
      <c r="A128" s="50"/>
      <c r="B128" s="46"/>
      <c r="C128" s="46"/>
      <c r="D128" s="46"/>
      <c r="E128" s="46"/>
      <c r="F128" s="47"/>
      <c r="G128" s="31"/>
      <c r="H128" s="15"/>
      <c r="I128" s="16"/>
    </row>
    <row r="129" spans="1:9" ht="27" customHeight="1" hidden="1">
      <c r="A129" s="50"/>
      <c r="B129" s="46"/>
      <c r="C129" s="46"/>
      <c r="D129" s="46"/>
      <c r="E129" s="46"/>
      <c r="F129" s="47"/>
      <c r="G129" s="31"/>
      <c r="H129" s="15"/>
      <c r="I129" s="16"/>
    </row>
    <row r="130" spans="1:9" ht="27" customHeight="1" hidden="1">
      <c r="A130" s="50"/>
      <c r="B130" s="46"/>
      <c r="C130" s="46"/>
      <c r="D130" s="46"/>
      <c r="E130" s="46"/>
      <c r="F130" s="47"/>
      <c r="G130" s="31"/>
      <c r="H130" s="15"/>
      <c r="I130" s="16"/>
    </row>
    <row r="131" spans="1:9" ht="65.25" customHeight="1">
      <c r="A131" s="76" t="s">
        <v>335</v>
      </c>
      <c r="B131" s="46" t="s">
        <v>20</v>
      </c>
      <c r="C131" s="46" t="s">
        <v>8</v>
      </c>
      <c r="D131" s="46" t="s">
        <v>336</v>
      </c>
      <c r="E131" s="46" t="s">
        <v>39</v>
      </c>
      <c r="F131" s="47">
        <f>F132</f>
        <v>7</v>
      </c>
      <c r="G131" s="31"/>
      <c r="H131" s="15"/>
      <c r="I131" s="16"/>
    </row>
    <row r="132" spans="1:9" ht="18.75" customHeight="1">
      <c r="A132" s="76" t="s">
        <v>235</v>
      </c>
      <c r="B132" s="46" t="s">
        <v>20</v>
      </c>
      <c r="C132" s="46" t="s">
        <v>8</v>
      </c>
      <c r="D132" s="46" t="s">
        <v>337</v>
      </c>
      <c r="E132" s="46" t="s">
        <v>39</v>
      </c>
      <c r="F132" s="47">
        <f>F133</f>
        <v>7</v>
      </c>
      <c r="G132" s="31"/>
      <c r="H132" s="15"/>
      <c r="I132" s="16"/>
    </row>
    <row r="133" spans="1:9" ht="27" customHeight="1">
      <c r="A133" s="50" t="s">
        <v>354</v>
      </c>
      <c r="B133" s="46" t="s">
        <v>20</v>
      </c>
      <c r="C133" s="46" t="s">
        <v>8</v>
      </c>
      <c r="D133" s="46" t="s">
        <v>337</v>
      </c>
      <c r="E133" s="46" t="s">
        <v>85</v>
      </c>
      <c r="F133" s="47">
        <f>F134</f>
        <v>7</v>
      </c>
      <c r="G133" s="31"/>
      <c r="H133" s="15"/>
      <c r="I133" s="16"/>
    </row>
    <row r="134" spans="1:9" ht="27" customHeight="1">
      <c r="A134" s="50" t="s">
        <v>86</v>
      </c>
      <c r="B134" s="46" t="s">
        <v>20</v>
      </c>
      <c r="C134" s="46" t="s">
        <v>8</v>
      </c>
      <c r="D134" s="46" t="s">
        <v>337</v>
      </c>
      <c r="E134" s="46" t="s">
        <v>87</v>
      </c>
      <c r="F134" s="47">
        <v>7</v>
      </c>
      <c r="G134" s="31"/>
      <c r="H134" s="15"/>
      <c r="I134" s="16"/>
    </row>
    <row r="135" spans="1:9" ht="27" customHeight="1">
      <c r="A135" s="50" t="s">
        <v>338</v>
      </c>
      <c r="B135" s="46" t="s">
        <v>20</v>
      </c>
      <c r="C135" s="46" t="s">
        <v>8</v>
      </c>
      <c r="D135" s="46" t="s">
        <v>339</v>
      </c>
      <c r="E135" s="46" t="s">
        <v>39</v>
      </c>
      <c r="F135" s="47">
        <f>F136</f>
        <v>26.5</v>
      </c>
      <c r="G135" s="31"/>
      <c r="H135" s="15"/>
      <c r="I135" s="16"/>
    </row>
    <row r="136" spans="1:9" ht="16.5" customHeight="1">
      <c r="A136" s="76" t="s">
        <v>235</v>
      </c>
      <c r="B136" s="46" t="s">
        <v>20</v>
      </c>
      <c r="C136" s="46" t="s">
        <v>8</v>
      </c>
      <c r="D136" s="46" t="s">
        <v>340</v>
      </c>
      <c r="E136" s="46" t="s">
        <v>39</v>
      </c>
      <c r="F136" s="47">
        <f>F137</f>
        <v>26.5</v>
      </c>
      <c r="G136" s="31"/>
      <c r="H136" s="15"/>
      <c r="I136" s="16"/>
    </row>
    <row r="137" spans="1:9" ht="27" customHeight="1">
      <c r="A137" s="50" t="s">
        <v>354</v>
      </c>
      <c r="B137" s="46" t="s">
        <v>20</v>
      </c>
      <c r="C137" s="46" t="s">
        <v>8</v>
      </c>
      <c r="D137" s="46" t="s">
        <v>340</v>
      </c>
      <c r="E137" s="46" t="s">
        <v>85</v>
      </c>
      <c r="F137" s="47">
        <f>F138</f>
        <v>26.5</v>
      </c>
      <c r="G137" s="31"/>
      <c r="H137" s="15"/>
      <c r="I137" s="16"/>
    </row>
    <row r="138" spans="1:9" ht="27" customHeight="1">
      <c r="A138" s="50" t="s">
        <v>86</v>
      </c>
      <c r="B138" s="46" t="s">
        <v>20</v>
      </c>
      <c r="C138" s="46" t="s">
        <v>8</v>
      </c>
      <c r="D138" s="46" t="s">
        <v>340</v>
      </c>
      <c r="E138" s="46" t="s">
        <v>87</v>
      </c>
      <c r="F138" s="47">
        <f>28-1.5</f>
        <v>26.5</v>
      </c>
      <c r="G138" s="31"/>
      <c r="H138" s="15"/>
      <c r="I138" s="16"/>
    </row>
    <row r="139" spans="1:9" ht="39.75" customHeight="1">
      <c r="A139" s="50" t="s">
        <v>341</v>
      </c>
      <c r="B139" s="46" t="s">
        <v>20</v>
      </c>
      <c r="C139" s="46" t="s">
        <v>8</v>
      </c>
      <c r="D139" s="46" t="s">
        <v>342</v>
      </c>
      <c r="E139" s="46" t="s">
        <v>39</v>
      </c>
      <c r="F139" s="47">
        <f>F140</f>
        <v>503.9</v>
      </c>
      <c r="G139" s="31"/>
      <c r="H139" s="15"/>
      <c r="I139" s="16"/>
    </row>
    <row r="140" spans="1:9" ht="17.25" customHeight="1">
      <c r="A140" s="76" t="s">
        <v>235</v>
      </c>
      <c r="B140" s="46" t="s">
        <v>20</v>
      </c>
      <c r="C140" s="46" t="s">
        <v>8</v>
      </c>
      <c r="D140" s="46" t="s">
        <v>343</v>
      </c>
      <c r="E140" s="46" t="s">
        <v>39</v>
      </c>
      <c r="F140" s="47">
        <f>F141</f>
        <v>503.9</v>
      </c>
      <c r="G140" s="31"/>
      <c r="H140" s="15"/>
      <c r="I140" s="16"/>
    </row>
    <row r="141" spans="1:9" ht="27" customHeight="1">
      <c r="A141" s="50" t="s">
        <v>354</v>
      </c>
      <c r="B141" s="46" t="s">
        <v>20</v>
      </c>
      <c r="C141" s="46" t="s">
        <v>8</v>
      </c>
      <c r="D141" s="46" t="s">
        <v>343</v>
      </c>
      <c r="E141" s="46" t="s">
        <v>85</v>
      </c>
      <c r="F141" s="47">
        <f>F142</f>
        <v>503.9</v>
      </c>
      <c r="G141" s="31"/>
      <c r="H141" s="15"/>
      <c r="I141" s="16"/>
    </row>
    <row r="142" spans="1:9" ht="27" customHeight="1">
      <c r="A142" s="50" t="s">
        <v>86</v>
      </c>
      <c r="B142" s="46" t="s">
        <v>20</v>
      </c>
      <c r="C142" s="46" t="s">
        <v>8</v>
      </c>
      <c r="D142" s="46" t="s">
        <v>343</v>
      </c>
      <c r="E142" s="46" t="s">
        <v>87</v>
      </c>
      <c r="F142" s="47">
        <f>590-100+1.5+12.4</f>
        <v>503.9</v>
      </c>
      <c r="G142" s="31"/>
      <c r="H142" s="15"/>
      <c r="I142" s="16"/>
    </row>
    <row r="143" spans="1:9" ht="51.75">
      <c r="A143" s="50" t="s">
        <v>225</v>
      </c>
      <c r="B143" s="46" t="s">
        <v>20</v>
      </c>
      <c r="C143" s="46" t="s">
        <v>8</v>
      </c>
      <c r="D143" s="46" t="s">
        <v>184</v>
      </c>
      <c r="E143" s="46" t="s">
        <v>39</v>
      </c>
      <c r="F143" s="47">
        <f>F144</f>
        <v>42.1</v>
      </c>
      <c r="G143" s="31"/>
      <c r="H143" s="15"/>
      <c r="I143" s="16"/>
    </row>
    <row r="144" spans="1:9" ht="26.25">
      <c r="A144" s="50" t="s">
        <v>281</v>
      </c>
      <c r="B144" s="46" t="s">
        <v>20</v>
      </c>
      <c r="C144" s="46" t="s">
        <v>8</v>
      </c>
      <c r="D144" s="46" t="s">
        <v>293</v>
      </c>
      <c r="E144" s="46" t="s">
        <v>39</v>
      </c>
      <c r="F144" s="47">
        <f>F145</f>
        <v>42.1</v>
      </c>
      <c r="G144" s="31"/>
      <c r="H144" s="15"/>
      <c r="I144" s="16"/>
    </row>
    <row r="145" spans="1:9" ht="15">
      <c r="A145" s="50" t="s">
        <v>235</v>
      </c>
      <c r="B145" s="46" t="s">
        <v>20</v>
      </c>
      <c r="C145" s="46" t="s">
        <v>8</v>
      </c>
      <c r="D145" s="46" t="s">
        <v>294</v>
      </c>
      <c r="E145" s="46" t="s">
        <v>39</v>
      </c>
      <c r="F145" s="47">
        <f>F146</f>
        <v>42.1</v>
      </c>
      <c r="G145" s="31"/>
      <c r="H145" s="15"/>
      <c r="I145" s="16"/>
    </row>
    <row r="146" spans="1:9" ht="26.25">
      <c r="A146" s="50" t="s">
        <v>354</v>
      </c>
      <c r="B146" s="46" t="s">
        <v>20</v>
      </c>
      <c r="C146" s="46" t="s">
        <v>8</v>
      </c>
      <c r="D146" s="46" t="s">
        <v>294</v>
      </c>
      <c r="E146" s="46" t="s">
        <v>85</v>
      </c>
      <c r="F146" s="47">
        <f>F147</f>
        <v>42.1</v>
      </c>
      <c r="G146" s="31"/>
      <c r="H146" s="15"/>
      <c r="I146" s="16"/>
    </row>
    <row r="147" spans="1:9" ht="26.25">
      <c r="A147" s="50" t="s">
        <v>86</v>
      </c>
      <c r="B147" s="46" t="s">
        <v>20</v>
      </c>
      <c r="C147" s="46" t="s">
        <v>8</v>
      </c>
      <c r="D147" s="46" t="s">
        <v>294</v>
      </c>
      <c r="E147" s="46" t="s">
        <v>87</v>
      </c>
      <c r="F147" s="47">
        <f>206-206+42.1</f>
        <v>42.1</v>
      </c>
      <c r="G147" s="31"/>
      <c r="H147" s="15"/>
      <c r="I147" s="16"/>
    </row>
    <row r="148" spans="1:9" ht="39">
      <c r="A148" s="50" t="s">
        <v>447</v>
      </c>
      <c r="B148" s="46" t="s">
        <v>20</v>
      </c>
      <c r="C148" s="46" t="s">
        <v>8</v>
      </c>
      <c r="D148" s="46" t="s">
        <v>182</v>
      </c>
      <c r="E148" s="46" t="s">
        <v>39</v>
      </c>
      <c r="F148" s="47">
        <f>F149</f>
        <v>87.6</v>
      </c>
      <c r="G148" s="31"/>
      <c r="H148" s="15"/>
      <c r="I148" s="16"/>
    </row>
    <row r="149" spans="1:9" ht="39">
      <c r="A149" s="50" t="s">
        <v>372</v>
      </c>
      <c r="B149" s="46" t="s">
        <v>20</v>
      </c>
      <c r="C149" s="46" t="s">
        <v>8</v>
      </c>
      <c r="D149" s="46" t="s">
        <v>371</v>
      </c>
      <c r="E149" s="46" t="s">
        <v>39</v>
      </c>
      <c r="F149" s="47">
        <f>F150</f>
        <v>87.6</v>
      </c>
      <c r="G149" s="31"/>
      <c r="H149" s="15"/>
      <c r="I149" s="16"/>
    </row>
    <row r="150" spans="1:9" ht="39">
      <c r="A150" s="50" t="s">
        <v>374</v>
      </c>
      <c r="B150" s="46" t="s">
        <v>20</v>
      </c>
      <c r="C150" s="46" t="s">
        <v>8</v>
      </c>
      <c r="D150" s="46" t="s">
        <v>373</v>
      </c>
      <c r="E150" s="46" t="s">
        <v>39</v>
      </c>
      <c r="F150" s="47">
        <f>F151</f>
        <v>87.6</v>
      </c>
      <c r="G150" s="31"/>
      <c r="H150" s="15"/>
      <c r="I150" s="16"/>
    </row>
    <row r="151" spans="1:9" ht="15">
      <c r="A151" s="50" t="s">
        <v>235</v>
      </c>
      <c r="B151" s="46" t="s">
        <v>20</v>
      </c>
      <c r="C151" s="46" t="s">
        <v>8</v>
      </c>
      <c r="D151" s="46" t="s">
        <v>375</v>
      </c>
      <c r="E151" s="46" t="s">
        <v>39</v>
      </c>
      <c r="F151" s="47">
        <f>F152</f>
        <v>87.6</v>
      </c>
      <c r="G151" s="31"/>
      <c r="H151" s="15"/>
      <c r="I151" s="16"/>
    </row>
    <row r="152" spans="1:9" ht="26.25" customHeight="1">
      <c r="A152" s="50" t="s">
        <v>354</v>
      </c>
      <c r="B152" s="46" t="s">
        <v>20</v>
      </c>
      <c r="C152" s="46" t="s">
        <v>8</v>
      </c>
      <c r="D152" s="46" t="s">
        <v>375</v>
      </c>
      <c r="E152" s="46" t="s">
        <v>85</v>
      </c>
      <c r="F152" s="47">
        <f>F153</f>
        <v>87.6</v>
      </c>
      <c r="G152" s="31"/>
      <c r="H152" s="15"/>
      <c r="I152" s="16"/>
    </row>
    <row r="153" spans="1:9" ht="26.25">
      <c r="A153" s="50" t="s">
        <v>86</v>
      </c>
      <c r="B153" s="46" t="s">
        <v>20</v>
      </c>
      <c r="C153" s="46" t="s">
        <v>8</v>
      </c>
      <c r="D153" s="46" t="s">
        <v>375</v>
      </c>
      <c r="E153" s="46" t="s">
        <v>87</v>
      </c>
      <c r="F153" s="47">
        <v>87.6</v>
      </c>
      <c r="G153" s="31"/>
      <c r="H153" s="15"/>
      <c r="I153" s="16"/>
    </row>
    <row r="154" spans="1:9" ht="26.25">
      <c r="A154" s="50" t="s">
        <v>228</v>
      </c>
      <c r="B154" s="46" t="s">
        <v>20</v>
      </c>
      <c r="C154" s="46" t="s">
        <v>8</v>
      </c>
      <c r="D154" s="46" t="s">
        <v>189</v>
      </c>
      <c r="E154" s="46" t="s">
        <v>39</v>
      </c>
      <c r="F154" s="47">
        <f>F155+F162</f>
        <v>498.4</v>
      </c>
      <c r="G154" s="31" t="e">
        <f>#REF!</f>
        <v>#REF!</v>
      </c>
      <c r="H154" s="15" t="e">
        <f>#REF!</f>
        <v>#REF!</v>
      </c>
      <c r="I154" s="16" t="e">
        <f>#REF!</f>
        <v>#REF!</v>
      </c>
    </row>
    <row r="155" spans="1:9" ht="26.25">
      <c r="A155" s="50" t="s">
        <v>282</v>
      </c>
      <c r="B155" s="46" t="s">
        <v>20</v>
      </c>
      <c r="C155" s="46" t="s">
        <v>8</v>
      </c>
      <c r="D155" s="46" t="s">
        <v>283</v>
      </c>
      <c r="E155" s="46" t="s">
        <v>39</v>
      </c>
      <c r="F155" s="47">
        <f>F156</f>
        <v>260</v>
      </c>
      <c r="G155" s="31"/>
      <c r="H155" s="15"/>
      <c r="I155" s="16"/>
    </row>
    <row r="156" spans="1:9" ht="15">
      <c r="A156" s="50" t="s">
        <v>235</v>
      </c>
      <c r="B156" s="46" t="s">
        <v>20</v>
      </c>
      <c r="C156" s="46" t="s">
        <v>8</v>
      </c>
      <c r="D156" s="46" t="s">
        <v>284</v>
      </c>
      <c r="E156" s="46" t="s">
        <v>39</v>
      </c>
      <c r="F156" s="47">
        <f>F157</f>
        <v>260</v>
      </c>
      <c r="G156" s="31"/>
      <c r="H156" s="15"/>
      <c r="I156" s="16"/>
    </row>
    <row r="157" spans="1:9" ht="26.25">
      <c r="A157" s="50" t="s">
        <v>354</v>
      </c>
      <c r="B157" s="46" t="s">
        <v>20</v>
      </c>
      <c r="C157" s="46" t="s">
        <v>8</v>
      </c>
      <c r="D157" s="46" t="s">
        <v>284</v>
      </c>
      <c r="E157" s="46" t="s">
        <v>85</v>
      </c>
      <c r="F157" s="47">
        <f>F158</f>
        <v>260</v>
      </c>
      <c r="G157" s="31">
        <f>G158</f>
        <v>345000</v>
      </c>
      <c r="H157" s="15">
        <f>H158</f>
        <v>0</v>
      </c>
      <c r="I157" s="16">
        <f>I158</f>
        <v>0</v>
      </c>
    </row>
    <row r="158" spans="1:9" ht="26.25">
      <c r="A158" s="50" t="s">
        <v>86</v>
      </c>
      <c r="B158" s="46" t="s">
        <v>20</v>
      </c>
      <c r="C158" s="46" t="s">
        <v>8</v>
      </c>
      <c r="D158" s="46" t="s">
        <v>284</v>
      </c>
      <c r="E158" s="46" t="s">
        <v>87</v>
      </c>
      <c r="F158" s="47">
        <f>100+160</f>
        <v>260</v>
      </c>
      <c r="G158" s="31">
        <v>345000</v>
      </c>
      <c r="H158" s="15">
        <v>0</v>
      </c>
      <c r="I158" s="16">
        <v>0</v>
      </c>
    </row>
    <row r="159" spans="1:9" ht="15" hidden="1">
      <c r="A159" s="50" t="s">
        <v>88</v>
      </c>
      <c r="B159" s="46" t="s">
        <v>20</v>
      </c>
      <c r="C159" s="46" t="s">
        <v>8</v>
      </c>
      <c r="D159" s="46" t="s">
        <v>156</v>
      </c>
      <c r="E159" s="46" t="s">
        <v>39</v>
      </c>
      <c r="F159" s="47">
        <f>F160</f>
        <v>0</v>
      </c>
      <c r="G159" s="31"/>
      <c r="H159" s="15"/>
      <c r="I159" s="16"/>
    </row>
    <row r="160" spans="1:9" ht="15" hidden="1">
      <c r="A160" s="50" t="s">
        <v>158</v>
      </c>
      <c r="B160" s="46" t="s">
        <v>20</v>
      </c>
      <c r="C160" s="46" t="s">
        <v>8</v>
      </c>
      <c r="D160" s="46" t="s">
        <v>157</v>
      </c>
      <c r="E160" s="46" t="s">
        <v>39</v>
      </c>
      <c r="F160" s="47">
        <f>F161</f>
        <v>0</v>
      </c>
      <c r="G160" s="31"/>
      <c r="H160" s="15"/>
      <c r="I160" s="16"/>
    </row>
    <row r="161" spans="1:9" ht="15" hidden="1">
      <c r="A161" s="50" t="s">
        <v>160</v>
      </c>
      <c r="B161" s="46" t="s">
        <v>20</v>
      </c>
      <c r="C161" s="46" t="s">
        <v>8</v>
      </c>
      <c r="D161" s="46" t="s">
        <v>157</v>
      </c>
      <c r="E161" s="46" t="s">
        <v>159</v>
      </c>
      <c r="F161" s="47">
        <v>0</v>
      </c>
      <c r="G161" s="31"/>
      <c r="H161" s="15"/>
      <c r="I161" s="16"/>
    </row>
    <row r="162" spans="1:9" ht="15">
      <c r="A162" s="50" t="s">
        <v>286</v>
      </c>
      <c r="B162" s="46" t="s">
        <v>20</v>
      </c>
      <c r="C162" s="46" t="s">
        <v>8</v>
      </c>
      <c r="D162" s="46" t="s">
        <v>285</v>
      </c>
      <c r="E162" s="46" t="s">
        <v>39</v>
      </c>
      <c r="F162" s="47">
        <f>F163</f>
        <v>238.4</v>
      </c>
      <c r="G162" s="31"/>
      <c r="H162" s="15"/>
      <c r="I162" s="16"/>
    </row>
    <row r="163" spans="1:9" ht="15">
      <c r="A163" s="50" t="s">
        <v>235</v>
      </c>
      <c r="B163" s="46" t="s">
        <v>20</v>
      </c>
      <c r="C163" s="46" t="s">
        <v>8</v>
      </c>
      <c r="D163" s="46" t="s">
        <v>287</v>
      </c>
      <c r="E163" s="46" t="s">
        <v>39</v>
      </c>
      <c r="F163" s="47">
        <f>F164</f>
        <v>238.4</v>
      </c>
      <c r="G163" s="31"/>
      <c r="H163" s="15"/>
      <c r="I163" s="16"/>
    </row>
    <row r="164" spans="1:9" ht="26.25">
      <c r="A164" s="50" t="s">
        <v>354</v>
      </c>
      <c r="B164" s="46" t="s">
        <v>20</v>
      </c>
      <c r="C164" s="46" t="s">
        <v>8</v>
      </c>
      <c r="D164" s="46" t="s">
        <v>287</v>
      </c>
      <c r="E164" s="46" t="s">
        <v>85</v>
      </c>
      <c r="F164" s="47">
        <f>F165</f>
        <v>238.4</v>
      </c>
      <c r="G164" s="31"/>
      <c r="H164" s="15"/>
      <c r="I164" s="16"/>
    </row>
    <row r="165" spans="1:9" ht="26.25">
      <c r="A165" s="50" t="s">
        <v>86</v>
      </c>
      <c r="B165" s="46" t="s">
        <v>20</v>
      </c>
      <c r="C165" s="46" t="s">
        <v>8</v>
      </c>
      <c r="D165" s="46" t="s">
        <v>287</v>
      </c>
      <c r="E165" s="46" t="s">
        <v>87</v>
      </c>
      <c r="F165" s="47">
        <f>234.4+4</f>
        <v>238.4</v>
      </c>
      <c r="G165" s="31"/>
      <c r="H165" s="15"/>
      <c r="I165" s="16"/>
    </row>
    <row r="166" spans="1:9" ht="39">
      <c r="A166" s="50" t="s">
        <v>469</v>
      </c>
      <c r="B166" s="46" t="s">
        <v>20</v>
      </c>
      <c r="C166" s="46" t="s">
        <v>8</v>
      </c>
      <c r="D166" s="46" t="s">
        <v>467</v>
      </c>
      <c r="E166" s="46" t="s">
        <v>39</v>
      </c>
      <c r="F166" s="47">
        <f>F167</f>
        <v>97.8</v>
      </c>
      <c r="G166" s="31"/>
      <c r="H166" s="15"/>
      <c r="I166" s="16"/>
    </row>
    <row r="167" spans="1:9" ht="15">
      <c r="A167" s="45" t="s">
        <v>235</v>
      </c>
      <c r="B167" s="46" t="s">
        <v>20</v>
      </c>
      <c r="C167" s="46" t="s">
        <v>8</v>
      </c>
      <c r="D167" s="46" t="s">
        <v>484</v>
      </c>
      <c r="E167" s="46" t="s">
        <v>39</v>
      </c>
      <c r="F167" s="47">
        <f>F168</f>
        <v>97.8</v>
      </c>
      <c r="G167" s="31"/>
      <c r="H167" s="15"/>
      <c r="I167" s="16"/>
    </row>
    <row r="168" spans="1:9" ht="26.25">
      <c r="A168" s="45" t="s">
        <v>103</v>
      </c>
      <c r="B168" s="46" t="s">
        <v>20</v>
      </c>
      <c r="C168" s="46" t="s">
        <v>8</v>
      </c>
      <c r="D168" s="46" t="s">
        <v>484</v>
      </c>
      <c r="E168" s="46" t="s">
        <v>104</v>
      </c>
      <c r="F168" s="47">
        <f>F169</f>
        <v>97.8</v>
      </c>
      <c r="G168" s="31"/>
      <c r="H168" s="15"/>
      <c r="I168" s="16"/>
    </row>
    <row r="169" spans="1:9" ht="15">
      <c r="A169" s="45" t="s">
        <v>105</v>
      </c>
      <c r="B169" s="46" t="s">
        <v>20</v>
      </c>
      <c r="C169" s="46" t="s">
        <v>8</v>
      </c>
      <c r="D169" s="46" t="s">
        <v>484</v>
      </c>
      <c r="E169" s="46" t="s">
        <v>106</v>
      </c>
      <c r="F169" s="47">
        <v>97.8</v>
      </c>
      <c r="G169" s="31"/>
      <c r="H169" s="15"/>
      <c r="I169" s="16"/>
    </row>
    <row r="170" spans="1:9" ht="15" hidden="1">
      <c r="A170" s="50" t="s">
        <v>411</v>
      </c>
      <c r="B170" s="46" t="s">
        <v>20</v>
      </c>
      <c r="C170" s="46" t="s">
        <v>8</v>
      </c>
      <c r="D170" s="46" t="s">
        <v>412</v>
      </c>
      <c r="E170" s="46" t="s">
        <v>39</v>
      </c>
      <c r="F170" s="47">
        <f>F171</f>
        <v>0</v>
      </c>
      <c r="G170" s="31"/>
      <c r="H170" s="15"/>
      <c r="I170" s="16"/>
    </row>
    <row r="171" spans="1:9" ht="15" hidden="1">
      <c r="A171" s="50" t="s">
        <v>235</v>
      </c>
      <c r="B171" s="46" t="s">
        <v>20</v>
      </c>
      <c r="C171" s="46" t="s">
        <v>8</v>
      </c>
      <c r="D171" s="46" t="s">
        <v>413</v>
      </c>
      <c r="E171" s="46" t="s">
        <v>39</v>
      </c>
      <c r="F171" s="47">
        <f>F172</f>
        <v>0</v>
      </c>
      <c r="G171" s="31"/>
      <c r="H171" s="15"/>
      <c r="I171" s="16"/>
    </row>
    <row r="172" spans="1:9" ht="26.25" hidden="1">
      <c r="A172" s="50" t="s">
        <v>354</v>
      </c>
      <c r="B172" s="46" t="s">
        <v>20</v>
      </c>
      <c r="C172" s="46" t="s">
        <v>8</v>
      </c>
      <c r="D172" s="46" t="s">
        <v>413</v>
      </c>
      <c r="E172" s="46" t="s">
        <v>85</v>
      </c>
      <c r="F172" s="47">
        <f>F173</f>
        <v>0</v>
      </c>
      <c r="G172" s="31"/>
      <c r="H172" s="15"/>
      <c r="I172" s="16"/>
    </row>
    <row r="173" spans="1:9" ht="26.25" hidden="1">
      <c r="A173" s="50" t="s">
        <v>86</v>
      </c>
      <c r="B173" s="46" t="s">
        <v>20</v>
      </c>
      <c r="C173" s="46" t="s">
        <v>8</v>
      </c>
      <c r="D173" s="46" t="s">
        <v>413</v>
      </c>
      <c r="E173" s="46" t="s">
        <v>87</v>
      </c>
      <c r="F173" s="47"/>
      <c r="G173" s="31"/>
      <c r="H173" s="15"/>
      <c r="I173" s="16"/>
    </row>
    <row r="174" spans="1:9" ht="26.25">
      <c r="A174" s="75" t="s">
        <v>450</v>
      </c>
      <c r="B174" s="46" t="s">
        <v>20</v>
      </c>
      <c r="C174" s="46" t="s">
        <v>8</v>
      </c>
      <c r="D174" s="46" t="s">
        <v>200</v>
      </c>
      <c r="E174" s="46" t="s">
        <v>39</v>
      </c>
      <c r="F174" s="47">
        <f>F175+F178</f>
        <v>5963.9</v>
      </c>
      <c r="G174" s="31"/>
      <c r="H174" s="15"/>
      <c r="I174" s="16"/>
    </row>
    <row r="175" spans="1:9" ht="39">
      <c r="A175" s="50" t="s">
        <v>152</v>
      </c>
      <c r="B175" s="46" t="s">
        <v>20</v>
      </c>
      <c r="C175" s="46" t="s">
        <v>8</v>
      </c>
      <c r="D175" s="46" t="s">
        <v>201</v>
      </c>
      <c r="E175" s="46" t="s">
        <v>39</v>
      </c>
      <c r="F175" s="47">
        <f>F176</f>
        <v>443.9</v>
      </c>
      <c r="G175" s="31"/>
      <c r="H175" s="15"/>
      <c r="I175" s="16"/>
    </row>
    <row r="176" spans="1:9" ht="15">
      <c r="A176" s="50" t="s">
        <v>90</v>
      </c>
      <c r="B176" s="46" t="s">
        <v>20</v>
      </c>
      <c r="C176" s="46" t="s">
        <v>8</v>
      </c>
      <c r="D176" s="46" t="s">
        <v>201</v>
      </c>
      <c r="E176" s="46" t="s">
        <v>91</v>
      </c>
      <c r="F176" s="47">
        <f>F177</f>
        <v>443.9</v>
      </c>
      <c r="G176" s="31"/>
      <c r="H176" s="15"/>
      <c r="I176" s="16"/>
    </row>
    <row r="177" spans="1:9" ht="15">
      <c r="A177" s="50" t="s">
        <v>96</v>
      </c>
      <c r="B177" s="46" t="s">
        <v>20</v>
      </c>
      <c r="C177" s="46" t="s">
        <v>8</v>
      </c>
      <c r="D177" s="46" t="s">
        <v>201</v>
      </c>
      <c r="E177" s="46" t="s">
        <v>97</v>
      </c>
      <c r="F177" s="47">
        <f>548.4-100-4.5</f>
        <v>443.9</v>
      </c>
      <c r="G177" s="31"/>
      <c r="H177" s="15"/>
      <c r="I177" s="16"/>
    </row>
    <row r="178" spans="1:9" ht="26.25">
      <c r="A178" s="50" t="s">
        <v>125</v>
      </c>
      <c r="B178" s="46" t="s">
        <v>20</v>
      </c>
      <c r="C178" s="46" t="s">
        <v>8</v>
      </c>
      <c r="D178" s="46" t="s">
        <v>202</v>
      </c>
      <c r="E178" s="46" t="s">
        <v>39</v>
      </c>
      <c r="F178" s="47">
        <f>F179+F181</f>
        <v>5520</v>
      </c>
      <c r="G178" s="31"/>
      <c r="H178" s="15"/>
      <c r="I178" s="16"/>
    </row>
    <row r="179" spans="1:9" ht="51.75">
      <c r="A179" s="50" t="s">
        <v>80</v>
      </c>
      <c r="B179" s="46" t="s">
        <v>20</v>
      </c>
      <c r="C179" s="46" t="s">
        <v>8</v>
      </c>
      <c r="D179" s="46" t="s">
        <v>202</v>
      </c>
      <c r="E179" s="46" t="s">
        <v>34</v>
      </c>
      <c r="F179" s="47">
        <f>F180</f>
        <v>2959.1</v>
      </c>
      <c r="G179" s="31"/>
      <c r="H179" s="15"/>
      <c r="I179" s="16"/>
    </row>
    <row r="180" spans="1:9" ht="15">
      <c r="A180" s="50" t="s">
        <v>141</v>
      </c>
      <c r="B180" s="46" t="s">
        <v>20</v>
      </c>
      <c r="C180" s="46" t="s">
        <v>8</v>
      </c>
      <c r="D180" s="46" t="s">
        <v>202</v>
      </c>
      <c r="E180" s="46" t="s">
        <v>127</v>
      </c>
      <c r="F180" s="47">
        <v>2959.1</v>
      </c>
      <c r="G180" s="31"/>
      <c r="H180" s="15"/>
      <c r="I180" s="16"/>
    </row>
    <row r="181" spans="1:9" ht="26.25">
      <c r="A181" s="50" t="s">
        <v>354</v>
      </c>
      <c r="B181" s="46" t="s">
        <v>20</v>
      </c>
      <c r="C181" s="46" t="s">
        <v>8</v>
      </c>
      <c r="D181" s="46" t="s">
        <v>202</v>
      </c>
      <c r="E181" s="46" t="s">
        <v>85</v>
      </c>
      <c r="F181" s="63">
        <f>F182</f>
        <v>2560.9</v>
      </c>
      <c r="G181" s="31"/>
      <c r="H181" s="15"/>
      <c r="I181" s="16"/>
    </row>
    <row r="182" spans="1:9" ht="26.25">
      <c r="A182" s="50" t="s">
        <v>86</v>
      </c>
      <c r="B182" s="46" t="s">
        <v>20</v>
      </c>
      <c r="C182" s="46" t="s">
        <v>8</v>
      </c>
      <c r="D182" s="46" t="s">
        <v>202</v>
      </c>
      <c r="E182" s="46" t="s">
        <v>87</v>
      </c>
      <c r="F182" s="47">
        <f>2428.9-160-12.5+100+100+100+4.5</f>
        <v>2560.9</v>
      </c>
      <c r="G182" s="31"/>
      <c r="H182" s="15"/>
      <c r="I182" s="16"/>
    </row>
    <row r="183" spans="1:9" ht="15">
      <c r="A183" s="51" t="s">
        <v>149</v>
      </c>
      <c r="B183" s="43" t="s">
        <v>23</v>
      </c>
      <c r="C183" s="43" t="s">
        <v>37</v>
      </c>
      <c r="D183" s="43" t="s">
        <v>166</v>
      </c>
      <c r="E183" s="43" t="s">
        <v>39</v>
      </c>
      <c r="F183" s="70">
        <f aca="true" t="shared" si="3" ref="F183:F188">F184</f>
        <v>67.7</v>
      </c>
      <c r="G183" s="31"/>
      <c r="H183" s="15"/>
      <c r="I183" s="16"/>
    </row>
    <row r="184" spans="1:9" ht="15">
      <c r="A184" s="50" t="s">
        <v>148</v>
      </c>
      <c r="B184" s="46" t="s">
        <v>23</v>
      </c>
      <c r="C184" s="46" t="s">
        <v>25</v>
      </c>
      <c r="D184" s="46" t="s">
        <v>166</v>
      </c>
      <c r="E184" s="46" t="s">
        <v>39</v>
      </c>
      <c r="F184" s="47">
        <f t="shared" si="3"/>
        <v>67.7</v>
      </c>
      <c r="G184" s="31"/>
      <c r="H184" s="15"/>
      <c r="I184" s="16"/>
    </row>
    <row r="185" spans="1:9" ht="26.25">
      <c r="A185" s="50" t="s">
        <v>75</v>
      </c>
      <c r="B185" s="46" t="s">
        <v>23</v>
      </c>
      <c r="C185" s="46" t="s">
        <v>25</v>
      </c>
      <c r="D185" s="46" t="s">
        <v>167</v>
      </c>
      <c r="E185" s="46" t="s">
        <v>39</v>
      </c>
      <c r="F185" s="47">
        <f t="shared" si="3"/>
        <v>67.7</v>
      </c>
      <c r="G185" s="31"/>
      <c r="H185" s="15"/>
      <c r="I185" s="16"/>
    </row>
    <row r="186" spans="1:9" ht="15">
      <c r="A186" s="50" t="s">
        <v>77</v>
      </c>
      <c r="B186" s="46" t="s">
        <v>23</v>
      </c>
      <c r="C186" s="46" t="s">
        <v>25</v>
      </c>
      <c r="D186" s="46" t="s">
        <v>168</v>
      </c>
      <c r="E186" s="46" t="s">
        <v>39</v>
      </c>
      <c r="F186" s="47">
        <f t="shared" si="3"/>
        <v>67.7</v>
      </c>
      <c r="G186" s="31"/>
      <c r="H186" s="15"/>
      <c r="I186" s="16"/>
    </row>
    <row r="187" spans="1:9" ht="26.25">
      <c r="A187" s="50" t="s">
        <v>147</v>
      </c>
      <c r="B187" s="46" t="s">
        <v>23</v>
      </c>
      <c r="C187" s="46" t="s">
        <v>25</v>
      </c>
      <c r="D187" s="46" t="s">
        <v>213</v>
      </c>
      <c r="E187" s="46" t="s">
        <v>39</v>
      </c>
      <c r="F187" s="47">
        <f t="shared" si="3"/>
        <v>67.7</v>
      </c>
      <c r="G187" s="31"/>
      <c r="H187" s="15"/>
      <c r="I187" s="16"/>
    </row>
    <row r="188" spans="1:9" ht="51.75">
      <c r="A188" s="50" t="s">
        <v>80</v>
      </c>
      <c r="B188" s="46" t="s">
        <v>23</v>
      </c>
      <c r="C188" s="46" t="s">
        <v>25</v>
      </c>
      <c r="D188" s="46" t="s">
        <v>213</v>
      </c>
      <c r="E188" s="46" t="s">
        <v>34</v>
      </c>
      <c r="F188" s="47">
        <f t="shared" si="3"/>
        <v>67.7</v>
      </c>
      <c r="G188" s="31"/>
      <c r="H188" s="15"/>
      <c r="I188" s="16"/>
    </row>
    <row r="189" spans="1:9" ht="26.25">
      <c r="A189" s="50" t="s">
        <v>81</v>
      </c>
      <c r="B189" s="46" t="s">
        <v>23</v>
      </c>
      <c r="C189" s="46" t="s">
        <v>25</v>
      </c>
      <c r="D189" s="46" t="s">
        <v>213</v>
      </c>
      <c r="E189" s="46" t="s">
        <v>35</v>
      </c>
      <c r="F189" s="47">
        <v>67.7</v>
      </c>
      <c r="G189" s="31"/>
      <c r="H189" s="15"/>
      <c r="I189" s="16"/>
    </row>
    <row r="190" spans="1:9" ht="15">
      <c r="A190" s="51" t="s">
        <v>45</v>
      </c>
      <c r="B190" s="43" t="s">
        <v>25</v>
      </c>
      <c r="C190" s="43" t="s">
        <v>37</v>
      </c>
      <c r="D190" s="43" t="s">
        <v>166</v>
      </c>
      <c r="E190" s="43" t="s">
        <v>39</v>
      </c>
      <c r="F190" s="70">
        <f aca="true" t="shared" si="4" ref="F190:I191">F191</f>
        <v>3856</v>
      </c>
      <c r="G190" s="31">
        <f t="shared" si="4"/>
        <v>99000</v>
      </c>
      <c r="H190" s="15">
        <f t="shared" si="4"/>
        <v>99000</v>
      </c>
      <c r="I190" s="16">
        <f t="shared" si="4"/>
        <v>99000</v>
      </c>
    </row>
    <row r="191" spans="1:9" ht="26.25">
      <c r="A191" s="50" t="s">
        <v>470</v>
      </c>
      <c r="B191" s="46" t="s">
        <v>25</v>
      </c>
      <c r="C191" s="46" t="s">
        <v>26</v>
      </c>
      <c r="D191" s="46" t="s">
        <v>166</v>
      </c>
      <c r="E191" s="46" t="s">
        <v>39</v>
      </c>
      <c r="F191" s="47">
        <f>F192</f>
        <v>3856</v>
      </c>
      <c r="G191" s="31">
        <f t="shared" si="4"/>
        <v>99000</v>
      </c>
      <c r="H191" s="15">
        <f t="shared" si="4"/>
        <v>99000</v>
      </c>
      <c r="I191" s="16">
        <f t="shared" si="4"/>
        <v>99000</v>
      </c>
    </row>
    <row r="192" spans="1:9" ht="39">
      <c r="A192" s="50" t="s">
        <v>447</v>
      </c>
      <c r="B192" s="46" t="s">
        <v>25</v>
      </c>
      <c r="C192" s="46" t="s">
        <v>26</v>
      </c>
      <c r="D192" s="46" t="s">
        <v>182</v>
      </c>
      <c r="E192" s="46" t="s">
        <v>39</v>
      </c>
      <c r="F192" s="47">
        <f>F193+F221</f>
        <v>3856</v>
      </c>
      <c r="G192" s="31">
        <f>G205</f>
        <v>99000</v>
      </c>
      <c r="H192" s="15">
        <f>H205</f>
        <v>99000</v>
      </c>
      <c r="I192" s="16">
        <f>I205</f>
        <v>99000</v>
      </c>
    </row>
    <row r="193" spans="1:9" ht="26.25">
      <c r="A193" s="50" t="s">
        <v>266</v>
      </c>
      <c r="B193" s="46" t="s">
        <v>25</v>
      </c>
      <c r="C193" s="46" t="s">
        <v>26</v>
      </c>
      <c r="D193" s="46" t="s">
        <v>271</v>
      </c>
      <c r="E193" s="46" t="s">
        <v>39</v>
      </c>
      <c r="F193" s="47">
        <f>F194+F211+F207</f>
        <v>2698.7</v>
      </c>
      <c r="G193" s="31"/>
      <c r="H193" s="15"/>
      <c r="I193" s="16"/>
    </row>
    <row r="194" spans="1:9" ht="64.5">
      <c r="A194" s="50" t="s">
        <v>471</v>
      </c>
      <c r="B194" s="46" t="s">
        <v>25</v>
      </c>
      <c r="C194" s="46" t="s">
        <v>26</v>
      </c>
      <c r="D194" s="46" t="s">
        <v>267</v>
      </c>
      <c r="E194" s="46" t="s">
        <v>39</v>
      </c>
      <c r="F194" s="47">
        <f>F195+F198</f>
        <v>2628.7</v>
      </c>
      <c r="G194" s="31"/>
      <c r="H194" s="15"/>
      <c r="I194" s="16"/>
    </row>
    <row r="195" spans="1:9" ht="39">
      <c r="A195" s="50" t="s">
        <v>152</v>
      </c>
      <c r="B195" s="46" t="s">
        <v>25</v>
      </c>
      <c r="C195" s="46" t="s">
        <v>26</v>
      </c>
      <c r="D195" s="46" t="s">
        <v>269</v>
      </c>
      <c r="E195" s="46" t="s">
        <v>39</v>
      </c>
      <c r="F195" s="47">
        <f>F196</f>
        <v>4</v>
      </c>
      <c r="G195" s="31"/>
      <c r="H195" s="15"/>
      <c r="I195" s="16"/>
    </row>
    <row r="196" spans="1:9" ht="15">
      <c r="A196" s="50" t="s">
        <v>90</v>
      </c>
      <c r="B196" s="46" t="s">
        <v>25</v>
      </c>
      <c r="C196" s="46" t="s">
        <v>26</v>
      </c>
      <c r="D196" s="46" t="s">
        <v>269</v>
      </c>
      <c r="E196" s="46" t="s">
        <v>91</v>
      </c>
      <c r="F196" s="47">
        <f>F197</f>
        <v>4</v>
      </c>
      <c r="G196" s="31"/>
      <c r="H196" s="15"/>
      <c r="I196" s="16"/>
    </row>
    <row r="197" spans="1:9" ht="15">
      <c r="A197" s="50" t="s">
        <v>96</v>
      </c>
      <c r="B197" s="46" t="s">
        <v>25</v>
      </c>
      <c r="C197" s="46" t="s">
        <v>26</v>
      </c>
      <c r="D197" s="46" t="s">
        <v>269</v>
      </c>
      <c r="E197" s="46" t="s">
        <v>97</v>
      </c>
      <c r="F197" s="47">
        <v>4</v>
      </c>
      <c r="G197" s="31"/>
      <c r="H197" s="15"/>
      <c r="I197" s="16"/>
    </row>
    <row r="198" spans="1:9" ht="26.25">
      <c r="A198" s="50" t="s">
        <v>125</v>
      </c>
      <c r="B198" s="46" t="s">
        <v>25</v>
      </c>
      <c r="C198" s="46" t="s">
        <v>26</v>
      </c>
      <c r="D198" s="46" t="s">
        <v>270</v>
      </c>
      <c r="E198" s="46" t="s">
        <v>39</v>
      </c>
      <c r="F198" s="47">
        <f>F199+F201</f>
        <v>2624.7</v>
      </c>
      <c r="G198" s="31"/>
      <c r="H198" s="15"/>
      <c r="I198" s="16"/>
    </row>
    <row r="199" spans="1:9" ht="51.75">
      <c r="A199" s="50" t="s">
        <v>80</v>
      </c>
      <c r="B199" s="46" t="s">
        <v>25</v>
      </c>
      <c r="C199" s="46" t="s">
        <v>26</v>
      </c>
      <c r="D199" s="46" t="s">
        <v>270</v>
      </c>
      <c r="E199" s="46" t="s">
        <v>34</v>
      </c>
      <c r="F199" s="47">
        <f>F200</f>
        <v>2432.1</v>
      </c>
      <c r="G199" s="31"/>
      <c r="H199" s="15"/>
      <c r="I199" s="16"/>
    </row>
    <row r="200" spans="1:9" ht="15">
      <c r="A200" s="50" t="s">
        <v>141</v>
      </c>
      <c r="B200" s="46" t="s">
        <v>25</v>
      </c>
      <c r="C200" s="46" t="s">
        <v>26</v>
      </c>
      <c r="D200" s="46" t="s">
        <v>270</v>
      </c>
      <c r="E200" s="46" t="s">
        <v>127</v>
      </c>
      <c r="F200" s="47">
        <v>2432.1</v>
      </c>
      <c r="G200" s="31"/>
      <c r="H200" s="15"/>
      <c r="I200" s="16"/>
    </row>
    <row r="201" spans="1:9" ht="26.25">
      <c r="A201" s="50" t="s">
        <v>354</v>
      </c>
      <c r="B201" s="46" t="s">
        <v>25</v>
      </c>
      <c r="C201" s="46" t="s">
        <v>26</v>
      </c>
      <c r="D201" s="46" t="s">
        <v>270</v>
      </c>
      <c r="E201" s="46" t="s">
        <v>85</v>
      </c>
      <c r="F201" s="47">
        <f>F202</f>
        <v>192.6</v>
      </c>
      <c r="G201" s="31"/>
      <c r="H201" s="15"/>
      <c r="I201" s="16"/>
    </row>
    <row r="202" spans="1:9" ht="26.25">
      <c r="A202" s="50" t="s">
        <v>129</v>
      </c>
      <c r="B202" s="46" t="s">
        <v>25</v>
      </c>
      <c r="C202" s="46" t="s">
        <v>26</v>
      </c>
      <c r="D202" s="46" t="s">
        <v>270</v>
      </c>
      <c r="E202" s="46" t="s">
        <v>87</v>
      </c>
      <c r="F202" s="47">
        <f>31.9+87.6+65.6+7.5</f>
        <v>192.6</v>
      </c>
      <c r="G202" s="31"/>
      <c r="H202" s="15"/>
      <c r="I202" s="16"/>
    </row>
    <row r="203" spans="1:9" ht="26.25" hidden="1">
      <c r="A203" s="50" t="s">
        <v>273</v>
      </c>
      <c r="B203" s="46" t="s">
        <v>25</v>
      </c>
      <c r="C203" s="46" t="s">
        <v>26</v>
      </c>
      <c r="D203" s="46" t="s">
        <v>272</v>
      </c>
      <c r="E203" s="46" t="s">
        <v>39</v>
      </c>
      <c r="F203" s="47">
        <f>F204</f>
        <v>0</v>
      </c>
      <c r="G203" s="31"/>
      <c r="H203" s="15"/>
      <c r="I203" s="16"/>
    </row>
    <row r="204" spans="1:9" ht="15" hidden="1">
      <c r="A204" s="50" t="s">
        <v>235</v>
      </c>
      <c r="B204" s="46" t="s">
        <v>25</v>
      </c>
      <c r="C204" s="46" t="s">
        <v>26</v>
      </c>
      <c r="D204" s="46" t="s">
        <v>274</v>
      </c>
      <c r="E204" s="46" t="s">
        <v>39</v>
      </c>
      <c r="F204" s="47">
        <f>F205</f>
        <v>0</v>
      </c>
      <c r="G204" s="31"/>
      <c r="H204" s="15"/>
      <c r="I204" s="16"/>
    </row>
    <row r="205" spans="1:9" ht="26.25" hidden="1">
      <c r="A205" s="50" t="s">
        <v>354</v>
      </c>
      <c r="B205" s="46" t="s">
        <v>25</v>
      </c>
      <c r="C205" s="46" t="s">
        <v>26</v>
      </c>
      <c r="D205" s="46" t="s">
        <v>274</v>
      </c>
      <c r="E205" s="46" t="s">
        <v>85</v>
      </c>
      <c r="F205" s="47">
        <f>F206</f>
        <v>0</v>
      </c>
      <c r="G205" s="31">
        <f>G206</f>
        <v>99000</v>
      </c>
      <c r="H205" s="15">
        <f>H206</f>
        <v>99000</v>
      </c>
      <c r="I205" s="16">
        <f>I206</f>
        <v>99000</v>
      </c>
    </row>
    <row r="206" spans="1:9" ht="26.25" hidden="1">
      <c r="A206" s="50" t="s">
        <v>86</v>
      </c>
      <c r="B206" s="46" t="s">
        <v>25</v>
      </c>
      <c r="C206" s="46" t="s">
        <v>26</v>
      </c>
      <c r="D206" s="46" t="s">
        <v>274</v>
      </c>
      <c r="E206" s="46" t="s">
        <v>87</v>
      </c>
      <c r="F206" s="47"/>
      <c r="G206" s="31">
        <v>99000</v>
      </c>
      <c r="H206" s="15">
        <v>99000</v>
      </c>
      <c r="I206" s="16">
        <v>99000</v>
      </c>
    </row>
    <row r="207" spans="1:9" ht="26.25">
      <c r="A207" s="45" t="s">
        <v>273</v>
      </c>
      <c r="B207" s="46" t="s">
        <v>25</v>
      </c>
      <c r="C207" s="46" t="s">
        <v>26</v>
      </c>
      <c r="D207" s="46" t="s">
        <v>272</v>
      </c>
      <c r="E207" s="46" t="s">
        <v>39</v>
      </c>
      <c r="F207" s="47">
        <f>F208</f>
        <v>50</v>
      </c>
      <c r="G207" s="31"/>
      <c r="H207" s="15"/>
      <c r="I207" s="16"/>
    </row>
    <row r="208" spans="1:9" ht="15">
      <c r="A208" s="45" t="s">
        <v>235</v>
      </c>
      <c r="B208" s="46" t="s">
        <v>25</v>
      </c>
      <c r="C208" s="46" t="s">
        <v>26</v>
      </c>
      <c r="D208" s="46" t="s">
        <v>274</v>
      </c>
      <c r="E208" s="46" t="s">
        <v>39</v>
      </c>
      <c r="F208" s="47">
        <f>F209</f>
        <v>50</v>
      </c>
      <c r="G208" s="31"/>
      <c r="H208" s="15"/>
      <c r="I208" s="16"/>
    </row>
    <row r="209" spans="1:9" ht="26.25">
      <c r="A209" s="50" t="s">
        <v>354</v>
      </c>
      <c r="B209" s="46" t="s">
        <v>25</v>
      </c>
      <c r="C209" s="46" t="s">
        <v>26</v>
      </c>
      <c r="D209" s="46" t="s">
        <v>274</v>
      </c>
      <c r="E209" s="46" t="s">
        <v>85</v>
      </c>
      <c r="F209" s="47">
        <f>F210</f>
        <v>50</v>
      </c>
      <c r="G209" s="31"/>
      <c r="H209" s="15"/>
      <c r="I209" s="16"/>
    </row>
    <row r="210" spans="1:9" ht="26.25">
      <c r="A210" s="50" t="s">
        <v>86</v>
      </c>
      <c r="B210" s="46" t="s">
        <v>25</v>
      </c>
      <c r="C210" s="46" t="s">
        <v>26</v>
      </c>
      <c r="D210" s="46" t="s">
        <v>274</v>
      </c>
      <c r="E210" s="46" t="s">
        <v>87</v>
      </c>
      <c r="F210" s="47">
        <f>49.9+0.1</f>
        <v>50</v>
      </c>
      <c r="G210" s="31"/>
      <c r="H210" s="15"/>
      <c r="I210" s="16"/>
    </row>
    <row r="211" spans="1:9" ht="39">
      <c r="A211" s="50" t="s">
        <v>429</v>
      </c>
      <c r="B211" s="46" t="s">
        <v>25</v>
      </c>
      <c r="C211" s="46" t="s">
        <v>26</v>
      </c>
      <c r="D211" s="46" t="s">
        <v>386</v>
      </c>
      <c r="E211" s="46" t="s">
        <v>39</v>
      </c>
      <c r="F211" s="47">
        <f>F212</f>
        <v>20</v>
      </c>
      <c r="G211" s="31"/>
      <c r="H211" s="15"/>
      <c r="I211" s="16"/>
    </row>
    <row r="212" spans="1:9" ht="26.25">
      <c r="A212" s="50" t="s">
        <v>354</v>
      </c>
      <c r="B212" s="46" t="s">
        <v>25</v>
      </c>
      <c r="C212" s="46" t="s">
        <v>26</v>
      </c>
      <c r="D212" s="46" t="s">
        <v>388</v>
      </c>
      <c r="E212" s="46" t="s">
        <v>85</v>
      </c>
      <c r="F212" s="47">
        <f>F213</f>
        <v>20</v>
      </c>
      <c r="G212" s="31"/>
      <c r="H212" s="15"/>
      <c r="I212" s="16"/>
    </row>
    <row r="213" spans="1:9" ht="26.25">
      <c r="A213" s="50" t="s">
        <v>86</v>
      </c>
      <c r="B213" s="46" t="s">
        <v>25</v>
      </c>
      <c r="C213" s="46" t="s">
        <v>26</v>
      </c>
      <c r="D213" s="46" t="s">
        <v>388</v>
      </c>
      <c r="E213" s="46" t="s">
        <v>87</v>
      </c>
      <c r="F213" s="47">
        <v>20</v>
      </c>
      <c r="G213" s="31"/>
      <c r="H213" s="15"/>
      <c r="I213" s="16"/>
    </row>
    <row r="214" spans="1:9" ht="64.5" hidden="1">
      <c r="A214" s="50" t="s">
        <v>392</v>
      </c>
      <c r="B214" s="46" t="s">
        <v>25</v>
      </c>
      <c r="C214" s="46" t="s">
        <v>26</v>
      </c>
      <c r="D214" s="46" t="s">
        <v>389</v>
      </c>
      <c r="E214" s="46" t="s">
        <v>39</v>
      </c>
      <c r="F214" s="47">
        <f>F215+F218</f>
        <v>0</v>
      </c>
      <c r="G214" s="31"/>
      <c r="H214" s="15"/>
      <c r="I214" s="16"/>
    </row>
    <row r="215" spans="1:9" ht="15" hidden="1">
      <c r="A215" s="50" t="s">
        <v>235</v>
      </c>
      <c r="B215" s="46" t="s">
        <v>25</v>
      </c>
      <c r="C215" s="46" t="s">
        <v>26</v>
      </c>
      <c r="D215" s="46" t="s">
        <v>390</v>
      </c>
      <c r="E215" s="46" t="s">
        <v>39</v>
      </c>
      <c r="F215" s="47">
        <f>F216</f>
        <v>0</v>
      </c>
      <c r="G215" s="31"/>
      <c r="H215" s="15"/>
      <c r="I215" s="16"/>
    </row>
    <row r="216" spans="1:9" ht="26.25" hidden="1">
      <c r="A216" s="50" t="s">
        <v>354</v>
      </c>
      <c r="B216" s="46" t="s">
        <v>25</v>
      </c>
      <c r="C216" s="46" t="s">
        <v>26</v>
      </c>
      <c r="D216" s="46" t="s">
        <v>390</v>
      </c>
      <c r="E216" s="46" t="s">
        <v>85</v>
      </c>
      <c r="F216" s="47">
        <f>F217</f>
        <v>0</v>
      </c>
      <c r="G216" s="31"/>
      <c r="H216" s="15"/>
      <c r="I216" s="16"/>
    </row>
    <row r="217" spans="1:9" ht="26.25" hidden="1">
      <c r="A217" s="50" t="s">
        <v>86</v>
      </c>
      <c r="B217" s="46" t="s">
        <v>25</v>
      </c>
      <c r="C217" s="46" t="s">
        <v>26</v>
      </c>
      <c r="D217" s="46" t="s">
        <v>390</v>
      </c>
      <c r="E217" s="46" t="s">
        <v>87</v>
      </c>
      <c r="F217" s="47"/>
      <c r="G217" s="31"/>
      <c r="H217" s="15"/>
      <c r="I217" s="16"/>
    </row>
    <row r="218" spans="1:9" ht="29.25" customHeight="1" hidden="1">
      <c r="A218" s="50" t="s">
        <v>393</v>
      </c>
      <c r="B218" s="46" t="s">
        <v>25</v>
      </c>
      <c r="C218" s="46" t="s">
        <v>26</v>
      </c>
      <c r="D218" s="46" t="s">
        <v>391</v>
      </c>
      <c r="E218" s="46" t="s">
        <v>39</v>
      </c>
      <c r="F218" s="47">
        <f>F219</f>
        <v>0</v>
      </c>
      <c r="G218" s="31"/>
      <c r="H218" s="15"/>
      <c r="I218" s="16"/>
    </row>
    <row r="219" spans="1:9" s="61" customFormat="1" ht="29.25" customHeight="1" hidden="1">
      <c r="A219" s="50" t="s">
        <v>354</v>
      </c>
      <c r="B219" s="62" t="s">
        <v>25</v>
      </c>
      <c r="C219" s="62" t="s">
        <v>26</v>
      </c>
      <c r="D219" s="62" t="s">
        <v>391</v>
      </c>
      <c r="E219" s="62" t="s">
        <v>85</v>
      </c>
      <c r="F219" s="63">
        <f>F220</f>
        <v>0</v>
      </c>
      <c r="G219" s="58"/>
      <c r="H219" s="59"/>
      <c r="I219" s="60"/>
    </row>
    <row r="220" spans="1:9" s="61" customFormat="1" ht="26.25" hidden="1">
      <c r="A220" s="50" t="s">
        <v>86</v>
      </c>
      <c r="B220" s="62" t="s">
        <v>25</v>
      </c>
      <c r="C220" s="62" t="s">
        <v>26</v>
      </c>
      <c r="D220" s="62" t="s">
        <v>391</v>
      </c>
      <c r="E220" s="62" t="s">
        <v>87</v>
      </c>
      <c r="F220" s="63">
        <f>5000-5000</f>
        <v>0</v>
      </c>
      <c r="G220" s="58"/>
      <c r="H220" s="59"/>
      <c r="I220" s="60"/>
    </row>
    <row r="221" spans="1:9" s="61" customFormat="1" ht="39">
      <c r="A221" s="50" t="s">
        <v>372</v>
      </c>
      <c r="B221" s="62" t="s">
        <v>25</v>
      </c>
      <c r="C221" s="62" t="s">
        <v>26</v>
      </c>
      <c r="D221" s="62" t="s">
        <v>371</v>
      </c>
      <c r="E221" s="62" t="s">
        <v>39</v>
      </c>
      <c r="F221" s="63">
        <f>F222+F226</f>
        <v>1157.3</v>
      </c>
      <c r="G221" s="58"/>
      <c r="H221" s="59"/>
      <c r="I221" s="60"/>
    </row>
    <row r="222" spans="1:9" s="61" customFormat="1" ht="53.25" customHeight="1">
      <c r="A222" s="50" t="s">
        <v>400</v>
      </c>
      <c r="B222" s="62" t="s">
        <v>25</v>
      </c>
      <c r="C222" s="62" t="s">
        <v>26</v>
      </c>
      <c r="D222" s="62" t="s">
        <v>401</v>
      </c>
      <c r="E222" s="62" t="s">
        <v>39</v>
      </c>
      <c r="F222" s="63">
        <f>F223</f>
        <v>1108.3</v>
      </c>
      <c r="G222" s="58"/>
      <c r="H222" s="59"/>
      <c r="I222" s="60"/>
    </row>
    <row r="223" spans="1:9" s="61" customFormat="1" ht="15">
      <c r="A223" s="50" t="s">
        <v>235</v>
      </c>
      <c r="B223" s="62" t="s">
        <v>25</v>
      </c>
      <c r="C223" s="62" t="s">
        <v>26</v>
      </c>
      <c r="D223" s="62" t="s">
        <v>402</v>
      </c>
      <c r="E223" s="62" t="s">
        <v>39</v>
      </c>
      <c r="F223" s="63">
        <f>F224</f>
        <v>1108.3</v>
      </c>
      <c r="G223" s="58"/>
      <c r="H223" s="59"/>
      <c r="I223" s="60"/>
    </row>
    <row r="224" spans="1:9" s="61" customFormat="1" ht="26.25">
      <c r="A224" s="50" t="s">
        <v>354</v>
      </c>
      <c r="B224" s="62" t="s">
        <v>25</v>
      </c>
      <c r="C224" s="62" t="s">
        <v>26</v>
      </c>
      <c r="D224" s="62" t="s">
        <v>402</v>
      </c>
      <c r="E224" s="62" t="s">
        <v>85</v>
      </c>
      <c r="F224" s="63">
        <f>F225</f>
        <v>1108.3</v>
      </c>
      <c r="G224" s="58"/>
      <c r="H224" s="59"/>
      <c r="I224" s="60"/>
    </row>
    <row r="225" spans="1:9" s="61" customFormat="1" ht="26.25">
      <c r="A225" s="50" t="s">
        <v>86</v>
      </c>
      <c r="B225" s="62" t="s">
        <v>25</v>
      </c>
      <c r="C225" s="62" t="s">
        <v>26</v>
      </c>
      <c r="D225" s="62" t="s">
        <v>402</v>
      </c>
      <c r="E225" s="62" t="s">
        <v>87</v>
      </c>
      <c r="F225" s="63">
        <f>664-49.9-151.7-0.1+92+554</f>
        <v>1108.3</v>
      </c>
      <c r="G225" s="58"/>
      <c r="H225" s="59"/>
      <c r="I225" s="60"/>
    </row>
    <row r="226" spans="1:9" s="61" customFormat="1" ht="30" customHeight="1">
      <c r="A226" s="50" t="s">
        <v>428</v>
      </c>
      <c r="B226" s="62" t="s">
        <v>25</v>
      </c>
      <c r="C226" s="62" t="s">
        <v>26</v>
      </c>
      <c r="D226" s="62" t="s">
        <v>426</v>
      </c>
      <c r="E226" s="62" t="s">
        <v>39</v>
      </c>
      <c r="F226" s="63">
        <f>F227</f>
        <v>49</v>
      </c>
      <c r="G226" s="58"/>
      <c r="H226" s="59"/>
      <c r="I226" s="60"/>
    </row>
    <row r="227" spans="1:9" s="61" customFormat="1" ht="15">
      <c r="A227" s="50" t="s">
        <v>235</v>
      </c>
      <c r="B227" s="62" t="s">
        <v>25</v>
      </c>
      <c r="C227" s="62" t="s">
        <v>26</v>
      </c>
      <c r="D227" s="62" t="s">
        <v>427</v>
      </c>
      <c r="E227" s="62" t="s">
        <v>39</v>
      </c>
      <c r="F227" s="63">
        <f>F228</f>
        <v>49</v>
      </c>
      <c r="G227" s="58"/>
      <c r="H227" s="59"/>
      <c r="I227" s="60"/>
    </row>
    <row r="228" spans="1:9" s="61" customFormat="1" ht="26.25">
      <c r="A228" s="50" t="s">
        <v>354</v>
      </c>
      <c r="B228" s="62" t="s">
        <v>25</v>
      </c>
      <c r="C228" s="62" t="s">
        <v>26</v>
      </c>
      <c r="D228" s="62" t="s">
        <v>427</v>
      </c>
      <c r="E228" s="62" t="s">
        <v>85</v>
      </c>
      <c r="F228" s="63">
        <f>F229</f>
        <v>49</v>
      </c>
      <c r="G228" s="58"/>
      <c r="H228" s="59"/>
      <c r="I228" s="60"/>
    </row>
    <row r="229" spans="1:9" s="61" customFormat="1" ht="26.25">
      <c r="A229" s="50" t="s">
        <v>86</v>
      </c>
      <c r="B229" s="62" t="s">
        <v>25</v>
      </c>
      <c r="C229" s="62" t="s">
        <v>26</v>
      </c>
      <c r="D229" s="62" t="s">
        <v>427</v>
      </c>
      <c r="E229" s="62" t="s">
        <v>87</v>
      </c>
      <c r="F229" s="63">
        <v>49</v>
      </c>
      <c r="G229" s="58"/>
      <c r="H229" s="59"/>
      <c r="I229" s="60"/>
    </row>
    <row r="230" spans="1:9" s="6" customFormat="1" ht="15">
      <c r="A230" s="51" t="s">
        <v>47</v>
      </c>
      <c r="B230" s="43" t="s">
        <v>24</v>
      </c>
      <c r="C230" s="43" t="s">
        <v>37</v>
      </c>
      <c r="D230" s="43" t="s">
        <v>166</v>
      </c>
      <c r="E230" s="43" t="s">
        <v>39</v>
      </c>
      <c r="F230" s="70">
        <f>F231+F240+F272</f>
        <v>4387.2</v>
      </c>
      <c r="G230" s="31">
        <f>G240+G272</f>
        <v>1138300</v>
      </c>
      <c r="H230" s="15">
        <f>H240+H272</f>
        <v>1138300</v>
      </c>
      <c r="I230" s="16">
        <f>I240+I272</f>
        <v>1138300</v>
      </c>
    </row>
    <row r="231" spans="1:9" s="56" customFormat="1" ht="15">
      <c r="A231" s="50" t="s">
        <v>357</v>
      </c>
      <c r="B231" s="46" t="s">
        <v>24</v>
      </c>
      <c r="C231" s="46" t="s">
        <v>28</v>
      </c>
      <c r="D231" s="46" t="s">
        <v>166</v>
      </c>
      <c r="E231" s="46" t="s">
        <v>39</v>
      </c>
      <c r="F231" s="47">
        <f>F232</f>
        <v>44.6</v>
      </c>
      <c r="G231" s="31"/>
      <c r="H231" s="15"/>
      <c r="I231" s="16"/>
    </row>
    <row r="232" spans="1:9" s="56" customFormat="1" ht="26.25">
      <c r="A232" s="50" t="s">
        <v>75</v>
      </c>
      <c r="B232" s="46" t="s">
        <v>24</v>
      </c>
      <c r="C232" s="46" t="s">
        <v>28</v>
      </c>
      <c r="D232" s="46" t="s">
        <v>167</v>
      </c>
      <c r="E232" s="46" t="s">
        <v>39</v>
      </c>
      <c r="F232" s="47">
        <f>F233</f>
        <v>44.6</v>
      </c>
      <c r="G232" s="31"/>
      <c r="H232" s="15"/>
      <c r="I232" s="16"/>
    </row>
    <row r="233" spans="1:9" s="56" customFormat="1" ht="15">
      <c r="A233" s="50" t="s">
        <v>77</v>
      </c>
      <c r="B233" s="46" t="s">
        <v>24</v>
      </c>
      <c r="C233" s="46" t="s">
        <v>28</v>
      </c>
      <c r="D233" s="46" t="s">
        <v>168</v>
      </c>
      <c r="E233" s="46" t="s">
        <v>39</v>
      </c>
      <c r="F233" s="47">
        <f>F237</f>
        <v>44.6</v>
      </c>
      <c r="G233" s="31"/>
      <c r="H233" s="15"/>
      <c r="I233" s="16"/>
    </row>
    <row r="234" spans="1:9" s="56" customFormat="1" ht="30.75" customHeight="1" hidden="1">
      <c r="A234" s="50" t="s">
        <v>385</v>
      </c>
      <c r="B234" s="46" t="s">
        <v>24</v>
      </c>
      <c r="C234" s="46" t="s">
        <v>28</v>
      </c>
      <c r="D234" s="46" t="s">
        <v>384</v>
      </c>
      <c r="E234" s="46" t="s">
        <v>39</v>
      </c>
      <c r="F234" s="47">
        <f>F235</f>
        <v>0</v>
      </c>
      <c r="G234" s="31"/>
      <c r="H234" s="15"/>
      <c r="I234" s="16"/>
    </row>
    <row r="235" spans="1:9" s="56" customFormat="1" ht="26.25" hidden="1">
      <c r="A235" s="50" t="s">
        <v>354</v>
      </c>
      <c r="B235" s="46" t="s">
        <v>24</v>
      </c>
      <c r="C235" s="46" t="s">
        <v>28</v>
      </c>
      <c r="D235" s="46" t="s">
        <v>384</v>
      </c>
      <c r="E235" s="46" t="s">
        <v>85</v>
      </c>
      <c r="F235" s="47">
        <f>F236</f>
        <v>0</v>
      </c>
      <c r="G235" s="31"/>
      <c r="H235" s="15"/>
      <c r="I235" s="16"/>
    </row>
    <row r="236" spans="1:9" s="56" customFormat="1" ht="26.25" hidden="1">
      <c r="A236" s="50" t="s">
        <v>86</v>
      </c>
      <c r="B236" s="46" t="s">
        <v>24</v>
      </c>
      <c r="C236" s="46" t="s">
        <v>28</v>
      </c>
      <c r="D236" s="46" t="s">
        <v>384</v>
      </c>
      <c r="E236" s="46" t="s">
        <v>87</v>
      </c>
      <c r="F236" s="47"/>
      <c r="G236" s="31"/>
      <c r="H236" s="15"/>
      <c r="I236" s="16"/>
    </row>
    <row r="237" spans="1:9" s="56" customFormat="1" ht="26.25">
      <c r="A237" s="50" t="s">
        <v>359</v>
      </c>
      <c r="B237" s="46" t="s">
        <v>24</v>
      </c>
      <c r="C237" s="46" t="s">
        <v>28</v>
      </c>
      <c r="D237" s="46" t="s">
        <v>358</v>
      </c>
      <c r="E237" s="46" t="s">
        <v>39</v>
      </c>
      <c r="F237" s="47">
        <f>F238</f>
        <v>44.6</v>
      </c>
      <c r="G237" s="31"/>
      <c r="H237" s="15"/>
      <c r="I237" s="16"/>
    </row>
    <row r="238" spans="1:9" s="56" customFormat="1" ht="26.25">
      <c r="A238" s="50" t="s">
        <v>354</v>
      </c>
      <c r="B238" s="46" t="s">
        <v>24</v>
      </c>
      <c r="C238" s="46" t="s">
        <v>28</v>
      </c>
      <c r="D238" s="46" t="s">
        <v>358</v>
      </c>
      <c r="E238" s="46" t="s">
        <v>85</v>
      </c>
      <c r="F238" s="47">
        <f>F239</f>
        <v>44.6</v>
      </c>
      <c r="G238" s="31"/>
      <c r="H238" s="15"/>
      <c r="I238" s="16"/>
    </row>
    <row r="239" spans="1:9" s="6" customFormat="1" ht="26.25">
      <c r="A239" s="50" t="s">
        <v>86</v>
      </c>
      <c r="B239" s="46" t="s">
        <v>24</v>
      </c>
      <c r="C239" s="46" t="s">
        <v>28</v>
      </c>
      <c r="D239" s="46" t="s">
        <v>358</v>
      </c>
      <c r="E239" s="46" t="s">
        <v>87</v>
      </c>
      <c r="F239" s="47">
        <v>44.6</v>
      </c>
      <c r="G239" s="31"/>
      <c r="H239" s="15"/>
      <c r="I239" s="16"/>
    </row>
    <row r="240" spans="1:9" s="6" customFormat="1" ht="15">
      <c r="A240" s="50" t="s">
        <v>65</v>
      </c>
      <c r="B240" s="46" t="s">
        <v>24</v>
      </c>
      <c r="C240" s="46" t="s">
        <v>26</v>
      </c>
      <c r="D240" s="46" t="s">
        <v>166</v>
      </c>
      <c r="E240" s="46" t="s">
        <v>39</v>
      </c>
      <c r="F240" s="63">
        <f>F244+F253+F267+F262</f>
        <v>4189.299999999999</v>
      </c>
      <c r="G240" s="31">
        <f>G253</f>
        <v>1123300</v>
      </c>
      <c r="H240" s="15">
        <f>H253</f>
        <v>1123300</v>
      </c>
      <c r="I240" s="16">
        <f>I253</f>
        <v>1123300</v>
      </c>
    </row>
    <row r="241" spans="1:9" s="6" customFormat="1" ht="31.5" customHeight="1" hidden="1">
      <c r="A241" s="50" t="s">
        <v>162</v>
      </c>
      <c r="B241" s="46" t="s">
        <v>24</v>
      </c>
      <c r="C241" s="46" t="s">
        <v>26</v>
      </c>
      <c r="D241" s="46" t="s">
        <v>161</v>
      </c>
      <c r="E241" s="46" t="s">
        <v>39</v>
      </c>
      <c r="F241" s="47">
        <f>F242</f>
        <v>0</v>
      </c>
      <c r="G241" s="31">
        <f>G243</f>
        <v>0</v>
      </c>
      <c r="H241" s="15">
        <f>H243</f>
        <v>0</v>
      </c>
      <c r="I241" s="16">
        <f>I243</f>
        <v>0</v>
      </c>
    </row>
    <row r="242" spans="1:9" s="6" customFormat="1" ht="27" customHeight="1" hidden="1">
      <c r="A242" s="50" t="s">
        <v>84</v>
      </c>
      <c r="B242" s="46" t="s">
        <v>24</v>
      </c>
      <c r="C242" s="46" t="s">
        <v>26</v>
      </c>
      <c r="D242" s="46" t="s">
        <v>161</v>
      </c>
      <c r="E242" s="46" t="s">
        <v>85</v>
      </c>
      <c r="F242" s="47">
        <f>F243</f>
        <v>0</v>
      </c>
      <c r="G242" s="31"/>
      <c r="H242" s="15"/>
      <c r="I242" s="16"/>
    </row>
    <row r="243" spans="1:9" s="6" customFormat="1" ht="30.75" customHeight="1" hidden="1">
      <c r="A243" s="50" t="s">
        <v>86</v>
      </c>
      <c r="B243" s="46" t="s">
        <v>24</v>
      </c>
      <c r="C243" s="46" t="s">
        <v>26</v>
      </c>
      <c r="D243" s="46" t="s">
        <v>161</v>
      </c>
      <c r="E243" s="46" t="s">
        <v>87</v>
      </c>
      <c r="F243" s="47">
        <v>0</v>
      </c>
      <c r="G243" s="31">
        <v>0</v>
      </c>
      <c r="H243" s="15">
        <v>0</v>
      </c>
      <c r="I243" s="16">
        <v>0</v>
      </c>
    </row>
    <row r="244" spans="1:9" s="6" customFormat="1" ht="30.75" customHeight="1">
      <c r="A244" s="50" t="s">
        <v>218</v>
      </c>
      <c r="B244" s="46" t="s">
        <v>24</v>
      </c>
      <c r="C244" s="46" t="s">
        <v>26</v>
      </c>
      <c r="D244" s="46" t="s">
        <v>217</v>
      </c>
      <c r="E244" s="46" t="s">
        <v>39</v>
      </c>
      <c r="F244" s="47">
        <f>F245+F249</f>
        <v>100</v>
      </c>
      <c r="G244" s="31"/>
      <c r="H244" s="15"/>
      <c r="I244" s="16"/>
    </row>
    <row r="245" spans="1:9" s="6" customFormat="1" ht="30.75" customHeight="1">
      <c r="A245" s="50" t="s">
        <v>296</v>
      </c>
      <c r="B245" s="46" t="s">
        <v>24</v>
      </c>
      <c r="C245" s="46" t="s">
        <v>26</v>
      </c>
      <c r="D245" s="46" t="s">
        <v>297</v>
      </c>
      <c r="E245" s="46" t="s">
        <v>39</v>
      </c>
      <c r="F245" s="47">
        <f>F246</f>
        <v>100</v>
      </c>
      <c r="G245" s="31"/>
      <c r="H245" s="15"/>
      <c r="I245" s="16"/>
    </row>
    <row r="246" spans="1:9" s="6" customFormat="1" ht="23.25" customHeight="1">
      <c r="A246" s="50" t="s">
        <v>235</v>
      </c>
      <c r="B246" s="46" t="s">
        <v>24</v>
      </c>
      <c r="C246" s="46" t="s">
        <v>26</v>
      </c>
      <c r="D246" s="46" t="s">
        <v>298</v>
      </c>
      <c r="E246" s="46" t="s">
        <v>39</v>
      </c>
      <c r="F246" s="47">
        <f>F247</f>
        <v>100</v>
      </c>
      <c r="G246" s="31"/>
      <c r="H246" s="15"/>
      <c r="I246" s="16"/>
    </row>
    <row r="247" spans="1:9" s="6" customFormat="1" ht="30.75" customHeight="1">
      <c r="A247" s="50" t="s">
        <v>354</v>
      </c>
      <c r="B247" s="46" t="s">
        <v>24</v>
      </c>
      <c r="C247" s="46" t="s">
        <v>26</v>
      </c>
      <c r="D247" s="46" t="s">
        <v>298</v>
      </c>
      <c r="E247" s="46" t="s">
        <v>85</v>
      </c>
      <c r="F247" s="47">
        <f>F248</f>
        <v>100</v>
      </c>
      <c r="G247" s="31"/>
      <c r="H247" s="15"/>
      <c r="I247" s="16"/>
    </row>
    <row r="248" spans="1:9" s="6" customFormat="1" ht="30.75" customHeight="1">
      <c r="A248" s="50" t="s">
        <v>86</v>
      </c>
      <c r="B248" s="46" t="s">
        <v>24</v>
      </c>
      <c r="C248" s="46" t="s">
        <v>26</v>
      </c>
      <c r="D248" s="46" t="s">
        <v>298</v>
      </c>
      <c r="E248" s="46" t="s">
        <v>87</v>
      </c>
      <c r="F248" s="47">
        <f>100</f>
        <v>100</v>
      </c>
      <c r="G248" s="31"/>
      <c r="H248" s="15"/>
      <c r="I248" s="16"/>
    </row>
    <row r="249" spans="1:9" s="6" customFormat="1" ht="48" customHeight="1" hidden="1">
      <c r="A249" s="77" t="s">
        <v>453</v>
      </c>
      <c r="B249" s="72" t="s">
        <v>24</v>
      </c>
      <c r="C249" s="72" t="s">
        <v>26</v>
      </c>
      <c r="D249" s="72" t="s">
        <v>451</v>
      </c>
      <c r="E249" s="72" t="s">
        <v>39</v>
      </c>
      <c r="F249" s="73">
        <f>F250</f>
        <v>0</v>
      </c>
      <c r="G249" s="31"/>
      <c r="H249" s="15"/>
      <c r="I249" s="16"/>
    </row>
    <row r="250" spans="1:9" s="6" customFormat="1" ht="30.75" customHeight="1" hidden="1">
      <c r="A250" s="77" t="s">
        <v>235</v>
      </c>
      <c r="B250" s="72" t="s">
        <v>24</v>
      </c>
      <c r="C250" s="72" t="s">
        <v>26</v>
      </c>
      <c r="D250" s="72" t="s">
        <v>452</v>
      </c>
      <c r="E250" s="72" t="s">
        <v>39</v>
      </c>
      <c r="F250" s="73">
        <f>F251</f>
        <v>0</v>
      </c>
      <c r="G250" s="31"/>
      <c r="H250" s="15"/>
      <c r="I250" s="16"/>
    </row>
    <row r="251" spans="1:9" s="6" customFormat="1" ht="30.75" customHeight="1" hidden="1">
      <c r="A251" s="77" t="s">
        <v>354</v>
      </c>
      <c r="B251" s="72" t="s">
        <v>24</v>
      </c>
      <c r="C251" s="72" t="s">
        <v>26</v>
      </c>
      <c r="D251" s="72" t="s">
        <v>452</v>
      </c>
      <c r="E251" s="72" t="s">
        <v>85</v>
      </c>
      <c r="F251" s="73">
        <f>F252</f>
        <v>0</v>
      </c>
      <c r="G251" s="31"/>
      <c r="H251" s="15"/>
      <c r="I251" s="16"/>
    </row>
    <row r="252" spans="1:9" s="6" customFormat="1" ht="30.75" customHeight="1" hidden="1">
      <c r="A252" s="77" t="s">
        <v>86</v>
      </c>
      <c r="B252" s="72" t="s">
        <v>24</v>
      </c>
      <c r="C252" s="72" t="s">
        <v>26</v>
      </c>
      <c r="D252" s="72" t="s">
        <v>452</v>
      </c>
      <c r="E252" s="72" t="s">
        <v>87</v>
      </c>
      <c r="F252" s="73"/>
      <c r="G252" s="31"/>
      <c r="H252" s="15"/>
      <c r="I252" s="16"/>
    </row>
    <row r="253" spans="1:9" s="6" customFormat="1" ht="55.5" customHeight="1">
      <c r="A253" s="75" t="s">
        <v>441</v>
      </c>
      <c r="B253" s="46" t="s">
        <v>24</v>
      </c>
      <c r="C253" s="46" t="s">
        <v>26</v>
      </c>
      <c r="D253" s="46" t="s">
        <v>183</v>
      </c>
      <c r="E253" s="46" t="s">
        <v>39</v>
      </c>
      <c r="F253" s="47">
        <f>F254+F258</f>
        <v>3939.3999999999996</v>
      </c>
      <c r="G253" s="31">
        <f>G256</f>
        <v>1123300</v>
      </c>
      <c r="H253" s="15">
        <f>H256</f>
        <v>1123300</v>
      </c>
      <c r="I253" s="16">
        <f>I256</f>
        <v>1123300</v>
      </c>
    </row>
    <row r="254" spans="1:9" s="6" customFormat="1" ht="55.5" customHeight="1">
      <c r="A254" s="50" t="s">
        <v>300</v>
      </c>
      <c r="B254" s="46" t="s">
        <v>24</v>
      </c>
      <c r="C254" s="46" t="s">
        <v>26</v>
      </c>
      <c r="D254" s="46" t="s">
        <v>299</v>
      </c>
      <c r="E254" s="46" t="s">
        <v>39</v>
      </c>
      <c r="F254" s="47">
        <f>F255</f>
        <v>3734.3999999999996</v>
      </c>
      <c r="G254" s="31"/>
      <c r="H254" s="15"/>
      <c r="I254" s="16"/>
    </row>
    <row r="255" spans="1:9" s="6" customFormat="1" ht="17.25" customHeight="1">
      <c r="A255" s="50" t="s">
        <v>235</v>
      </c>
      <c r="B255" s="46" t="s">
        <v>24</v>
      </c>
      <c r="C255" s="46" t="s">
        <v>26</v>
      </c>
      <c r="D255" s="46" t="s">
        <v>301</v>
      </c>
      <c r="E255" s="46" t="s">
        <v>39</v>
      </c>
      <c r="F255" s="47">
        <f>F256</f>
        <v>3734.3999999999996</v>
      </c>
      <c r="G255" s="31"/>
      <c r="H255" s="15"/>
      <c r="I255" s="16"/>
    </row>
    <row r="256" spans="1:9" s="6" customFormat="1" ht="26.25">
      <c r="A256" s="50" t="s">
        <v>354</v>
      </c>
      <c r="B256" s="46" t="s">
        <v>24</v>
      </c>
      <c r="C256" s="46" t="s">
        <v>26</v>
      </c>
      <c r="D256" s="46" t="s">
        <v>301</v>
      </c>
      <c r="E256" s="46" t="s">
        <v>85</v>
      </c>
      <c r="F256" s="47">
        <f>F257</f>
        <v>3734.3999999999996</v>
      </c>
      <c r="G256" s="31">
        <f>G257</f>
        <v>1123300</v>
      </c>
      <c r="H256" s="15">
        <f>H257</f>
        <v>1123300</v>
      </c>
      <c r="I256" s="16">
        <f>I257</f>
        <v>1123300</v>
      </c>
    </row>
    <row r="257" spans="1:9" s="6" customFormat="1" ht="26.25">
      <c r="A257" s="50" t="s">
        <v>86</v>
      </c>
      <c r="B257" s="46" t="s">
        <v>24</v>
      </c>
      <c r="C257" s="46" t="s">
        <v>26</v>
      </c>
      <c r="D257" s="46" t="s">
        <v>301</v>
      </c>
      <c r="E257" s="46" t="s">
        <v>87</v>
      </c>
      <c r="F257" s="63">
        <f>1310.7+565.7-278.9+846.2+1170+35.1+85.6</f>
        <v>3734.3999999999996</v>
      </c>
      <c r="G257" s="31">
        <v>1123300</v>
      </c>
      <c r="H257" s="15">
        <v>1123300</v>
      </c>
      <c r="I257" s="16">
        <v>1123300</v>
      </c>
    </row>
    <row r="258" spans="1:9" s="6" customFormat="1" ht="64.5">
      <c r="A258" s="75" t="s">
        <v>440</v>
      </c>
      <c r="B258" s="46" t="s">
        <v>24</v>
      </c>
      <c r="C258" s="46" t="s">
        <v>26</v>
      </c>
      <c r="D258" s="46" t="s">
        <v>302</v>
      </c>
      <c r="E258" s="46" t="s">
        <v>39</v>
      </c>
      <c r="F258" s="47">
        <f>F259</f>
        <v>205</v>
      </c>
      <c r="G258" s="31"/>
      <c r="H258" s="15"/>
      <c r="I258" s="16"/>
    </row>
    <row r="259" spans="1:9" s="6" customFormat="1" ht="15">
      <c r="A259" s="50" t="s">
        <v>235</v>
      </c>
      <c r="B259" s="46" t="s">
        <v>24</v>
      </c>
      <c r="C259" s="46" t="s">
        <v>26</v>
      </c>
      <c r="D259" s="46" t="s">
        <v>303</v>
      </c>
      <c r="E259" s="46" t="s">
        <v>39</v>
      </c>
      <c r="F259" s="47">
        <f>F260</f>
        <v>205</v>
      </c>
      <c r="G259" s="31"/>
      <c r="H259" s="15"/>
      <c r="I259" s="16"/>
    </row>
    <row r="260" spans="1:9" s="6" customFormat="1" ht="26.25">
      <c r="A260" s="50" t="s">
        <v>354</v>
      </c>
      <c r="B260" s="46" t="s">
        <v>24</v>
      </c>
      <c r="C260" s="46" t="s">
        <v>26</v>
      </c>
      <c r="D260" s="46" t="s">
        <v>303</v>
      </c>
      <c r="E260" s="46" t="s">
        <v>85</v>
      </c>
      <c r="F260" s="47">
        <f>F261</f>
        <v>205</v>
      </c>
      <c r="G260" s="31"/>
      <c r="H260" s="15"/>
      <c r="I260" s="16"/>
    </row>
    <row r="261" spans="1:9" s="6" customFormat="1" ht="26.25">
      <c r="A261" s="50" t="s">
        <v>86</v>
      </c>
      <c r="B261" s="46" t="s">
        <v>24</v>
      </c>
      <c r="C261" s="46" t="s">
        <v>26</v>
      </c>
      <c r="D261" s="46" t="s">
        <v>303</v>
      </c>
      <c r="E261" s="46" t="s">
        <v>87</v>
      </c>
      <c r="F261" s="47">
        <f>190+15</f>
        <v>205</v>
      </c>
      <c r="G261" s="31"/>
      <c r="H261" s="15"/>
      <c r="I261" s="16"/>
    </row>
    <row r="262" spans="1:9" s="6" customFormat="1" ht="51.75" hidden="1">
      <c r="A262" s="77" t="s">
        <v>225</v>
      </c>
      <c r="B262" s="72" t="s">
        <v>24</v>
      </c>
      <c r="C262" s="72" t="s">
        <v>26</v>
      </c>
      <c r="D262" s="72" t="s">
        <v>184</v>
      </c>
      <c r="E262" s="72" t="s">
        <v>39</v>
      </c>
      <c r="F262" s="73">
        <f>F263</f>
        <v>0</v>
      </c>
      <c r="G262" s="31"/>
      <c r="H262" s="15"/>
      <c r="I262" s="16"/>
    </row>
    <row r="263" spans="1:9" s="6" customFormat="1" ht="39" hidden="1">
      <c r="A263" s="77" t="s">
        <v>456</v>
      </c>
      <c r="B263" s="72" t="s">
        <v>24</v>
      </c>
      <c r="C263" s="72" t="s">
        <v>26</v>
      </c>
      <c r="D263" s="72" t="s">
        <v>454</v>
      </c>
      <c r="E263" s="72" t="s">
        <v>39</v>
      </c>
      <c r="F263" s="73">
        <f>F264</f>
        <v>0</v>
      </c>
      <c r="G263" s="31"/>
      <c r="H263" s="15"/>
      <c r="I263" s="16"/>
    </row>
    <row r="264" spans="1:9" s="6" customFormat="1" ht="15" hidden="1">
      <c r="A264" s="77" t="s">
        <v>235</v>
      </c>
      <c r="B264" s="72" t="s">
        <v>24</v>
      </c>
      <c r="C264" s="72" t="s">
        <v>26</v>
      </c>
      <c r="D264" s="72" t="s">
        <v>455</v>
      </c>
      <c r="E264" s="72" t="s">
        <v>39</v>
      </c>
      <c r="F264" s="73">
        <f>F265</f>
        <v>0</v>
      </c>
      <c r="G264" s="31"/>
      <c r="H264" s="15"/>
      <c r="I264" s="16"/>
    </row>
    <row r="265" spans="1:9" s="6" customFormat="1" ht="26.25" hidden="1">
      <c r="A265" s="77" t="s">
        <v>354</v>
      </c>
      <c r="B265" s="72" t="s">
        <v>24</v>
      </c>
      <c r="C265" s="72" t="s">
        <v>26</v>
      </c>
      <c r="D265" s="72" t="s">
        <v>455</v>
      </c>
      <c r="E265" s="72" t="s">
        <v>85</v>
      </c>
      <c r="F265" s="73">
        <f>F266</f>
        <v>0</v>
      </c>
      <c r="G265" s="31"/>
      <c r="H265" s="15"/>
      <c r="I265" s="16"/>
    </row>
    <row r="266" spans="1:9" s="6" customFormat="1" ht="26.25" hidden="1">
      <c r="A266" s="77" t="s">
        <v>86</v>
      </c>
      <c r="B266" s="72" t="s">
        <v>24</v>
      </c>
      <c r="C266" s="72" t="s">
        <v>26</v>
      </c>
      <c r="D266" s="72" t="s">
        <v>455</v>
      </c>
      <c r="E266" s="72" t="s">
        <v>87</v>
      </c>
      <c r="F266" s="73"/>
      <c r="G266" s="31"/>
      <c r="H266" s="15"/>
      <c r="I266" s="16"/>
    </row>
    <row r="267" spans="1:9" s="6" customFormat="1" ht="26.25">
      <c r="A267" s="50" t="s">
        <v>228</v>
      </c>
      <c r="B267" s="46" t="s">
        <v>24</v>
      </c>
      <c r="C267" s="46" t="s">
        <v>26</v>
      </c>
      <c r="D267" s="46" t="s">
        <v>189</v>
      </c>
      <c r="E267" s="46" t="s">
        <v>39</v>
      </c>
      <c r="F267" s="47">
        <f>F268</f>
        <v>149.9</v>
      </c>
      <c r="G267" s="31"/>
      <c r="H267" s="15"/>
      <c r="I267" s="16"/>
    </row>
    <row r="268" spans="1:9" s="6" customFormat="1" ht="15">
      <c r="A268" s="50" t="s">
        <v>286</v>
      </c>
      <c r="B268" s="46" t="s">
        <v>24</v>
      </c>
      <c r="C268" s="46" t="s">
        <v>26</v>
      </c>
      <c r="D268" s="46" t="s">
        <v>285</v>
      </c>
      <c r="E268" s="46" t="s">
        <v>39</v>
      </c>
      <c r="F268" s="47">
        <f>F269</f>
        <v>149.9</v>
      </c>
      <c r="G268" s="31"/>
      <c r="H268" s="15"/>
      <c r="I268" s="16"/>
    </row>
    <row r="269" spans="1:9" s="6" customFormat="1" ht="15">
      <c r="A269" s="50" t="s">
        <v>235</v>
      </c>
      <c r="B269" s="46" t="s">
        <v>24</v>
      </c>
      <c r="C269" s="46" t="s">
        <v>26</v>
      </c>
      <c r="D269" s="46" t="s">
        <v>287</v>
      </c>
      <c r="E269" s="46" t="s">
        <v>39</v>
      </c>
      <c r="F269" s="47">
        <f>F270</f>
        <v>149.9</v>
      </c>
      <c r="G269" s="31"/>
      <c r="H269" s="15"/>
      <c r="I269" s="16"/>
    </row>
    <row r="270" spans="1:9" s="6" customFormat="1" ht="26.25">
      <c r="A270" s="50" t="s">
        <v>354</v>
      </c>
      <c r="B270" s="46" t="s">
        <v>24</v>
      </c>
      <c r="C270" s="46" t="s">
        <v>26</v>
      </c>
      <c r="D270" s="46" t="s">
        <v>287</v>
      </c>
      <c r="E270" s="46" t="s">
        <v>85</v>
      </c>
      <c r="F270" s="47">
        <f>F271</f>
        <v>149.9</v>
      </c>
      <c r="G270" s="31"/>
      <c r="H270" s="15"/>
      <c r="I270" s="16"/>
    </row>
    <row r="271" spans="1:9" s="6" customFormat="1" ht="26.25">
      <c r="A271" s="50" t="s">
        <v>86</v>
      </c>
      <c r="B271" s="46" t="s">
        <v>24</v>
      </c>
      <c r="C271" s="46" t="s">
        <v>26</v>
      </c>
      <c r="D271" s="46" t="s">
        <v>287</v>
      </c>
      <c r="E271" s="46" t="s">
        <v>87</v>
      </c>
      <c r="F271" s="47">
        <f>199.9-50</f>
        <v>149.9</v>
      </c>
      <c r="G271" s="31"/>
      <c r="H271" s="15"/>
      <c r="I271" s="16"/>
    </row>
    <row r="272" spans="1:9" s="6" customFormat="1" ht="15">
      <c r="A272" s="50" t="s">
        <v>9</v>
      </c>
      <c r="B272" s="46" t="s">
        <v>24</v>
      </c>
      <c r="C272" s="46" t="s">
        <v>27</v>
      </c>
      <c r="D272" s="46" t="s">
        <v>166</v>
      </c>
      <c r="E272" s="46" t="s">
        <v>39</v>
      </c>
      <c r="F272" s="63">
        <f>F279+F292+F273</f>
        <v>153.3</v>
      </c>
      <c r="G272" s="31">
        <f>G279</f>
        <v>15000</v>
      </c>
      <c r="H272" s="15">
        <f>H279</f>
        <v>15000</v>
      </c>
      <c r="I272" s="16">
        <f>I279</f>
        <v>15000</v>
      </c>
    </row>
    <row r="273" spans="1:9" s="6" customFormat="1" ht="26.25">
      <c r="A273" s="50" t="s">
        <v>218</v>
      </c>
      <c r="B273" s="46" t="s">
        <v>24</v>
      </c>
      <c r="C273" s="46" t="s">
        <v>27</v>
      </c>
      <c r="D273" s="46" t="s">
        <v>217</v>
      </c>
      <c r="E273" s="46" t="s">
        <v>39</v>
      </c>
      <c r="F273" s="63">
        <f>F274</f>
        <v>99</v>
      </c>
      <c r="G273" s="31"/>
      <c r="H273" s="15"/>
      <c r="I273" s="16"/>
    </row>
    <row r="274" spans="1:9" s="6" customFormat="1" ht="39">
      <c r="A274" s="75" t="s">
        <v>453</v>
      </c>
      <c r="B274" s="46" t="s">
        <v>24</v>
      </c>
      <c r="C274" s="46" t="s">
        <v>27</v>
      </c>
      <c r="D274" s="62" t="s">
        <v>451</v>
      </c>
      <c r="E274" s="46" t="s">
        <v>39</v>
      </c>
      <c r="F274" s="63">
        <f>F275</f>
        <v>99</v>
      </c>
      <c r="G274" s="31"/>
      <c r="H274" s="15"/>
      <c r="I274" s="16"/>
    </row>
    <row r="275" spans="1:9" s="6" customFormat="1" ht="15">
      <c r="A275" s="50" t="s">
        <v>235</v>
      </c>
      <c r="B275" s="46" t="s">
        <v>24</v>
      </c>
      <c r="C275" s="46" t="s">
        <v>27</v>
      </c>
      <c r="D275" s="62" t="s">
        <v>452</v>
      </c>
      <c r="E275" s="46" t="s">
        <v>39</v>
      </c>
      <c r="F275" s="63">
        <f>F276</f>
        <v>99</v>
      </c>
      <c r="G275" s="31"/>
      <c r="H275" s="15"/>
      <c r="I275" s="16"/>
    </row>
    <row r="276" spans="1:9" s="6" customFormat="1" ht="26.25">
      <c r="A276" s="50" t="s">
        <v>354</v>
      </c>
      <c r="B276" s="46" t="s">
        <v>24</v>
      </c>
      <c r="C276" s="46" t="s">
        <v>27</v>
      </c>
      <c r="D276" s="62" t="s">
        <v>452</v>
      </c>
      <c r="E276" s="46" t="s">
        <v>85</v>
      </c>
      <c r="F276" s="63">
        <f>F277</f>
        <v>99</v>
      </c>
      <c r="G276" s="31"/>
      <c r="H276" s="15"/>
      <c r="I276" s="16"/>
    </row>
    <row r="277" spans="1:9" s="6" customFormat="1" ht="26.25">
      <c r="A277" s="50" t="s">
        <v>86</v>
      </c>
      <c r="B277" s="46" t="s">
        <v>24</v>
      </c>
      <c r="C277" s="46" t="s">
        <v>27</v>
      </c>
      <c r="D277" s="62" t="s">
        <v>452</v>
      </c>
      <c r="E277" s="46" t="s">
        <v>87</v>
      </c>
      <c r="F277" s="63">
        <v>99</v>
      </c>
      <c r="G277" s="31"/>
      <c r="H277" s="15"/>
      <c r="I277" s="16"/>
    </row>
    <row r="278" spans="1:9" s="6" customFormat="1" ht="15" hidden="1">
      <c r="A278" s="50"/>
      <c r="B278" s="46"/>
      <c r="C278" s="46"/>
      <c r="D278" s="46"/>
      <c r="E278" s="46"/>
      <c r="F278" s="63"/>
      <c r="G278" s="31"/>
      <c r="H278" s="15"/>
      <c r="I278" s="16"/>
    </row>
    <row r="279" spans="1:9" s="6" customFormat="1" ht="51.75">
      <c r="A279" s="50" t="s">
        <v>225</v>
      </c>
      <c r="B279" s="46" t="s">
        <v>24</v>
      </c>
      <c r="C279" s="46" t="s">
        <v>27</v>
      </c>
      <c r="D279" s="46" t="s">
        <v>184</v>
      </c>
      <c r="E279" s="46" t="s">
        <v>39</v>
      </c>
      <c r="F279" s="47">
        <f>F280+F288</f>
        <v>50.00000000000001</v>
      </c>
      <c r="G279" s="31">
        <f aca="true" t="shared" si="5" ref="G279:I280">G280</f>
        <v>15000</v>
      </c>
      <c r="H279" s="15">
        <f t="shared" si="5"/>
        <v>15000</v>
      </c>
      <c r="I279" s="16">
        <f t="shared" si="5"/>
        <v>15000</v>
      </c>
    </row>
    <row r="280" spans="1:9" s="6" customFormat="1" ht="26.25" hidden="1">
      <c r="A280" s="50" t="s">
        <v>362</v>
      </c>
      <c r="B280" s="46" t="s">
        <v>24</v>
      </c>
      <c r="C280" s="46" t="s">
        <v>27</v>
      </c>
      <c r="D280" s="46" t="s">
        <v>360</v>
      </c>
      <c r="E280" s="46" t="s">
        <v>39</v>
      </c>
      <c r="F280" s="47">
        <f>F281</f>
        <v>0</v>
      </c>
      <c r="G280" s="31">
        <f t="shared" si="5"/>
        <v>15000</v>
      </c>
      <c r="H280" s="15">
        <f t="shared" si="5"/>
        <v>15000</v>
      </c>
      <c r="I280" s="16">
        <f t="shared" si="5"/>
        <v>15000</v>
      </c>
    </row>
    <row r="281" spans="1:9" s="6" customFormat="1" ht="24.75" customHeight="1" hidden="1">
      <c r="A281" s="50" t="s">
        <v>235</v>
      </c>
      <c r="B281" s="46" t="s">
        <v>24</v>
      </c>
      <c r="C281" s="46" t="s">
        <v>27</v>
      </c>
      <c r="D281" s="46" t="s">
        <v>361</v>
      </c>
      <c r="E281" s="46" t="s">
        <v>39</v>
      </c>
      <c r="F281" s="47">
        <f>F282</f>
        <v>0</v>
      </c>
      <c r="G281" s="31">
        <v>15000</v>
      </c>
      <c r="H281" s="15">
        <v>15000</v>
      </c>
      <c r="I281" s="16">
        <v>15000</v>
      </c>
    </row>
    <row r="282" spans="1:9" s="6" customFormat="1" ht="30.75" customHeight="1" hidden="1">
      <c r="A282" s="50" t="s">
        <v>354</v>
      </c>
      <c r="B282" s="46" t="s">
        <v>24</v>
      </c>
      <c r="C282" s="46" t="s">
        <v>27</v>
      </c>
      <c r="D282" s="46" t="s">
        <v>361</v>
      </c>
      <c r="E282" s="46" t="s">
        <v>85</v>
      </c>
      <c r="F282" s="47">
        <f>F283</f>
        <v>0</v>
      </c>
      <c r="G282" s="31" t="e">
        <f>G283</f>
        <v>#REF!</v>
      </c>
      <c r="H282" s="15" t="e">
        <f>H283</f>
        <v>#REF!</v>
      </c>
      <c r="I282" s="16" t="e">
        <f>I283</f>
        <v>#REF!</v>
      </c>
    </row>
    <row r="283" spans="1:9" s="6" customFormat="1" ht="30" customHeight="1" hidden="1">
      <c r="A283" s="50" t="s">
        <v>86</v>
      </c>
      <c r="B283" s="46" t="s">
        <v>24</v>
      </c>
      <c r="C283" s="46" t="s">
        <v>27</v>
      </c>
      <c r="D283" s="46" t="s">
        <v>361</v>
      </c>
      <c r="E283" s="46" t="s">
        <v>87</v>
      </c>
      <c r="F283" s="47">
        <f>200-177.9-22.1</f>
        <v>0</v>
      </c>
      <c r="G283" s="31" t="e">
        <f>#REF!</f>
        <v>#REF!</v>
      </c>
      <c r="H283" s="15" t="e">
        <f>#REF!</f>
        <v>#REF!</v>
      </c>
      <c r="I283" s="16" t="e">
        <f>#REF!</f>
        <v>#REF!</v>
      </c>
    </row>
    <row r="284" spans="1:9" s="6" customFormat="1" ht="41.25" customHeight="1" hidden="1">
      <c r="A284" s="50" t="s">
        <v>408</v>
      </c>
      <c r="B284" s="46" t="s">
        <v>24</v>
      </c>
      <c r="C284" s="46" t="s">
        <v>27</v>
      </c>
      <c r="D284" s="46" t="s">
        <v>409</v>
      </c>
      <c r="E284" s="46" t="s">
        <v>39</v>
      </c>
      <c r="F284" s="47">
        <f>F285</f>
        <v>0</v>
      </c>
      <c r="G284" s="31"/>
      <c r="H284" s="15"/>
      <c r="I284" s="16"/>
    </row>
    <row r="285" spans="1:9" s="6" customFormat="1" ht="30" customHeight="1" hidden="1">
      <c r="A285" s="50" t="s">
        <v>235</v>
      </c>
      <c r="B285" s="46" t="s">
        <v>24</v>
      </c>
      <c r="C285" s="46" t="s">
        <v>27</v>
      </c>
      <c r="D285" s="46" t="s">
        <v>410</v>
      </c>
      <c r="E285" s="46" t="s">
        <v>39</v>
      </c>
      <c r="F285" s="47">
        <f>F286</f>
        <v>0</v>
      </c>
      <c r="G285" s="31"/>
      <c r="H285" s="15"/>
      <c r="I285" s="16"/>
    </row>
    <row r="286" spans="1:9" s="6" customFormat="1" ht="30" customHeight="1" hidden="1">
      <c r="A286" s="50" t="s">
        <v>354</v>
      </c>
      <c r="B286" s="46" t="s">
        <v>24</v>
      </c>
      <c r="C286" s="46" t="s">
        <v>27</v>
      </c>
      <c r="D286" s="46" t="s">
        <v>410</v>
      </c>
      <c r="E286" s="46" t="s">
        <v>85</v>
      </c>
      <c r="F286" s="47">
        <f>F287</f>
        <v>0</v>
      </c>
      <c r="G286" s="31"/>
      <c r="H286" s="15"/>
      <c r="I286" s="16"/>
    </row>
    <row r="287" spans="1:9" s="6" customFormat="1" ht="30" customHeight="1" hidden="1">
      <c r="A287" s="50" t="s">
        <v>86</v>
      </c>
      <c r="B287" s="46" t="s">
        <v>24</v>
      </c>
      <c r="C287" s="46" t="s">
        <v>27</v>
      </c>
      <c r="D287" s="46" t="s">
        <v>410</v>
      </c>
      <c r="E287" s="46" t="s">
        <v>87</v>
      </c>
      <c r="F287" s="47"/>
      <c r="G287" s="31"/>
      <c r="H287" s="15"/>
      <c r="I287" s="16"/>
    </row>
    <row r="288" spans="1:9" s="6" customFormat="1" ht="45" customHeight="1">
      <c r="A288" s="75" t="s">
        <v>456</v>
      </c>
      <c r="B288" s="46" t="s">
        <v>24</v>
      </c>
      <c r="C288" s="46" t="s">
        <v>27</v>
      </c>
      <c r="D288" s="62" t="s">
        <v>454</v>
      </c>
      <c r="E288" s="46" t="s">
        <v>39</v>
      </c>
      <c r="F288" s="47">
        <f>F289</f>
        <v>50.00000000000001</v>
      </c>
      <c r="G288" s="31"/>
      <c r="H288" s="15"/>
      <c r="I288" s="16"/>
    </row>
    <row r="289" spans="1:9" s="6" customFormat="1" ht="18.75" customHeight="1">
      <c r="A289" s="50" t="s">
        <v>235</v>
      </c>
      <c r="B289" s="46" t="s">
        <v>24</v>
      </c>
      <c r="C289" s="46" t="s">
        <v>27</v>
      </c>
      <c r="D289" s="46" t="s">
        <v>455</v>
      </c>
      <c r="E289" s="46" t="s">
        <v>39</v>
      </c>
      <c r="F289" s="47">
        <f>F290</f>
        <v>50.00000000000001</v>
      </c>
      <c r="G289" s="31"/>
      <c r="H289" s="15"/>
      <c r="I289" s="16"/>
    </row>
    <row r="290" spans="1:9" s="6" customFormat="1" ht="30" customHeight="1">
      <c r="A290" s="50" t="s">
        <v>354</v>
      </c>
      <c r="B290" s="46" t="s">
        <v>24</v>
      </c>
      <c r="C290" s="46" t="s">
        <v>27</v>
      </c>
      <c r="D290" s="46" t="s">
        <v>455</v>
      </c>
      <c r="E290" s="46" t="s">
        <v>85</v>
      </c>
      <c r="F290" s="47">
        <f>F291</f>
        <v>50.00000000000001</v>
      </c>
      <c r="G290" s="31"/>
      <c r="H290" s="15"/>
      <c r="I290" s="16"/>
    </row>
    <row r="291" spans="1:9" s="6" customFormat="1" ht="30" customHeight="1">
      <c r="A291" s="50" t="s">
        <v>86</v>
      </c>
      <c r="B291" s="46" t="s">
        <v>24</v>
      </c>
      <c r="C291" s="46" t="s">
        <v>27</v>
      </c>
      <c r="D291" s="46" t="s">
        <v>455</v>
      </c>
      <c r="E291" s="46" t="s">
        <v>87</v>
      </c>
      <c r="F291" s="47">
        <f>74.9-24.9</f>
        <v>50.00000000000001</v>
      </c>
      <c r="G291" s="31"/>
      <c r="H291" s="15"/>
      <c r="I291" s="16"/>
    </row>
    <row r="292" spans="1:9" s="6" customFormat="1" ht="31.5" customHeight="1">
      <c r="A292" s="50" t="s">
        <v>396</v>
      </c>
      <c r="B292" s="46" t="s">
        <v>24</v>
      </c>
      <c r="C292" s="46" t="s">
        <v>27</v>
      </c>
      <c r="D292" s="46" t="s">
        <v>395</v>
      </c>
      <c r="E292" s="46" t="s">
        <v>39</v>
      </c>
      <c r="F292" s="47">
        <f>F293</f>
        <v>4.3</v>
      </c>
      <c r="G292" s="31"/>
      <c r="H292" s="15"/>
      <c r="I292" s="16"/>
    </row>
    <row r="293" spans="1:9" s="6" customFormat="1" ht="40.5" customHeight="1">
      <c r="A293" s="50" t="s">
        <v>398</v>
      </c>
      <c r="B293" s="46" t="s">
        <v>24</v>
      </c>
      <c r="C293" s="46" t="s">
        <v>27</v>
      </c>
      <c r="D293" s="46" t="s">
        <v>397</v>
      </c>
      <c r="E293" s="46" t="s">
        <v>39</v>
      </c>
      <c r="F293" s="47">
        <f>F294</f>
        <v>4.3</v>
      </c>
      <c r="G293" s="31"/>
      <c r="H293" s="15"/>
      <c r="I293" s="16"/>
    </row>
    <row r="294" spans="1:9" s="6" customFormat="1" ht="30.75" customHeight="1">
      <c r="A294" s="50" t="s">
        <v>414</v>
      </c>
      <c r="B294" s="46" t="s">
        <v>24</v>
      </c>
      <c r="C294" s="46" t="s">
        <v>27</v>
      </c>
      <c r="D294" s="46" t="s">
        <v>415</v>
      </c>
      <c r="E294" s="46" t="s">
        <v>39</v>
      </c>
      <c r="F294" s="47">
        <f>F295</f>
        <v>4.3</v>
      </c>
      <c r="G294" s="31"/>
      <c r="H294" s="15"/>
      <c r="I294" s="16"/>
    </row>
    <row r="295" spans="1:9" s="6" customFormat="1" ht="18" customHeight="1">
      <c r="A295" s="50" t="s">
        <v>90</v>
      </c>
      <c r="B295" s="46" t="s">
        <v>24</v>
      </c>
      <c r="C295" s="46" t="s">
        <v>27</v>
      </c>
      <c r="D295" s="46" t="s">
        <v>415</v>
      </c>
      <c r="E295" s="46" t="s">
        <v>91</v>
      </c>
      <c r="F295" s="47">
        <f>F296</f>
        <v>4.3</v>
      </c>
      <c r="G295" s="31"/>
      <c r="H295" s="15"/>
      <c r="I295" s="16"/>
    </row>
    <row r="296" spans="1:9" s="6" customFormat="1" ht="24.75" customHeight="1">
      <c r="A296" s="50" t="s">
        <v>100</v>
      </c>
      <c r="B296" s="46" t="s">
        <v>24</v>
      </c>
      <c r="C296" s="46" t="s">
        <v>27</v>
      </c>
      <c r="D296" s="46" t="s">
        <v>415</v>
      </c>
      <c r="E296" s="46" t="s">
        <v>101</v>
      </c>
      <c r="F296" s="47">
        <v>4.3</v>
      </c>
      <c r="G296" s="31"/>
      <c r="H296" s="15"/>
      <c r="I296" s="16"/>
    </row>
    <row r="297" spans="1:9" s="6" customFormat="1" ht="28.5" customHeight="1" hidden="1">
      <c r="A297" s="50" t="s">
        <v>416</v>
      </c>
      <c r="B297" s="46" t="s">
        <v>24</v>
      </c>
      <c r="C297" s="46" t="s">
        <v>27</v>
      </c>
      <c r="D297" s="46" t="s">
        <v>417</v>
      </c>
      <c r="E297" s="46" t="s">
        <v>39</v>
      </c>
      <c r="F297" s="47">
        <f>F298</f>
        <v>0</v>
      </c>
      <c r="G297" s="31"/>
      <c r="H297" s="15"/>
      <c r="I297" s="16"/>
    </row>
    <row r="298" spans="1:9" s="6" customFormat="1" ht="28.5" customHeight="1" hidden="1">
      <c r="A298" s="50" t="s">
        <v>100</v>
      </c>
      <c r="B298" s="46" t="s">
        <v>24</v>
      </c>
      <c r="C298" s="46" t="s">
        <v>27</v>
      </c>
      <c r="D298" s="46" t="s">
        <v>417</v>
      </c>
      <c r="E298" s="46" t="s">
        <v>101</v>
      </c>
      <c r="F298" s="47"/>
      <c r="G298" s="31"/>
      <c r="H298" s="15"/>
      <c r="I298" s="16"/>
    </row>
    <row r="299" spans="1:9" s="6" customFormat="1" ht="28.5" customHeight="1" hidden="1">
      <c r="A299" s="50" t="s">
        <v>418</v>
      </c>
      <c r="B299" s="46" t="s">
        <v>24</v>
      </c>
      <c r="C299" s="46" t="s">
        <v>27</v>
      </c>
      <c r="D299" s="46" t="s">
        <v>419</v>
      </c>
      <c r="E299" s="46" t="s">
        <v>39</v>
      </c>
      <c r="F299" s="47">
        <f>F300</f>
        <v>0</v>
      </c>
      <c r="G299" s="31"/>
      <c r="H299" s="15"/>
      <c r="I299" s="16"/>
    </row>
    <row r="300" spans="1:9" s="6" customFormat="1" ht="28.5" customHeight="1" hidden="1">
      <c r="A300" s="50" t="s">
        <v>100</v>
      </c>
      <c r="B300" s="46" t="s">
        <v>24</v>
      </c>
      <c r="C300" s="46" t="s">
        <v>27</v>
      </c>
      <c r="D300" s="46" t="s">
        <v>419</v>
      </c>
      <c r="E300" s="46" t="s">
        <v>101</v>
      </c>
      <c r="F300" s="47"/>
      <c r="G300" s="31"/>
      <c r="H300" s="15"/>
      <c r="I300" s="16"/>
    </row>
    <row r="301" spans="1:9" s="6" customFormat="1" ht="15">
      <c r="A301" s="51" t="s">
        <v>48</v>
      </c>
      <c r="B301" s="43" t="s">
        <v>28</v>
      </c>
      <c r="C301" s="43" t="s">
        <v>37</v>
      </c>
      <c r="D301" s="43" t="s">
        <v>166</v>
      </c>
      <c r="E301" s="43" t="s">
        <v>39</v>
      </c>
      <c r="F301" s="70">
        <f>F302+F329+F395</f>
        <v>10849.899999999998</v>
      </c>
      <c r="G301" s="31" t="e">
        <f>G302+G329+G395</f>
        <v>#REF!</v>
      </c>
      <c r="H301" s="15" t="e">
        <f>H302+H329+H395</f>
        <v>#REF!</v>
      </c>
      <c r="I301" s="16" t="e">
        <f>I302+I329+I395</f>
        <v>#REF!</v>
      </c>
    </row>
    <row r="302" spans="1:9" s="6" customFormat="1" ht="15">
      <c r="A302" s="50" t="s">
        <v>49</v>
      </c>
      <c r="B302" s="46" t="s">
        <v>28</v>
      </c>
      <c r="C302" s="46" t="s">
        <v>20</v>
      </c>
      <c r="D302" s="46" t="s">
        <v>166</v>
      </c>
      <c r="E302" s="46" t="s">
        <v>39</v>
      </c>
      <c r="F302" s="63">
        <f>F303+F324</f>
        <v>5068.7</v>
      </c>
      <c r="G302" s="31">
        <f>G303+G314</f>
        <v>4171408</v>
      </c>
      <c r="H302" s="15">
        <f>H303+H314</f>
        <v>0</v>
      </c>
      <c r="I302" s="16">
        <f>I303+I314</f>
        <v>0</v>
      </c>
    </row>
    <row r="303" spans="1:9" s="6" customFormat="1" ht="51.75">
      <c r="A303" s="50" t="s">
        <v>225</v>
      </c>
      <c r="B303" s="46" t="s">
        <v>28</v>
      </c>
      <c r="C303" s="46" t="s">
        <v>20</v>
      </c>
      <c r="D303" s="46" t="s">
        <v>184</v>
      </c>
      <c r="E303" s="46" t="s">
        <v>39</v>
      </c>
      <c r="F303" s="47">
        <f>F304+F308+F320</f>
        <v>4718.7</v>
      </c>
      <c r="G303" s="31">
        <f>G312</f>
        <v>2500000</v>
      </c>
      <c r="H303" s="15">
        <f>H312</f>
        <v>0</v>
      </c>
      <c r="I303" s="16">
        <f>I312</f>
        <v>0</v>
      </c>
    </row>
    <row r="304" spans="1:9" s="6" customFormat="1" ht="51.75" hidden="1">
      <c r="A304" s="50" t="s">
        <v>370</v>
      </c>
      <c r="B304" s="46" t="s">
        <v>28</v>
      </c>
      <c r="C304" s="46" t="s">
        <v>20</v>
      </c>
      <c r="D304" s="46" t="s">
        <v>368</v>
      </c>
      <c r="E304" s="46" t="s">
        <v>39</v>
      </c>
      <c r="F304" s="47">
        <f>F305</f>
        <v>0</v>
      </c>
      <c r="G304" s="31"/>
      <c r="H304" s="15"/>
      <c r="I304" s="16"/>
    </row>
    <row r="305" spans="1:9" s="6" customFormat="1" ht="15" hidden="1">
      <c r="A305" s="50" t="s">
        <v>235</v>
      </c>
      <c r="B305" s="46" t="s">
        <v>28</v>
      </c>
      <c r="C305" s="46" t="s">
        <v>20</v>
      </c>
      <c r="D305" s="46" t="s">
        <v>369</v>
      </c>
      <c r="E305" s="46" t="s">
        <v>39</v>
      </c>
      <c r="F305" s="47">
        <f>F306</f>
        <v>0</v>
      </c>
      <c r="G305" s="31"/>
      <c r="H305" s="15"/>
      <c r="I305" s="16"/>
    </row>
    <row r="306" spans="1:9" s="6" customFormat="1" ht="26.25" hidden="1">
      <c r="A306" s="50" t="s">
        <v>354</v>
      </c>
      <c r="B306" s="46" t="s">
        <v>28</v>
      </c>
      <c r="C306" s="46" t="s">
        <v>20</v>
      </c>
      <c r="D306" s="46" t="s">
        <v>369</v>
      </c>
      <c r="E306" s="46" t="s">
        <v>85</v>
      </c>
      <c r="F306" s="47">
        <f>F307</f>
        <v>0</v>
      </c>
      <c r="G306" s="31"/>
      <c r="H306" s="15"/>
      <c r="I306" s="16"/>
    </row>
    <row r="307" spans="1:9" s="6" customFormat="1" ht="26.25" hidden="1">
      <c r="A307" s="50" t="s">
        <v>86</v>
      </c>
      <c r="B307" s="46" t="s">
        <v>28</v>
      </c>
      <c r="C307" s="46" t="s">
        <v>20</v>
      </c>
      <c r="D307" s="46" t="s">
        <v>369</v>
      </c>
      <c r="E307" s="46" t="s">
        <v>87</v>
      </c>
      <c r="F307" s="47">
        <f>272.3-272.3</f>
        <v>0</v>
      </c>
      <c r="G307" s="31"/>
      <c r="H307" s="15"/>
      <c r="I307" s="16"/>
    </row>
    <row r="308" spans="1:9" s="6" customFormat="1" ht="39">
      <c r="A308" s="50" t="s">
        <v>295</v>
      </c>
      <c r="B308" s="46" t="s">
        <v>28</v>
      </c>
      <c r="C308" s="46" t="s">
        <v>20</v>
      </c>
      <c r="D308" s="46" t="s">
        <v>288</v>
      </c>
      <c r="E308" s="46" t="s">
        <v>39</v>
      </c>
      <c r="F308" s="47">
        <f>F309</f>
        <v>4668.7</v>
      </c>
      <c r="G308" s="31"/>
      <c r="H308" s="15"/>
      <c r="I308" s="16"/>
    </row>
    <row r="309" spans="1:9" s="6" customFormat="1" ht="15">
      <c r="A309" s="50" t="s">
        <v>235</v>
      </c>
      <c r="B309" s="46" t="s">
        <v>28</v>
      </c>
      <c r="C309" s="46" t="s">
        <v>20</v>
      </c>
      <c r="D309" s="46" t="s">
        <v>290</v>
      </c>
      <c r="E309" s="46" t="s">
        <v>39</v>
      </c>
      <c r="F309" s="47">
        <f>F310+F312</f>
        <v>4668.7</v>
      </c>
      <c r="G309" s="31"/>
      <c r="H309" s="15"/>
      <c r="I309" s="16"/>
    </row>
    <row r="310" spans="1:9" s="6" customFormat="1" ht="26.25" hidden="1">
      <c r="A310" s="50" t="s">
        <v>354</v>
      </c>
      <c r="B310" s="46" t="s">
        <v>28</v>
      </c>
      <c r="C310" s="46" t="s">
        <v>20</v>
      </c>
      <c r="D310" s="46" t="s">
        <v>290</v>
      </c>
      <c r="E310" s="46" t="s">
        <v>85</v>
      </c>
      <c r="F310" s="47">
        <f>F311</f>
        <v>0</v>
      </c>
      <c r="G310" s="31"/>
      <c r="H310" s="15"/>
      <c r="I310" s="16"/>
    </row>
    <row r="311" spans="1:9" s="6" customFormat="1" ht="26.25" hidden="1">
      <c r="A311" s="50" t="s">
        <v>86</v>
      </c>
      <c r="B311" s="46" t="s">
        <v>28</v>
      </c>
      <c r="C311" s="46" t="s">
        <v>20</v>
      </c>
      <c r="D311" s="46" t="s">
        <v>290</v>
      </c>
      <c r="E311" s="46" t="s">
        <v>87</v>
      </c>
      <c r="F311" s="47">
        <f>15.3+29.5-44.8</f>
        <v>0</v>
      </c>
      <c r="G311" s="31"/>
      <c r="H311" s="15"/>
      <c r="I311" s="16"/>
    </row>
    <row r="312" spans="1:9" s="6" customFormat="1" ht="26.25">
      <c r="A312" s="50" t="s">
        <v>103</v>
      </c>
      <c r="B312" s="46" t="s">
        <v>28</v>
      </c>
      <c r="C312" s="46" t="s">
        <v>20</v>
      </c>
      <c r="D312" s="46" t="s">
        <v>290</v>
      </c>
      <c r="E312" s="46" t="s">
        <v>104</v>
      </c>
      <c r="F312" s="47">
        <f>F313</f>
        <v>4668.7</v>
      </c>
      <c r="G312" s="31">
        <f>G313</f>
        <v>2500000</v>
      </c>
      <c r="H312" s="15">
        <f>H313</f>
        <v>0</v>
      </c>
      <c r="I312" s="16">
        <f>I313</f>
        <v>0</v>
      </c>
    </row>
    <row r="313" spans="1:9" s="6" customFormat="1" ht="15">
      <c r="A313" s="50" t="s">
        <v>105</v>
      </c>
      <c r="B313" s="46" t="s">
        <v>28</v>
      </c>
      <c r="C313" s="46" t="s">
        <v>20</v>
      </c>
      <c r="D313" s="46" t="s">
        <v>290</v>
      </c>
      <c r="E313" s="46" t="s">
        <v>106</v>
      </c>
      <c r="F313" s="63">
        <f>4450+528.5+20.5+139.9-0.1-515+44.8+0.1</f>
        <v>4668.7</v>
      </c>
      <c r="G313" s="31">
        <f>3593400+500000-1593400</f>
        <v>2500000</v>
      </c>
      <c r="H313" s="15">
        <v>0</v>
      </c>
      <c r="I313" s="16">
        <v>0</v>
      </c>
    </row>
    <row r="314" spans="1:9" s="6" customFormat="1" ht="15" hidden="1">
      <c r="A314" s="50" t="s">
        <v>90</v>
      </c>
      <c r="B314" s="46" t="s">
        <v>28</v>
      </c>
      <c r="C314" s="46" t="s">
        <v>20</v>
      </c>
      <c r="D314" s="46" t="s">
        <v>184</v>
      </c>
      <c r="E314" s="46" t="s">
        <v>91</v>
      </c>
      <c r="F314" s="47">
        <f>F315</f>
        <v>0</v>
      </c>
      <c r="G314" s="31">
        <f>G315</f>
        <v>1671408</v>
      </c>
      <c r="H314" s="15">
        <f>H315</f>
        <v>0</v>
      </c>
      <c r="I314" s="16">
        <f>I315</f>
        <v>0</v>
      </c>
    </row>
    <row r="315" spans="1:9" s="6" customFormat="1" ht="16.5" customHeight="1" hidden="1">
      <c r="A315" s="50" t="s">
        <v>96</v>
      </c>
      <c r="B315" s="46" t="s">
        <v>28</v>
      </c>
      <c r="C315" s="46" t="s">
        <v>20</v>
      </c>
      <c r="D315" s="46" t="s">
        <v>184</v>
      </c>
      <c r="E315" s="46" t="s">
        <v>97</v>
      </c>
      <c r="F315" s="47">
        <v>0</v>
      </c>
      <c r="G315" s="31">
        <f>3000000-1328634.3+42.3</f>
        <v>1671408</v>
      </c>
      <c r="H315" s="15">
        <v>0</v>
      </c>
      <c r="I315" s="16">
        <v>0</v>
      </c>
    </row>
    <row r="316" spans="1:9" s="6" customFormat="1" ht="27" customHeight="1" hidden="1">
      <c r="A316" s="50" t="s">
        <v>407</v>
      </c>
      <c r="B316" s="46" t="s">
        <v>28</v>
      </c>
      <c r="C316" s="46" t="s">
        <v>20</v>
      </c>
      <c r="D316" s="46" t="s">
        <v>403</v>
      </c>
      <c r="E316" s="46" t="s">
        <v>39</v>
      </c>
      <c r="F316" s="47">
        <f>F317</f>
        <v>0</v>
      </c>
      <c r="G316" s="31"/>
      <c r="H316" s="15"/>
      <c r="I316" s="16"/>
    </row>
    <row r="317" spans="1:9" s="6" customFormat="1" ht="16.5" customHeight="1" hidden="1">
      <c r="A317" s="50" t="s">
        <v>235</v>
      </c>
      <c r="B317" s="46" t="s">
        <v>28</v>
      </c>
      <c r="C317" s="46" t="s">
        <v>20</v>
      </c>
      <c r="D317" s="46" t="s">
        <v>404</v>
      </c>
      <c r="E317" s="46" t="s">
        <v>39</v>
      </c>
      <c r="F317" s="47">
        <f>F318</f>
        <v>0</v>
      </c>
      <c r="G317" s="31"/>
      <c r="H317" s="15"/>
      <c r="I317" s="16"/>
    </row>
    <row r="318" spans="1:9" s="6" customFormat="1" ht="27" customHeight="1" hidden="1">
      <c r="A318" s="50" t="s">
        <v>354</v>
      </c>
      <c r="B318" s="46" t="s">
        <v>28</v>
      </c>
      <c r="C318" s="46" t="s">
        <v>20</v>
      </c>
      <c r="D318" s="46" t="s">
        <v>404</v>
      </c>
      <c r="E318" s="46" t="s">
        <v>85</v>
      </c>
      <c r="F318" s="47">
        <f>F319</f>
        <v>0</v>
      </c>
      <c r="G318" s="31"/>
      <c r="H318" s="15"/>
      <c r="I318" s="16"/>
    </row>
    <row r="319" spans="1:9" s="6" customFormat="1" ht="27" customHeight="1" hidden="1">
      <c r="A319" s="50" t="s">
        <v>86</v>
      </c>
      <c r="B319" s="46" t="s">
        <v>28</v>
      </c>
      <c r="C319" s="46" t="s">
        <v>20</v>
      </c>
      <c r="D319" s="46" t="s">
        <v>404</v>
      </c>
      <c r="E319" s="46" t="s">
        <v>87</v>
      </c>
      <c r="F319" s="47"/>
      <c r="G319" s="31"/>
      <c r="H319" s="15"/>
      <c r="I319" s="16"/>
    </row>
    <row r="320" spans="1:9" s="6" customFormat="1" ht="33" customHeight="1">
      <c r="A320" s="50" t="s">
        <v>668</v>
      </c>
      <c r="B320" s="46" t="s">
        <v>28</v>
      </c>
      <c r="C320" s="46" t="s">
        <v>20</v>
      </c>
      <c r="D320" s="46" t="s">
        <v>666</v>
      </c>
      <c r="E320" s="46" t="s">
        <v>39</v>
      </c>
      <c r="F320" s="47">
        <f>F321</f>
        <v>50</v>
      </c>
      <c r="G320" s="31"/>
      <c r="H320" s="15"/>
      <c r="I320" s="16"/>
    </row>
    <row r="321" spans="1:9" s="6" customFormat="1" ht="27" customHeight="1">
      <c r="A321" s="50" t="s">
        <v>235</v>
      </c>
      <c r="B321" s="46" t="s">
        <v>28</v>
      </c>
      <c r="C321" s="46" t="s">
        <v>20</v>
      </c>
      <c r="D321" s="46" t="s">
        <v>667</v>
      </c>
      <c r="E321" s="46" t="s">
        <v>39</v>
      </c>
      <c r="F321" s="47">
        <f>F322</f>
        <v>50</v>
      </c>
      <c r="G321" s="31"/>
      <c r="H321" s="15"/>
      <c r="I321" s="16"/>
    </row>
    <row r="322" spans="1:9" s="6" customFormat="1" ht="27" customHeight="1">
      <c r="A322" s="50" t="s">
        <v>354</v>
      </c>
      <c r="B322" s="46" t="s">
        <v>28</v>
      </c>
      <c r="C322" s="46" t="s">
        <v>20</v>
      </c>
      <c r="D322" s="46" t="s">
        <v>667</v>
      </c>
      <c r="E322" s="46" t="s">
        <v>85</v>
      </c>
      <c r="F322" s="47">
        <f>F323</f>
        <v>50</v>
      </c>
      <c r="G322" s="31"/>
      <c r="H322" s="15"/>
      <c r="I322" s="16"/>
    </row>
    <row r="323" spans="1:9" s="6" customFormat="1" ht="27" customHeight="1">
      <c r="A323" s="50" t="s">
        <v>86</v>
      </c>
      <c r="B323" s="46" t="s">
        <v>28</v>
      </c>
      <c r="C323" s="46" t="s">
        <v>20</v>
      </c>
      <c r="D323" s="46" t="s">
        <v>667</v>
      </c>
      <c r="E323" s="46" t="s">
        <v>87</v>
      </c>
      <c r="F323" s="47">
        <v>50</v>
      </c>
      <c r="G323" s="31"/>
      <c r="H323" s="15"/>
      <c r="I323" s="16"/>
    </row>
    <row r="324" spans="1:9" s="6" customFormat="1" ht="27.75" customHeight="1">
      <c r="A324" s="50" t="s">
        <v>228</v>
      </c>
      <c r="B324" s="46" t="s">
        <v>28</v>
      </c>
      <c r="C324" s="46" t="s">
        <v>20</v>
      </c>
      <c r="D324" s="46" t="s">
        <v>189</v>
      </c>
      <c r="E324" s="46" t="s">
        <v>39</v>
      </c>
      <c r="F324" s="47">
        <f>F325</f>
        <v>350</v>
      </c>
      <c r="G324" s="31"/>
      <c r="H324" s="15"/>
      <c r="I324" s="16"/>
    </row>
    <row r="325" spans="1:9" s="6" customFormat="1" ht="18" customHeight="1">
      <c r="A325" s="50" t="s">
        <v>286</v>
      </c>
      <c r="B325" s="46" t="s">
        <v>28</v>
      </c>
      <c r="C325" s="46" t="s">
        <v>20</v>
      </c>
      <c r="D325" s="46" t="s">
        <v>285</v>
      </c>
      <c r="E325" s="46" t="s">
        <v>39</v>
      </c>
      <c r="F325" s="47">
        <f>F326</f>
        <v>350</v>
      </c>
      <c r="G325" s="31"/>
      <c r="H325" s="15"/>
      <c r="I325" s="16"/>
    </row>
    <row r="326" spans="1:9" s="6" customFormat="1" ht="16.5" customHeight="1">
      <c r="A326" s="50" t="s">
        <v>235</v>
      </c>
      <c r="B326" s="46" t="s">
        <v>28</v>
      </c>
      <c r="C326" s="46" t="s">
        <v>20</v>
      </c>
      <c r="D326" s="46" t="s">
        <v>287</v>
      </c>
      <c r="E326" s="46" t="s">
        <v>39</v>
      </c>
      <c r="F326" s="47">
        <f>F327</f>
        <v>350</v>
      </c>
      <c r="G326" s="31"/>
      <c r="H326" s="15"/>
      <c r="I326" s="16"/>
    </row>
    <row r="327" spans="1:9" s="6" customFormat="1" ht="29.25" customHeight="1">
      <c r="A327" s="50" t="s">
        <v>354</v>
      </c>
      <c r="B327" s="46" t="s">
        <v>28</v>
      </c>
      <c r="C327" s="46" t="s">
        <v>20</v>
      </c>
      <c r="D327" s="46" t="s">
        <v>287</v>
      </c>
      <c r="E327" s="46" t="s">
        <v>85</v>
      </c>
      <c r="F327" s="47">
        <f>F328</f>
        <v>350</v>
      </c>
      <c r="G327" s="31"/>
      <c r="H327" s="15"/>
      <c r="I327" s="16"/>
    </row>
    <row r="328" spans="1:9" s="6" customFormat="1" ht="27.75" customHeight="1">
      <c r="A328" s="50" t="s">
        <v>86</v>
      </c>
      <c r="B328" s="46" t="s">
        <v>28</v>
      </c>
      <c r="C328" s="46" t="s">
        <v>20</v>
      </c>
      <c r="D328" s="46" t="s">
        <v>287</v>
      </c>
      <c r="E328" s="46" t="s">
        <v>87</v>
      </c>
      <c r="F328" s="47">
        <v>350</v>
      </c>
      <c r="G328" s="31"/>
      <c r="H328" s="15"/>
      <c r="I328" s="16"/>
    </row>
    <row r="329" spans="1:9" ht="15">
      <c r="A329" s="50" t="s">
        <v>59</v>
      </c>
      <c r="B329" s="46" t="s">
        <v>28</v>
      </c>
      <c r="C329" s="46" t="s">
        <v>23</v>
      </c>
      <c r="D329" s="46" t="s">
        <v>166</v>
      </c>
      <c r="E329" s="46" t="s">
        <v>39</v>
      </c>
      <c r="F329" s="63">
        <f>F334+F368+F377+F389+F330</f>
        <v>3412.3999999999996</v>
      </c>
      <c r="G329" s="31" t="e">
        <f>G382+#REF!+G334</f>
        <v>#REF!</v>
      </c>
      <c r="H329" s="15" t="e">
        <f>H382+#REF!+H334</f>
        <v>#REF!</v>
      </c>
      <c r="I329" s="16" t="e">
        <f>I382+#REF!+I334</f>
        <v>#REF!</v>
      </c>
    </row>
    <row r="330" spans="1:9" ht="26.25">
      <c r="A330" s="45" t="s">
        <v>107</v>
      </c>
      <c r="B330" s="46" t="s">
        <v>28</v>
      </c>
      <c r="C330" s="46" t="s">
        <v>23</v>
      </c>
      <c r="D330" s="46" t="s">
        <v>185</v>
      </c>
      <c r="E330" s="46" t="s">
        <v>39</v>
      </c>
      <c r="F330" s="63">
        <f>F331</f>
        <v>651.3</v>
      </c>
      <c r="G330" s="31"/>
      <c r="H330" s="15"/>
      <c r="I330" s="16"/>
    </row>
    <row r="331" spans="1:9" ht="26.25">
      <c r="A331" s="45" t="s">
        <v>187</v>
      </c>
      <c r="B331" s="46" t="s">
        <v>28</v>
      </c>
      <c r="C331" s="46" t="s">
        <v>23</v>
      </c>
      <c r="D331" s="46" t="s">
        <v>186</v>
      </c>
      <c r="E331" s="46" t="s">
        <v>39</v>
      </c>
      <c r="F331" s="63">
        <f>F332</f>
        <v>651.3</v>
      </c>
      <c r="G331" s="31"/>
      <c r="H331" s="15"/>
      <c r="I331" s="16"/>
    </row>
    <row r="332" spans="1:9" ht="39">
      <c r="A332" s="45" t="s">
        <v>100</v>
      </c>
      <c r="B332" s="46" t="s">
        <v>28</v>
      </c>
      <c r="C332" s="46" t="s">
        <v>23</v>
      </c>
      <c r="D332" s="46" t="s">
        <v>186</v>
      </c>
      <c r="E332" s="46" t="s">
        <v>91</v>
      </c>
      <c r="F332" s="63">
        <f>F333</f>
        <v>651.3</v>
      </c>
      <c r="G332" s="31"/>
      <c r="H332" s="15"/>
      <c r="I332" s="16"/>
    </row>
    <row r="333" spans="1:9" ht="15">
      <c r="A333" s="50" t="s">
        <v>90</v>
      </c>
      <c r="B333" s="46" t="s">
        <v>28</v>
      </c>
      <c r="C333" s="46" t="s">
        <v>23</v>
      </c>
      <c r="D333" s="46" t="s">
        <v>186</v>
      </c>
      <c r="E333" s="46" t="s">
        <v>101</v>
      </c>
      <c r="F333" s="63">
        <f>340+0.1+311.2</f>
        <v>651.3</v>
      </c>
      <c r="G333" s="31"/>
      <c r="H333" s="15"/>
      <c r="I333" s="16"/>
    </row>
    <row r="334" spans="1:9" s="6" customFormat="1" ht="51" customHeight="1">
      <c r="A334" s="50" t="s">
        <v>221</v>
      </c>
      <c r="B334" s="46" t="s">
        <v>28</v>
      </c>
      <c r="C334" s="46" t="s">
        <v>23</v>
      </c>
      <c r="D334" s="46" t="s">
        <v>184</v>
      </c>
      <c r="E334" s="46" t="s">
        <v>39</v>
      </c>
      <c r="F334" s="47">
        <f>F335+F351+F356</f>
        <v>925.3000000000001</v>
      </c>
      <c r="G334" s="31">
        <f>G339</f>
        <v>3000000</v>
      </c>
      <c r="H334" s="15">
        <f>H339</f>
        <v>0</v>
      </c>
      <c r="I334" s="16">
        <f>I339</f>
        <v>500000</v>
      </c>
    </row>
    <row r="335" spans="1:9" s="6" customFormat="1" ht="67.5" customHeight="1">
      <c r="A335" s="50" t="s">
        <v>289</v>
      </c>
      <c r="B335" s="46" t="s">
        <v>28</v>
      </c>
      <c r="C335" s="46" t="s">
        <v>23</v>
      </c>
      <c r="D335" s="46" t="s">
        <v>291</v>
      </c>
      <c r="E335" s="46" t="s">
        <v>39</v>
      </c>
      <c r="F335" s="47">
        <f>F336</f>
        <v>122.40000000000003</v>
      </c>
      <c r="G335" s="31"/>
      <c r="H335" s="15"/>
      <c r="I335" s="16"/>
    </row>
    <row r="336" spans="1:9" s="6" customFormat="1" ht="19.5" customHeight="1">
      <c r="A336" s="50" t="s">
        <v>235</v>
      </c>
      <c r="B336" s="46" t="s">
        <v>28</v>
      </c>
      <c r="C336" s="46" t="s">
        <v>23</v>
      </c>
      <c r="D336" s="46" t="s">
        <v>292</v>
      </c>
      <c r="E336" s="46" t="s">
        <v>39</v>
      </c>
      <c r="F336" s="47">
        <f>F337+F339</f>
        <v>122.40000000000003</v>
      </c>
      <c r="G336" s="31"/>
      <c r="H336" s="15"/>
      <c r="I336" s="16"/>
    </row>
    <row r="337" spans="1:9" s="6" customFormat="1" ht="31.5" customHeight="1" hidden="1">
      <c r="A337" s="50" t="s">
        <v>354</v>
      </c>
      <c r="B337" s="46" t="s">
        <v>28</v>
      </c>
      <c r="C337" s="46" t="s">
        <v>23</v>
      </c>
      <c r="D337" s="46" t="s">
        <v>292</v>
      </c>
      <c r="E337" s="46" t="s">
        <v>85</v>
      </c>
      <c r="F337" s="47">
        <f>F338</f>
        <v>0</v>
      </c>
      <c r="G337" s="31"/>
      <c r="H337" s="15"/>
      <c r="I337" s="16"/>
    </row>
    <row r="338" spans="1:9" s="6" customFormat="1" ht="30.75" customHeight="1" hidden="1">
      <c r="A338" s="50" t="s">
        <v>86</v>
      </c>
      <c r="B338" s="46" t="s">
        <v>28</v>
      </c>
      <c r="C338" s="46" t="s">
        <v>23</v>
      </c>
      <c r="D338" s="46" t="s">
        <v>292</v>
      </c>
      <c r="E338" s="46" t="s">
        <v>87</v>
      </c>
      <c r="F338" s="47">
        <f>50-50</f>
        <v>0</v>
      </c>
      <c r="G338" s="31"/>
      <c r="H338" s="15"/>
      <c r="I338" s="16"/>
    </row>
    <row r="339" spans="1:9" s="6" customFormat="1" ht="28.5" customHeight="1">
      <c r="A339" s="50" t="s">
        <v>103</v>
      </c>
      <c r="B339" s="46" t="s">
        <v>28</v>
      </c>
      <c r="C339" s="46" t="s">
        <v>23</v>
      </c>
      <c r="D339" s="46" t="s">
        <v>292</v>
      </c>
      <c r="E339" s="46" t="s">
        <v>104</v>
      </c>
      <c r="F339" s="47">
        <f>F340</f>
        <v>122.40000000000003</v>
      </c>
      <c r="G339" s="31">
        <f>G340</f>
        <v>3000000</v>
      </c>
      <c r="H339" s="15">
        <f>H340</f>
        <v>0</v>
      </c>
      <c r="I339" s="16">
        <f>I340</f>
        <v>500000</v>
      </c>
    </row>
    <row r="340" spans="1:9" s="6" customFormat="1" ht="14.25" customHeight="1">
      <c r="A340" s="50" t="s">
        <v>105</v>
      </c>
      <c r="B340" s="46" t="s">
        <v>28</v>
      </c>
      <c r="C340" s="46" t="s">
        <v>23</v>
      </c>
      <c r="D340" s="46" t="s">
        <v>292</v>
      </c>
      <c r="E340" s="46" t="s">
        <v>106</v>
      </c>
      <c r="F340" s="47">
        <f>620.2-497.8</f>
        <v>122.40000000000003</v>
      </c>
      <c r="G340" s="31">
        <f>1000000+2000000</f>
        <v>3000000</v>
      </c>
      <c r="H340" s="15">
        <v>0</v>
      </c>
      <c r="I340" s="16">
        <v>500000</v>
      </c>
    </row>
    <row r="341" spans="1:9" s="6" customFormat="1" ht="41.25" customHeight="1" hidden="1">
      <c r="A341" s="50" t="s">
        <v>222</v>
      </c>
      <c r="B341" s="46" t="s">
        <v>28</v>
      </c>
      <c r="C341" s="46" t="s">
        <v>23</v>
      </c>
      <c r="D341" s="46" t="s">
        <v>182</v>
      </c>
      <c r="E341" s="46" t="s">
        <v>39</v>
      </c>
      <c r="F341" s="47">
        <f>F342+F347</f>
        <v>0</v>
      </c>
      <c r="G341" s="31"/>
      <c r="H341" s="15"/>
      <c r="I341" s="16"/>
    </row>
    <row r="342" spans="1:9" s="6" customFormat="1" ht="27" customHeight="1" hidden="1">
      <c r="A342" s="50" t="s">
        <v>266</v>
      </c>
      <c r="B342" s="46" t="s">
        <v>28</v>
      </c>
      <c r="C342" s="46" t="s">
        <v>23</v>
      </c>
      <c r="D342" s="46" t="s">
        <v>271</v>
      </c>
      <c r="E342" s="46" t="s">
        <v>39</v>
      </c>
      <c r="F342" s="47">
        <f>F343</f>
        <v>0</v>
      </c>
      <c r="G342" s="31"/>
      <c r="H342" s="15"/>
      <c r="I342" s="16"/>
    </row>
    <row r="343" spans="1:9" s="6" customFormat="1" ht="54.75" customHeight="1" hidden="1">
      <c r="A343" s="50" t="s">
        <v>387</v>
      </c>
      <c r="B343" s="46" t="s">
        <v>28</v>
      </c>
      <c r="C343" s="46" t="s">
        <v>23</v>
      </c>
      <c r="D343" s="46" t="s">
        <v>386</v>
      </c>
      <c r="E343" s="46" t="s">
        <v>39</v>
      </c>
      <c r="F343" s="47">
        <f>F344</f>
        <v>0</v>
      </c>
      <c r="G343" s="31"/>
      <c r="H343" s="15"/>
      <c r="I343" s="16"/>
    </row>
    <row r="344" spans="1:9" s="6" customFormat="1" ht="21" customHeight="1" hidden="1">
      <c r="A344" s="50" t="s">
        <v>235</v>
      </c>
      <c r="B344" s="46" t="s">
        <v>28</v>
      </c>
      <c r="C344" s="46" t="s">
        <v>23</v>
      </c>
      <c r="D344" s="46" t="s">
        <v>388</v>
      </c>
      <c r="E344" s="46" t="s">
        <v>39</v>
      </c>
      <c r="F344" s="47">
        <f>F345</f>
        <v>0</v>
      </c>
      <c r="G344" s="31"/>
      <c r="H344" s="15"/>
      <c r="I344" s="16"/>
    </row>
    <row r="345" spans="1:9" s="6" customFormat="1" ht="27.75" customHeight="1" hidden="1">
      <c r="A345" s="50" t="s">
        <v>354</v>
      </c>
      <c r="B345" s="46" t="s">
        <v>28</v>
      </c>
      <c r="C345" s="46" t="s">
        <v>23</v>
      </c>
      <c r="D345" s="46" t="s">
        <v>388</v>
      </c>
      <c r="E345" s="46" t="s">
        <v>85</v>
      </c>
      <c r="F345" s="47">
        <f>F346</f>
        <v>0</v>
      </c>
      <c r="G345" s="31"/>
      <c r="H345" s="15"/>
      <c r="I345" s="16"/>
    </row>
    <row r="346" spans="1:9" s="6" customFormat="1" ht="27.75" customHeight="1" hidden="1">
      <c r="A346" s="50" t="s">
        <v>86</v>
      </c>
      <c r="B346" s="46" t="s">
        <v>28</v>
      </c>
      <c r="C346" s="46" t="s">
        <v>23</v>
      </c>
      <c r="D346" s="46" t="s">
        <v>388</v>
      </c>
      <c r="E346" s="46" t="s">
        <v>87</v>
      </c>
      <c r="F346" s="47">
        <f>10-10</f>
        <v>0</v>
      </c>
      <c r="G346" s="31"/>
      <c r="H346" s="15"/>
      <c r="I346" s="16"/>
    </row>
    <row r="347" spans="1:9" s="6" customFormat="1" ht="69.75" customHeight="1" hidden="1">
      <c r="A347" s="50" t="s">
        <v>392</v>
      </c>
      <c r="B347" s="46" t="s">
        <v>28</v>
      </c>
      <c r="C347" s="46" t="s">
        <v>23</v>
      </c>
      <c r="D347" s="46" t="s">
        <v>389</v>
      </c>
      <c r="E347" s="46" t="s">
        <v>39</v>
      </c>
      <c r="F347" s="47">
        <f>F348</f>
        <v>0</v>
      </c>
      <c r="G347" s="31"/>
      <c r="H347" s="15"/>
      <c r="I347" s="16"/>
    </row>
    <row r="348" spans="1:9" s="6" customFormat="1" ht="27.75" customHeight="1" hidden="1">
      <c r="A348" s="50" t="s">
        <v>235</v>
      </c>
      <c r="B348" s="46" t="s">
        <v>28</v>
      </c>
      <c r="C348" s="46" t="s">
        <v>23</v>
      </c>
      <c r="D348" s="46" t="s">
        <v>390</v>
      </c>
      <c r="E348" s="46" t="s">
        <v>39</v>
      </c>
      <c r="F348" s="47">
        <f>F349</f>
        <v>0</v>
      </c>
      <c r="G348" s="31"/>
      <c r="H348" s="15"/>
      <c r="I348" s="16"/>
    </row>
    <row r="349" spans="1:9" s="6" customFormat="1" ht="27.75" customHeight="1" hidden="1">
      <c r="A349" s="50" t="s">
        <v>354</v>
      </c>
      <c r="B349" s="46" t="s">
        <v>28</v>
      </c>
      <c r="C349" s="46" t="s">
        <v>23</v>
      </c>
      <c r="D349" s="46" t="s">
        <v>390</v>
      </c>
      <c r="E349" s="46" t="s">
        <v>85</v>
      </c>
      <c r="F349" s="47">
        <f>F350</f>
        <v>0</v>
      </c>
      <c r="G349" s="31"/>
      <c r="H349" s="15"/>
      <c r="I349" s="16"/>
    </row>
    <row r="350" spans="1:9" s="6" customFormat="1" ht="27.75" customHeight="1" hidden="1">
      <c r="A350" s="50" t="s">
        <v>86</v>
      </c>
      <c r="B350" s="46" t="s">
        <v>28</v>
      </c>
      <c r="C350" s="46" t="s">
        <v>23</v>
      </c>
      <c r="D350" s="46" t="s">
        <v>390</v>
      </c>
      <c r="E350" s="46" t="s">
        <v>87</v>
      </c>
      <c r="F350" s="47">
        <v>0</v>
      </c>
      <c r="G350" s="31"/>
      <c r="H350" s="15"/>
      <c r="I350" s="16"/>
    </row>
    <row r="351" spans="1:9" s="6" customFormat="1" ht="27.75" customHeight="1">
      <c r="A351" s="50" t="s">
        <v>790</v>
      </c>
      <c r="B351" s="46" t="s">
        <v>28</v>
      </c>
      <c r="C351" s="46" t="s">
        <v>23</v>
      </c>
      <c r="D351" s="46" t="s">
        <v>403</v>
      </c>
      <c r="E351" s="46" t="s">
        <v>39</v>
      </c>
      <c r="F351" s="47">
        <f>F352</f>
        <v>210.00000000000003</v>
      </c>
      <c r="G351" s="31"/>
      <c r="H351" s="15"/>
      <c r="I351" s="16"/>
    </row>
    <row r="352" spans="1:9" s="6" customFormat="1" ht="18" customHeight="1">
      <c r="A352" s="50" t="s">
        <v>235</v>
      </c>
      <c r="B352" s="46" t="s">
        <v>28</v>
      </c>
      <c r="C352" s="46" t="s">
        <v>23</v>
      </c>
      <c r="D352" s="46" t="s">
        <v>404</v>
      </c>
      <c r="E352" s="46" t="s">
        <v>39</v>
      </c>
      <c r="F352" s="47">
        <f>F353</f>
        <v>210.00000000000003</v>
      </c>
      <c r="G352" s="31"/>
      <c r="H352" s="15"/>
      <c r="I352" s="16"/>
    </row>
    <row r="353" spans="1:9" s="6" customFormat="1" ht="27.75" customHeight="1">
      <c r="A353" s="50" t="s">
        <v>354</v>
      </c>
      <c r="B353" s="46" t="s">
        <v>28</v>
      </c>
      <c r="C353" s="46" t="s">
        <v>23</v>
      </c>
      <c r="D353" s="46" t="s">
        <v>404</v>
      </c>
      <c r="E353" s="46" t="s">
        <v>85</v>
      </c>
      <c r="F353" s="47">
        <f>F354</f>
        <v>210.00000000000003</v>
      </c>
      <c r="G353" s="31"/>
      <c r="H353" s="15"/>
      <c r="I353" s="16"/>
    </row>
    <row r="354" spans="1:9" s="6" customFormat="1" ht="27.75" customHeight="1">
      <c r="A354" s="50" t="s">
        <v>86</v>
      </c>
      <c r="B354" s="46" t="s">
        <v>28</v>
      </c>
      <c r="C354" s="46" t="s">
        <v>23</v>
      </c>
      <c r="D354" s="46" t="s">
        <v>404</v>
      </c>
      <c r="E354" s="46" t="s">
        <v>87</v>
      </c>
      <c r="F354" s="47">
        <f>800-50-247.4-400-102.6+10+200</f>
        <v>210.00000000000003</v>
      </c>
      <c r="G354" s="31"/>
      <c r="H354" s="15"/>
      <c r="I354" s="16"/>
    </row>
    <row r="355" spans="1:9" s="6" customFormat="1" ht="27.75" customHeight="1">
      <c r="A355" s="50" t="s">
        <v>430</v>
      </c>
      <c r="B355" s="46" t="s">
        <v>28</v>
      </c>
      <c r="C355" s="46" t="s">
        <v>23</v>
      </c>
      <c r="D355" s="46" t="s">
        <v>409</v>
      </c>
      <c r="E355" s="46" t="s">
        <v>39</v>
      </c>
      <c r="F355" s="47">
        <f>F356</f>
        <v>592.9</v>
      </c>
      <c r="G355" s="31"/>
      <c r="H355" s="15"/>
      <c r="I355" s="16"/>
    </row>
    <row r="356" spans="1:9" s="6" customFormat="1" ht="27.75" customHeight="1">
      <c r="A356" s="50" t="s">
        <v>235</v>
      </c>
      <c r="B356" s="46" t="s">
        <v>28</v>
      </c>
      <c r="C356" s="46" t="s">
        <v>23</v>
      </c>
      <c r="D356" s="46" t="s">
        <v>410</v>
      </c>
      <c r="E356" s="46" t="s">
        <v>39</v>
      </c>
      <c r="F356" s="47">
        <f>F357</f>
        <v>592.9</v>
      </c>
      <c r="G356" s="31"/>
      <c r="H356" s="15"/>
      <c r="I356" s="16"/>
    </row>
    <row r="357" spans="1:9" s="6" customFormat="1" ht="27.75" customHeight="1">
      <c r="A357" s="50" t="s">
        <v>354</v>
      </c>
      <c r="B357" s="46" t="s">
        <v>28</v>
      </c>
      <c r="C357" s="46" t="s">
        <v>23</v>
      </c>
      <c r="D357" s="46" t="s">
        <v>410</v>
      </c>
      <c r="E357" s="46" t="s">
        <v>85</v>
      </c>
      <c r="F357" s="47">
        <f>F358</f>
        <v>592.9</v>
      </c>
      <c r="G357" s="31"/>
      <c r="H357" s="15"/>
      <c r="I357" s="16"/>
    </row>
    <row r="358" spans="1:9" s="6" customFormat="1" ht="27.75" customHeight="1">
      <c r="A358" s="50" t="s">
        <v>86</v>
      </c>
      <c r="B358" s="46" t="s">
        <v>28</v>
      </c>
      <c r="C358" s="46" t="s">
        <v>23</v>
      </c>
      <c r="D358" s="46" t="s">
        <v>410</v>
      </c>
      <c r="E358" s="46" t="s">
        <v>87</v>
      </c>
      <c r="F358" s="47">
        <f>900-39-268.1</f>
        <v>592.9</v>
      </c>
      <c r="G358" s="31"/>
      <c r="H358" s="15"/>
      <c r="I358" s="16"/>
    </row>
    <row r="359" spans="1:9" s="6" customFormat="1" ht="39.75" customHeight="1" hidden="1">
      <c r="A359" s="50" t="s">
        <v>222</v>
      </c>
      <c r="B359" s="46" t="s">
        <v>28</v>
      </c>
      <c r="C359" s="46" t="s">
        <v>23</v>
      </c>
      <c r="D359" s="46" t="s">
        <v>182</v>
      </c>
      <c r="E359" s="46" t="s">
        <v>39</v>
      </c>
      <c r="F359" s="47">
        <f>F360</f>
        <v>0</v>
      </c>
      <c r="G359" s="31"/>
      <c r="H359" s="15"/>
      <c r="I359" s="16"/>
    </row>
    <row r="360" spans="1:9" s="6" customFormat="1" ht="27.75" customHeight="1" hidden="1">
      <c r="A360" s="50" t="s">
        <v>266</v>
      </c>
      <c r="B360" s="46" t="s">
        <v>28</v>
      </c>
      <c r="C360" s="46" t="s">
        <v>23</v>
      </c>
      <c r="D360" s="46" t="s">
        <v>271</v>
      </c>
      <c r="E360" s="46" t="s">
        <v>39</v>
      </c>
      <c r="F360" s="47">
        <f>F361</f>
        <v>0</v>
      </c>
      <c r="G360" s="31"/>
      <c r="H360" s="15"/>
      <c r="I360" s="16"/>
    </row>
    <row r="361" spans="1:9" s="6" customFormat="1" ht="65.25" customHeight="1" hidden="1">
      <c r="A361" s="50" t="s">
        <v>392</v>
      </c>
      <c r="B361" s="46" t="s">
        <v>28</v>
      </c>
      <c r="C361" s="46" t="s">
        <v>23</v>
      </c>
      <c r="D361" s="46" t="s">
        <v>389</v>
      </c>
      <c r="E361" s="46" t="s">
        <v>39</v>
      </c>
      <c r="F361" s="47">
        <f>F362+F365</f>
        <v>0</v>
      </c>
      <c r="G361" s="31"/>
      <c r="H361" s="15"/>
      <c r="I361" s="16"/>
    </row>
    <row r="362" spans="1:9" s="6" customFormat="1" ht="27.75" customHeight="1" hidden="1">
      <c r="A362" s="50" t="s">
        <v>393</v>
      </c>
      <c r="B362" s="46" t="s">
        <v>28</v>
      </c>
      <c r="C362" s="46" t="s">
        <v>23</v>
      </c>
      <c r="D362" s="46" t="s">
        <v>391</v>
      </c>
      <c r="E362" s="46" t="s">
        <v>39</v>
      </c>
      <c r="F362" s="47">
        <f>F363</f>
        <v>0</v>
      </c>
      <c r="G362" s="31"/>
      <c r="H362" s="15"/>
      <c r="I362" s="16"/>
    </row>
    <row r="363" spans="1:9" s="6" customFormat="1" ht="27.75" customHeight="1" hidden="1">
      <c r="A363" s="50" t="s">
        <v>354</v>
      </c>
      <c r="B363" s="46" t="s">
        <v>28</v>
      </c>
      <c r="C363" s="46" t="s">
        <v>23</v>
      </c>
      <c r="D363" s="46" t="s">
        <v>391</v>
      </c>
      <c r="E363" s="46" t="s">
        <v>85</v>
      </c>
      <c r="F363" s="47">
        <f>F364</f>
        <v>0</v>
      </c>
      <c r="G363" s="31"/>
      <c r="H363" s="15"/>
      <c r="I363" s="16"/>
    </row>
    <row r="364" spans="1:9" s="6" customFormat="1" ht="27.75" customHeight="1" hidden="1">
      <c r="A364" s="50" t="s">
        <v>86</v>
      </c>
      <c r="B364" s="46" t="s">
        <v>28</v>
      </c>
      <c r="C364" s="46" t="s">
        <v>23</v>
      </c>
      <c r="D364" s="46" t="s">
        <v>391</v>
      </c>
      <c r="E364" s="46" t="s">
        <v>87</v>
      </c>
      <c r="F364" s="47"/>
      <c r="G364" s="31"/>
      <c r="H364" s="15"/>
      <c r="I364" s="16"/>
    </row>
    <row r="365" spans="1:9" s="6" customFormat="1" ht="17.25" customHeight="1" hidden="1">
      <c r="A365" s="50" t="s">
        <v>235</v>
      </c>
      <c r="B365" s="46" t="s">
        <v>28</v>
      </c>
      <c r="C365" s="46" t="s">
        <v>23</v>
      </c>
      <c r="D365" s="46" t="s">
        <v>390</v>
      </c>
      <c r="E365" s="46" t="s">
        <v>39</v>
      </c>
      <c r="F365" s="47">
        <f>F366</f>
        <v>0</v>
      </c>
      <c r="G365" s="31"/>
      <c r="H365" s="15"/>
      <c r="I365" s="16"/>
    </row>
    <row r="366" spans="1:9" s="6" customFormat="1" ht="27.75" customHeight="1" hidden="1">
      <c r="A366" s="50" t="s">
        <v>354</v>
      </c>
      <c r="B366" s="46" t="s">
        <v>28</v>
      </c>
      <c r="C366" s="46" t="s">
        <v>23</v>
      </c>
      <c r="D366" s="46" t="s">
        <v>390</v>
      </c>
      <c r="E366" s="46" t="s">
        <v>85</v>
      </c>
      <c r="F366" s="47">
        <f>F367</f>
        <v>0</v>
      </c>
      <c r="G366" s="31"/>
      <c r="H366" s="15"/>
      <c r="I366" s="16"/>
    </row>
    <row r="367" spans="1:9" s="6" customFormat="1" ht="27.75" customHeight="1" hidden="1">
      <c r="A367" s="50" t="s">
        <v>86</v>
      </c>
      <c r="B367" s="46" t="s">
        <v>28</v>
      </c>
      <c r="C367" s="46" t="s">
        <v>23</v>
      </c>
      <c r="D367" s="46" t="s">
        <v>390</v>
      </c>
      <c r="E367" s="46" t="s">
        <v>87</v>
      </c>
      <c r="F367" s="47"/>
      <c r="G367" s="31"/>
      <c r="H367" s="15"/>
      <c r="I367" s="16"/>
    </row>
    <row r="368" spans="1:9" s="6" customFormat="1" ht="43.5" customHeight="1">
      <c r="A368" s="50" t="s">
        <v>448</v>
      </c>
      <c r="B368" s="46" t="s">
        <v>28</v>
      </c>
      <c r="C368" s="46" t="s">
        <v>23</v>
      </c>
      <c r="D368" s="46" t="s">
        <v>380</v>
      </c>
      <c r="E368" s="46" t="s">
        <v>39</v>
      </c>
      <c r="F368" s="47">
        <f>F373</f>
        <v>1240.1999999999998</v>
      </c>
      <c r="G368" s="31"/>
      <c r="H368" s="15"/>
      <c r="I368" s="16"/>
    </row>
    <row r="369" spans="1:9" s="6" customFormat="1" ht="30" customHeight="1" hidden="1">
      <c r="A369" s="50" t="s">
        <v>383</v>
      </c>
      <c r="B369" s="46" t="s">
        <v>28</v>
      </c>
      <c r="C369" s="46" t="s">
        <v>23</v>
      </c>
      <c r="D369" s="46" t="s">
        <v>381</v>
      </c>
      <c r="E369" s="46" t="s">
        <v>39</v>
      </c>
      <c r="F369" s="47">
        <f>F370</f>
        <v>0</v>
      </c>
      <c r="G369" s="31"/>
      <c r="H369" s="15"/>
      <c r="I369" s="16"/>
    </row>
    <row r="370" spans="1:9" s="6" customFormat="1" ht="20.25" customHeight="1" hidden="1">
      <c r="A370" s="50" t="s">
        <v>235</v>
      </c>
      <c r="B370" s="46" t="s">
        <v>28</v>
      </c>
      <c r="C370" s="46" t="s">
        <v>23</v>
      </c>
      <c r="D370" s="46" t="s">
        <v>382</v>
      </c>
      <c r="E370" s="46" t="s">
        <v>39</v>
      </c>
      <c r="F370" s="47">
        <f>F371</f>
        <v>0</v>
      </c>
      <c r="G370" s="31"/>
      <c r="H370" s="15"/>
      <c r="I370" s="16"/>
    </row>
    <row r="371" spans="1:9" s="6" customFormat="1" ht="27.75" customHeight="1" hidden="1">
      <c r="A371" s="50" t="s">
        <v>354</v>
      </c>
      <c r="B371" s="46" t="s">
        <v>28</v>
      </c>
      <c r="C371" s="46" t="s">
        <v>23</v>
      </c>
      <c r="D371" s="46" t="s">
        <v>382</v>
      </c>
      <c r="E371" s="46" t="s">
        <v>85</v>
      </c>
      <c r="F371" s="47">
        <f>F372</f>
        <v>0</v>
      </c>
      <c r="G371" s="31"/>
      <c r="H371" s="15"/>
      <c r="I371" s="16"/>
    </row>
    <row r="372" spans="1:9" s="6" customFormat="1" ht="25.5" customHeight="1" hidden="1">
      <c r="A372" s="50" t="s">
        <v>86</v>
      </c>
      <c r="B372" s="46" t="s">
        <v>28</v>
      </c>
      <c r="C372" s="46" t="s">
        <v>23</v>
      </c>
      <c r="D372" s="46" t="s">
        <v>382</v>
      </c>
      <c r="E372" s="46" t="s">
        <v>87</v>
      </c>
      <c r="F372" s="47"/>
      <c r="G372" s="31"/>
      <c r="H372" s="15"/>
      <c r="I372" s="16"/>
    </row>
    <row r="373" spans="1:9" s="6" customFormat="1" ht="25.5" customHeight="1">
      <c r="A373" s="50" t="s">
        <v>472</v>
      </c>
      <c r="B373" s="46" t="s">
        <v>28</v>
      </c>
      <c r="C373" s="46" t="s">
        <v>23</v>
      </c>
      <c r="D373" s="46" t="s">
        <v>431</v>
      </c>
      <c r="E373" s="46" t="s">
        <v>39</v>
      </c>
      <c r="F373" s="47">
        <f>F374</f>
        <v>1240.1999999999998</v>
      </c>
      <c r="G373" s="31"/>
      <c r="H373" s="15"/>
      <c r="I373" s="16"/>
    </row>
    <row r="374" spans="1:9" s="6" customFormat="1" ht="25.5" customHeight="1">
      <c r="A374" s="50" t="s">
        <v>235</v>
      </c>
      <c r="B374" s="46" t="s">
        <v>28</v>
      </c>
      <c r="C374" s="46" t="s">
        <v>23</v>
      </c>
      <c r="D374" s="46" t="s">
        <v>432</v>
      </c>
      <c r="E374" s="46" t="s">
        <v>39</v>
      </c>
      <c r="F374" s="47">
        <f>F375</f>
        <v>1240.1999999999998</v>
      </c>
      <c r="G374" s="31"/>
      <c r="H374" s="15"/>
      <c r="I374" s="16"/>
    </row>
    <row r="375" spans="1:9" s="6" customFormat="1" ht="25.5" customHeight="1">
      <c r="A375" s="50" t="s">
        <v>354</v>
      </c>
      <c r="B375" s="46" t="s">
        <v>28</v>
      </c>
      <c r="C375" s="46" t="s">
        <v>23</v>
      </c>
      <c r="D375" s="46" t="s">
        <v>432</v>
      </c>
      <c r="E375" s="46" t="s">
        <v>85</v>
      </c>
      <c r="F375" s="47">
        <f>F376</f>
        <v>1240.1999999999998</v>
      </c>
      <c r="G375" s="31"/>
      <c r="H375" s="15"/>
      <c r="I375" s="16"/>
    </row>
    <row r="376" spans="1:9" s="6" customFormat="1" ht="25.5" customHeight="1">
      <c r="A376" s="50" t="s">
        <v>86</v>
      </c>
      <c r="B376" s="46" t="s">
        <v>28</v>
      </c>
      <c r="C376" s="46" t="s">
        <v>23</v>
      </c>
      <c r="D376" s="46" t="s">
        <v>432</v>
      </c>
      <c r="E376" s="46" t="s">
        <v>87</v>
      </c>
      <c r="F376" s="47">
        <f>1080+515+739.6-0.3-554-441.4-10-50-0.1-38.6+311.2-311.2</f>
        <v>1240.1999999999998</v>
      </c>
      <c r="G376" s="31"/>
      <c r="H376" s="15"/>
      <c r="I376" s="16"/>
    </row>
    <row r="377" spans="1:9" s="6" customFormat="1" ht="30" customHeight="1">
      <c r="A377" s="50" t="s">
        <v>228</v>
      </c>
      <c r="B377" s="46" t="s">
        <v>28</v>
      </c>
      <c r="C377" s="46" t="s">
        <v>23</v>
      </c>
      <c r="D377" s="46" t="s">
        <v>189</v>
      </c>
      <c r="E377" s="46" t="s">
        <v>39</v>
      </c>
      <c r="F377" s="47">
        <f>F378</f>
        <v>396</v>
      </c>
      <c r="G377" s="31"/>
      <c r="H377" s="15"/>
      <c r="I377" s="16"/>
    </row>
    <row r="378" spans="1:9" s="6" customFormat="1" ht="18" customHeight="1">
      <c r="A378" s="50" t="s">
        <v>286</v>
      </c>
      <c r="B378" s="46" t="s">
        <v>28</v>
      </c>
      <c r="C378" s="46" t="s">
        <v>23</v>
      </c>
      <c r="D378" s="46" t="s">
        <v>285</v>
      </c>
      <c r="E378" s="46" t="s">
        <v>39</v>
      </c>
      <c r="F378" s="47">
        <f>F379</f>
        <v>396</v>
      </c>
      <c r="G378" s="31"/>
      <c r="H378" s="15"/>
      <c r="I378" s="16"/>
    </row>
    <row r="379" spans="1:9" s="6" customFormat="1" ht="16.5" customHeight="1">
      <c r="A379" s="50" t="s">
        <v>235</v>
      </c>
      <c r="B379" s="46" t="s">
        <v>28</v>
      </c>
      <c r="C379" s="46" t="s">
        <v>23</v>
      </c>
      <c r="D379" s="46" t="s">
        <v>287</v>
      </c>
      <c r="E379" s="46" t="s">
        <v>39</v>
      </c>
      <c r="F379" s="47">
        <f>F380</f>
        <v>396</v>
      </c>
      <c r="G379" s="31"/>
      <c r="H379" s="15"/>
      <c r="I379" s="16"/>
    </row>
    <row r="380" spans="1:9" s="6" customFormat="1" ht="27" customHeight="1">
      <c r="A380" s="50" t="s">
        <v>354</v>
      </c>
      <c r="B380" s="46" t="s">
        <v>28</v>
      </c>
      <c r="C380" s="46" t="s">
        <v>23</v>
      </c>
      <c r="D380" s="46" t="s">
        <v>287</v>
      </c>
      <c r="E380" s="46" t="s">
        <v>85</v>
      </c>
      <c r="F380" s="47">
        <f>F381</f>
        <v>396</v>
      </c>
      <c r="G380" s="31"/>
      <c r="H380" s="15"/>
      <c r="I380" s="16"/>
    </row>
    <row r="381" spans="1:9" s="6" customFormat="1" ht="27" customHeight="1">
      <c r="A381" s="50" t="s">
        <v>86</v>
      </c>
      <c r="B381" s="46" t="s">
        <v>28</v>
      </c>
      <c r="C381" s="46" t="s">
        <v>23</v>
      </c>
      <c r="D381" s="46" t="s">
        <v>287</v>
      </c>
      <c r="E381" s="46" t="s">
        <v>87</v>
      </c>
      <c r="F381" s="47">
        <v>396</v>
      </c>
      <c r="G381" s="31"/>
      <c r="H381" s="15"/>
      <c r="I381" s="16"/>
    </row>
    <row r="382" spans="1:9" ht="30.75" customHeight="1" hidden="1">
      <c r="A382" s="50" t="s">
        <v>107</v>
      </c>
      <c r="B382" s="46" t="s">
        <v>28</v>
      </c>
      <c r="C382" s="46" t="s">
        <v>23</v>
      </c>
      <c r="D382" s="46" t="s">
        <v>185</v>
      </c>
      <c r="E382" s="46" t="s">
        <v>39</v>
      </c>
      <c r="F382" s="47">
        <f aca="true" t="shared" si="6" ref="F382:I384">F383</f>
        <v>0</v>
      </c>
      <c r="G382" s="31">
        <f t="shared" si="6"/>
        <v>500000</v>
      </c>
      <c r="H382" s="15">
        <f t="shared" si="6"/>
        <v>0</v>
      </c>
      <c r="I382" s="16">
        <f t="shared" si="6"/>
        <v>0</v>
      </c>
    </row>
    <row r="383" spans="1:9" ht="29.25" customHeight="1" hidden="1">
      <c r="A383" s="50" t="s">
        <v>187</v>
      </c>
      <c r="B383" s="46" t="s">
        <v>28</v>
      </c>
      <c r="C383" s="46" t="s">
        <v>23</v>
      </c>
      <c r="D383" s="46" t="s">
        <v>186</v>
      </c>
      <c r="E383" s="46" t="s">
        <v>39</v>
      </c>
      <c r="F383" s="47">
        <f t="shared" si="6"/>
        <v>0</v>
      </c>
      <c r="G383" s="31">
        <f t="shared" si="6"/>
        <v>500000</v>
      </c>
      <c r="H383" s="15">
        <f t="shared" si="6"/>
        <v>0</v>
      </c>
      <c r="I383" s="16">
        <f t="shared" si="6"/>
        <v>0</v>
      </c>
    </row>
    <row r="384" spans="1:9" ht="15" hidden="1">
      <c r="A384" s="50" t="s">
        <v>90</v>
      </c>
      <c r="B384" s="46" t="s">
        <v>28</v>
      </c>
      <c r="C384" s="46" t="s">
        <v>23</v>
      </c>
      <c r="D384" s="46" t="s">
        <v>186</v>
      </c>
      <c r="E384" s="46" t="s">
        <v>91</v>
      </c>
      <c r="F384" s="47">
        <f t="shared" si="6"/>
        <v>0</v>
      </c>
      <c r="G384" s="31">
        <f t="shared" si="6"/>
        <v>500000</v>
      </c>
      <c r="H384" s="15">
        <f t="shared" si="6"/>
        <v>0</v>
      </c>
      <c r="I384" s="16">
        <f t="shared" si="6"/>
        <v>0</v>
      </c>
    </row>
    <row r="385" spans="1:9" ht="27.75" customHeight="1" hidden="1">
      <c r="A385" s="50" t="s">
        <v>100</v>
      </c>
      <c r="B385" s="46" t="s">
        <v>28</v>
      </c>
      <c r="C385" s="46" t="s">
        <v>23</v>
      </c>
      <c r="D385" s="46" t="s">
        <v>186</v>
      </c>
      <c r="E385" s="46" t="s">
        <v>101</v>
      </c>
      <c r="F385" s="47"/>
      <c r="G385" s="31">
        <v>500000</v>
      </c>
      <c r="H385" s="15">
        <v>0</v>
      </c>
      <c r="I385" s="16">
        <v>0</v>
      </c>
    </row>
    <row r="386" spans="1:9" ht="19.5" customHeight="1" hidden="1">
      <c r="A386" s="50" t="s">
        <v>88</v>
      </c>
      <c r="B386" s="46" t="s">
        <v>28</v>
      </c>
      <c r="C386" s="46" t="s">
        <v>23</v>
      </c>
      <c r="D386" s="46" t="s">
        <v>156</v>
      </c>
      <c r="E386" s="46" t="s">
        <v>39</v>
      </c>
      <c r="F386" s="47">
        <f>F387</f>
        <v>0</v>
      </c>
      <c r="G386" s="31"/>
      <c r="H386" s="15"/>
      <c r="I386" s="16"/>
    </row>
    <row r="387" spans="1:9" ht="18" customHeight="1" hidden="1">
      <c r="A387" s="50" t="s">
        <v>158</v>
      </c>
      <c r="B387" s="46" t="s">
        <v>28</v>
      </c>
      <c r="C387" s="46" t="s">
        <v>23</v>
      </c>
      <c r="D387" s="46" t="s">
        <v>157</v>
      </c>
      <c r="E387" s="46" t="s">
        <v>39</v>
      </c>
      <c r="F387" s="47">
        <f>F388</f>
        <v>0</v>
      </c>
      <c r="G387" s="31"/>
      <c r="H387" s="15"/>
      <c r="I387" s="16"/>
    </row>
    <row r="388" spans="1:9" ht="27.75" customHeight="1" hidden="1">
      <c r="A388" s="50" t="s">
        <v>86</v>
      </c>
      <c r="B388" s="46" t="s">
        <v>28</v>
      </c>
      <c r="C388" s="46" t="s">
        <v>23</v>
      </c>
      <c r="D388" s="46" t="s">
        <v>157</v>
      </c>
      <c r="E388" s="46" t="s">
        <v>87</v>
      </c>
      <c r="F388" s="47">
        <v>0</v>
      </c>
      <c r="G388" s="31"/>
      <c r="H388" s="15"/>
      <c r="I388" s="16"/>
    </row>
    <row r="389" spans="1:9" ht="40.5" customHeight="1">
      <c r="A389" s="50" t="s">
        <v>469</v>
      </c>
      <c r="B389" s="46" t="s">
        <v>28</v>
      </c>
      <c r="C389" s="46" t="s">
        <v>23</v>
      </c>
      <c r="D389" s="46" t="s">
        <v>467</v>
      </c>
      <c r="E389" s="46" t="s">
        <v>39</v>
      </c>
      <c r="F389" s="47">
        <f>F390</f>
        <v>199.6</v>
      </c>
      <c r="G389" s="31"/>
      <c r="H389" s="15"/>
      <c r="I389" s="16"/>
    </row>
    <row r="390" spans="1:9" ht="18" customHeight="1">
      <c r="A390" s="50" t="s">
        <v>235</v>
      </c>
      <c r="B390" s="46" t="s">
        <v>28</v>
      </c>
      <c r="C390" s="46" t="s">
        <v>23</v>
      </c>
      <c r="D390" s="46" t="s">
        <v>468</v>
      </c>
      <c r="E390" s="46" t="s">
        <v>39</v>
      </c>
      <c r="F390" s="47">
        <f>F391+F393</f>
        <v>199.6</v>
      </c>
      <c r="G390" s="31"/>
      <c r="H390" s="15"/>
      <c r="I390" s="16"/>
    </row>
    <row r="391" spans="1:9" ht="27.75" customHeight="1">
      <c r="A391" s="50" t="s">
        <v>354</v>
      </c>
      <c r="B391" s="46" t="s">
        <v>28</v>
      </c>
      <c r="C391" s="46" t="s">
        <v>23</v>
      </c>
      <c r="D391" s="46" t="s">
        <v>468</v>
      </c>
      <c r="E391" s="46" t="s">
        <v>85</v>
      </c>
      <c r="F391" s="47">
        <f>F392</f>
        <v>50</v>
      </c>
      <c r="G391" s="31"/>
      <c r="H391" s="15"/>
      <c r="I391" s="16"/>
    </row>
    <row r="392" spans="1:9" ht="27.75" customHeight="1">
      <c r="A392" s="50" t="s">
        <v>86</v>
      </c>
      <c r="B392" s="46" t="s">
        <v>28</v>
      </c>
      <c r="C392" s="46" t="s">
        <v>23</v>
      </c>
      <c r="D392" s="46" t="s">
        <v>468</v>
      </c>
      <c r="E392" s="46" t="s">
        <v>87</v>
      </c>
      <c r="F392" s="47">
        <v>50</v>
      </c>
      <c r="G392" s="31"/>
      <c r="H392" s="15"/>
      <c r="I392" s="16"/>
    </row>
    <row r="393" spans="1:9" ht="27.75" customHeight="1">
      <c r="A393" s="50" t="s">
        <v>103</v>
      </c>
      <c r="B393" s="46" t="s">
        <v>28</v>
      </c>
      <c r="C393" s="46" t="s">
        <v>23</v>
      </c>
      <c r="D393" s="46" t="s">
        <v>468</v>
      </c>
      <c r="E393" s="46" t="s">
        <v>104</v>
      </c>
      <c r="F393" s="47">
        <f>F394</f>
        <v>149.6</v>
      </c>
      <c r="G393" s="31"/>
      <c r="H393" s="15"/>
      <c r="I393" s="16"/>
    </row>
    <row r="394" spans="1:9" ht="21.75" customHeight="1">
      <c r="A394" s="50" t="s">
        <v>105</v>
      </c>
      <c r="B394" s="46" t="s">
        <v>28</v>
      </c>
      <c r="C394" s="46" t="s">
        <v>23</v>
      </c>
      <c r="D394" s="46" t="s">
        <v>468</v>
      </c>
      <c r="E394" s="46" t="s">
        <v>106</v>
      </c>
      <c r="F394" s="47">
        <v>149.6</v>
      </c>
      <c r="G394" s="31"/>
      <c r="H394" s="15"/>
      <c r="I394" s="16"/>
    </row>
    <row r="395" spans="1:9" s="6" customFormat="1" ht="15">
      <c r="A395" s="50" t="s">
        <v>50</v>
      </c>
      <c r="B395" s="46" t="s">
        <v>28</v>
      </c>
      <c r="C395" s="46" t="s">
        <v>25</v>
      </c>
      <c r="D395" s="46" t="s">
        <v>166</v>
      </c>
      <c r="E395" s="46" t="s">
        <v>39</v>
      </c>
      <c r="F395" s="63">
        <f>F396+F425</f>
        <v>2368.8</v>
      </c>
      <c r="G395" s="31">
        <f>G396</f>
        <v>2175600</v>
      </c>
      <c r="H395" s="15">
        <f>H396</f>
        <v>0</v>
      </c>
      <c r="I395" s="16">
        <f>I396</f>
        <v>836100</v>
      </c>
    </row>
    <row r="396" spans="1:9" s="6" customFormat="1" ht="26.25">
      <c r="A396" s="50" t="s">
        <v>446</v>
      </c>
      <c r="B396" s="46" t="s">
        <v>28</v>
      </c>
      <c r="C396" s="46" t="s">
        <v>25</v>
      </c>
      <c r="D396" s="46" t="s">
        <v>188</v>
      </c>
      <c r="E396" s="46" t="s">
        <v>39</v>
      </c>
      <c r="F396" s="47">
        <f>F397+F401+F405+F409+F413+F421</f>
        <v>2323.9</v>
      </c>
      <c r="G396" s="31">
        <f>G399</f>
        <v>2175600</v>
      </c>
      <c r="H396" s="15">
        <f>H399</f>
        <v>0</v>
      </c>
      <c r="I396" s="16">
        <f>I399</f>
        <v>836100</v>
      </c>
    </row>
    <row r="397" spans="1:9" s="6" customFormat="1" ht="39">
      <c r="A397" s="50" t="s">
        <v>481</v>
      </c>
      <c r="B397" s="46" t="s">
        <v>28</v>
      </c>
      <c r="C397" s="46" t="s">
        <v>25</v>
      </c>
      <c r="D397" s="46" t="s">
        <v>234</v>
      </c>
      <c r="E397" s="46" t="s">
        <v>39</v>
      </c>
      <c r="F397" s="47">
        <f>F398</f>
        <v>198</v>
      </c>
      <c r="G397" s="31"/>
      <c r="H397" s="15"/>
      <c r="I397" s="16"/>
    </row>
    <row r="398" spans="1:9" s="6" customFormat="1" ht="15">
      <c r="A398" s="50" t="s">
        <v>235</v>
      </c>
      <c r="B398" s="46" t="s">
        <v>28</v>
      </c>
      <c r="C398" s="46" t="s">
        <v>25</v>
      </c>
      <c r="D398" s="46" t="s">
        <v>233</v>
      </c>
      <c r="E398" s="46" t="s">
        <v>39</v>
      </c>
      <c r="F398" s="47">
        <f>F399</f>
        <v>198</v>
      </c>
      <c r="G398" s="31"/>
      <c r="H398" s="15"/>
      <c r="I398" s="16"/>
    </row>
    <row r="399" spans="1:9" s="6" customFormat="1" ht="26.25">
      <c r="A399" s="50" t="s">
        <v>354</v>
      </c>
      <c r="B399" s="46" t="s">
        <v>28</v>
      </c>
      <c r="C399" s="46" t="s">
        <v>25</v>
      </c>
      <c r="D399" s="46" t="s">
        <v>233</v>
      </c>
      <c r="E399" s="46" t="s">
        <v>85</v>
      </c>
      <c r="F399" s="47">
        <f>F400</f>
        <v>198</v>
      </c>
      <c r="G399" s="31">
        <f>G400</f>
        <v>2175600</v>
      </c>
      <c r="H399" s="15">
        <f>H400</f>
        <v>0</v>
      </c>
      <c r="I399" s="16">
        <v>836100</v>
      </c>
    </row>
    <row r="400" spans="1:9" s="19" customFormat="1" ht="26.25">
      <c r="A400" s="50" t="s">
        <v>86</v>
      </c>
      <c r="B400" s="46" t="s">
        <v>28</v>
      </c>
      <c r="C400" s="46" t="s">
        <v>25</v>
      </c>
      <c r="D400" s="46" t="s">
        <v>233</v>
      </c>
      <c r="E400" s="46" t="s">
        <v>87</v>
      </c>
      <c r="F400" s="47">
        <f>200-2.1+0.1</f>
        <v>198</v>
      </c>
      <c r="G400" s="31">
        <f>675600+1500000</f>
        <v>2175600</v>
      </c>
      <c r="H400" s="15">
        <v>0</v>
      </c>
      <c r="I400" s="16">
        <v>0</v>
      </c>
    </row>
    <row r="401" spans="1:9" s="19" customFormat="1" ht="51.75">
      <c r="A401" s="50" t="s">
        <v>250</v>
      </c>
      <c r="B401" s="46" t="s">
        <v>28</v>
      </c>
      <c r="C401" s="46" t="s">
        <v>25</v>
      </c>
      <c r="D401" s="46" t="s">
        <v>248</v>
      </c>
      <c r="E401" s="46" t="s">
        <v>39</v>
      </c>
      <c r="F401" s="47">
        <f>F402</f>
        <v>710.6</v>
      </c>
      <c r="G401" s="31"/>
      <c r="H401" s="15"/>
      <c r="I401" s="16"/>
    </row>
    <row r="402" spans="1:9" s="19" customFormat="1" ht="15">
      <c r="A402" s="50" t="s">
        <v>235</v>
      </c>
      <c r="B402" s="46" t="s">
        <v>28</v>
      </c>
      <c r="C402" s="46" t="s">
        <v>25</v>
      </c>
      <c r="D402" s="46" t="s">
        <v>249</v>
      </c>
      <c r="E402" s="46" t="s">
        <v>39</v>
      </c>
      <c r="F402" s="47">
        <f>F403</f>
        <v>710.6</v>
      </c>
      <c r="G402" s="31"/>
      <c r="H402" s="15"/>
      <c r="I402" s="16"/>
    </row>
    <row r="403" spans="1:9" s="19" customFormat="1" ht="26.25">
      <c r="A403" s="50" t="s">
        <v>354</v>
      </c>
      <c r="B403" s="46" t="s">
        <v>28</v>
      </c>
      <c r="C403" s="46" t="s">
        <v>25</v>
      </c>
      <c r="D403" s="46" t="s">
        <v>249</v>
      </c>
      <c r="E403" s="46" t="s">
        <v>85</v>
      </c>
      <c r="F403" s="47">
        <f>F404</f>
        <v>710.6</v>
      </c>
      <c r="G403" s="31"/>
      <c r="H403" s="15"/>
      <c r="I403" s="16"/>
    </row>
    <row r="404" spans="1:9" s="19" customFormat="1" ht="26.25">
      <c r="A404" s="50" t="s">
        <v>86</v>
      </c>
      <c r="B404" s="46" t="s">
        <v>28</v>
      </c>
      <c r="C404" s="46" t="s">
        <v>25</v>
      </c>
      <c r="D404" s="46" t="s">
        <v>249</v>
      </c>
      <c r="E404" s="46" t="s">
        <v>87</v>
      </c>
      <c r="F404" s="47">
        <f>849.6-173.9+23.1+11.8</f>
        <v>710.6</v>
      </c>
      <c r="G404" s="31"/>
      <c r="H404" s="15"/>
      <c r="I404" s="16"/>
    </row>
    <row r="405" spans="1:9" s="19" customFormat="1" ht="26.25">
      <c r="A405" s="50" t="s">
        <v>238</v>
      </c>
      <c r="B405" s="46" t="s">
        <v>28</v>
      </c>
      <c r="C405" s="46" t="s">
        <v>25</v>
      </c>
      <c r="D405" s="46" t="s">
        <v>236</v>
      </c>
      <c r="E405" s="46" t="s">
        <v>39</v>
      </c>
      <c r="F405" s="47">
        <f>F406</f>
        <v>889.8</v>
      </c>
      <c r="G405" s="31"/>
      <c r="H405" s="15"/>
      <c r="I405" s="16"/>
    </row>
    <row r="406" spans="1:9" s="19" customFormat="1" ht="15">
      <c r="A406" s="50" t="s">
        <v>235</v>
      </c>
      <c r="B406" s="46" t="s">
        <v>28</v>
      </c>
      <c r="C406" s="46" t="s">
        <v>25</v>
      </c>
      <c r="D406" s="46" t="s">
        <v>237</v>
      </c>
      <c r="E406" s="46" t="s">
        <v>39</v>
      </c>
      <c r="F406" s="47">
        <f>F407</f>
        <v>889.8</v>
      </c>
      <c r="G406" s="31"/>
      <c r="H406" s="15"/>
      <c r="I406" s="16"/>
    </row>
    <row r="407" spans="1:9" s="19" customFormat="1" ht="26.25">
      <c r="A407" s="50" t="s">
        <v>354</v>
      </c>
      <c r="B407" s="46" t="s">
        <v>28</v>
      </c>
      <c r="C407" s="46" t="s">
        <v>25</v>
      </c>
      <c r="D407" s="46" t="s">
        <v>237</v>
      </c>
      <c r="E407" s="46" t="s">
        <v>85</v>
      </c>
      <c r="F407" s="47">
        <f>F408</f>
        <v>889.8</v>
      </c>
      <c r="G407" s="31"/>
      <c r="H407" s="15"/>
      <c r="I407" s="16"/>
    </row>
    <row r="408" spans="1:9" s="19" customFormat="1" ht="26.25">
      <c r="A408" s="50" t="s">
        <v>86</v>
      </c>
      <c r="B408" s="46" t="s">
        <v>28</v>
      </c>
      <c r="C408" s="46" t="s">
        <v>25</v>
      </c>
      <c r="D408" s="46" t="s">
        <v>237</v>
      </c>
      <c r="E408" s="46" t="s">
        <v>87</v>
      </c>
      <c r="F408" s="47">
        <f>880-1.4-340-0.1-92+443.3</f>
        <v>889.8</v>
      </c>
      <c r="G408" s="31"/>
      <c r="H408" s="15"/>
      <c r="I408" s="16"/>
    </row>
    <row r="409" spans="1:9" s="19" customFormat="1" ht="39">
      <c r="A409" s="50" t="s">
        <v>241</v>
      </c>
      <c r="B409" s="46" t="s">
        <v>28</v>
      </c>
      <c r="C409" s="46" t="s">
        <v>25</v>
      </c>
      <c r="D409" s="46" t="s">
        <v>240</v>
      </c>
      <c r="E409" s="46" t="s">
        <v>39</v>
      </c>
      <c r="F409" s="47">
        <f>F410</f>
        <v>475.5</v>
      </c>
      <c r="G409" s="31"/>
      <c r="H409" s="15"/>
      <c r="I409" s="16"/>
    </row>
    <row r="410" spans="1:9" s="19" customFormat="1" ht="15">
      <c r="A410" s="50" t="s">
        <v>235</v>
      </c>
      <c r="B410" s="46" t="s">
        <v>28</v>
      </c>
      <c r="C410" s="46" t="s">
        <v>25</v>
      </c>
      <c r="D410" s="46" t="s">
        <v>239</v>
      </c>
      <c r="E410" s="46" t="s">
        <v>39</v>
      </c>
      <c r="F410" s="47">
        <f>F411</f>
        <v>475.5</v>
      </c>
      <c r="G410" s="31"/>
      <c r="H410" s="15"/>
      <c r="I410" s="16"/>
    </row>
    <row r="411" spans="1:9" s="19" customFormat="1" ht="26.25">
      <c r="A411" s="50" t="s">
        <v>354</v>
      </c>
      <c r="B411" s="46" t="s">
        <v>28</v>
      </c>
      <c r="C411" s="46" t="s">
        <v>25</v>
      </c>
      <c r="D411" s="46" t="s">
        <v>239</v>
      </c>
      <c r="E411" s="46" t="s">
        <v>85</v>
      </c>
      <c r="F411" s="47">
        <f>F412</f>
        <v>475.5</v>
      </c>
      <c r="G411" s="31"/>
      <c r="H411" s="15"/>
      <c r="I411" s="16"/>
    </row>
    <row r="412" spans="1:9" s="19" customFormat="1" ht="26.25">
      <c r="A412" s="50" t="s">
        <v>86</v>
      </c>
      <c r="B412" s="46" t="s">
        <v>28</v>
      </c>
      <c r="C412" s="46" t="s">
        <v>25</v>
      </c>
      <c r="D412" s="46" t="s">
        <v>239</v>
      </c>
      <c r="E412" s="46" t="s">
        <v>87</v>
      </c>
      <c r="F412" s="47">
        <f>470+10-2.6-1.9</f>
        <v>475.5</v>
      </c>
      <c r="G412" s="31"/>
      <c r="H412" s="15"/>
      <c r="I412" s="16"/>
    </row>
    <row r="413" spans="1:9" s="19" customFormat="1" ht="26.25">
      <c r="A413" s="50" t="s">
        <v>244</v>
      </c>
      <c r="B413" s="46" t="s">
        <v>28</v>
      </c>
      <c r="C413" s="46" t="s">
        <v>25</v>
      </c>
      <c r="D413" s="46" t="s">
        <v>242</v>
      </c>
      <c r="E413" s="46" t="s">
        <v>39</v>
      </c>
      <c r="F413" s="47">
        <f>F414</f>
        <v>50</v>
      </c>
      <c r="G413" s="31"/>
      <c r="H413" s="15"/>
      <c r="I413" s="16"/>
    </row>
    <row r="414" spans="1:9" s="19" customFormat="1" ht="15">
      <c r="A414" s="50" t="s">
        <v>235</v>
      </c>
      <c r="B414" s="46" t="s">
        <v>28</v>
      </c>
      <c r="C414" s="46" t="s">
        <v>25</v>
      </c>
      <c r="D414" s="46" t="s">
        <v>243</v>
      </c>
      <c r="E414" s="46" t="s">
        <v>39</v>
      </c>
      <c r="F414" s="47">
        <f>F415</f>
        <v>50</v>
      </c>
      <c r="G414" s="31"/>
      <c r="H414" s="15"/>
      <c r="I414" s="16"/>
    </row>
    <row r="415" spans="1:9" s="19" customFormat="1" ht="26.25">
      <c r="A415" s="50" t="s">
        <v>354</v>
      </c>
      <c r="B415" s="46" t="s">
        <v>28</v>
      </c>
      <c r="C415" s="46" t="s">
        <v>25</v>
      </c>
      <c r="D415" s="46" t="s">
        <v>243</v>
      </c>
      <c r="E415" s="46" t="s">
        <v>85</v>
      </c>
      <c r="F415" s="47">
        <f>F416</f>
        <v>50</v>
      </c>
      <c r="G415" s="31"/>
      <c r="H415" s="15"/>
      <c r="I415" s="16"/>
    </row>
    <row r="416" spans="1:9" s="19" customFormat="1" ht="26.25">
      <c r="A416" s="50" t="s">
        <v>86</v>
      </c>
      <c r="B416" s="46" t="s">
        <v>28</v>
      </c>
      <c r="C416" s="46" t="s">
        <v>25</v>
      </c>
      <c r="D416" s="46" t="s">
        <v>243</v>
      </c>
      <c r="E416" s="46" t="s">
        <v>87</v>
      </c>
      <c r="F416" s="47">
        <v>50</v>
      </c>
      <c r="G416" s="31"/>
      <c r="H416" s="15"/>
      <c r="I416" s="16"/>
    </row>
    <row r="417" spans="1:9" s="19" customFormat="1" ht="26.25" hidden="1">
      <c r="A417" s="50" t="s">
        <v>245</v>
      </c>
      <c r="B417" s="46" t="s">
        <v>28</v>
      </c>
      <c r="C417" s="46" t="s">
        <v>25</v>
      </c>
      <c r="D417" s="46" t="s">
        <v>246</v>
      </c>
      <c r="E417" s="46" t="s">
        <v>39</v>
      </c>
      <c r="F417" s="47">
        <f>F419</f>
        <v>0</v>
      </c>
      <c r="G417" s="31"/>
      <c r="H417" s="15"/>
      <c r="I417" s="16"/>
    </row>
    <row r="418" spans="1:9" s="19" customFormat="1" ht="15" hidden="1">
      <c r="A418" s="50" t="s">
        <v>235</v>
      </c>
      <c r="B418" s="46" t="s">
        <v>28</v>
      </c>
      <c r="C418" s="46" t="s">
        <v>25</v>
      </c>
      <c r="D418" s="46" t="s">
        <v>247</v>
      </c>
      <c r="E418" s="46" t="s">
        <v>39</v>
      </c>
      <c r="F418" s="47">
        <f>F419</f>
        <v>0</v>
      </c>
      <c r="G418" s="31"/>
      <c r="H418" s="15"/>
      <c r="I418" s="16"/>
    </row>
    <row r="419" spans="1:9" s="19" customFormat="1" ht="26.25" hidden="1">
      <c r="A419" s="50" t="s">
        <v>354</v>
      </c>
      <c r="B419" s="46" t="s">
        <v>28</v>
      </c>
      <c r="C419" s="46" t="s">
        <v>25</v>
      </c>
      <c r="D419" s="46" t="s">
        <v>247</v>
      </c>
      <c r="E419" s="46" t="s">
        <v>85</v>
      </c>
      <c r="F419" s="47">
        <f>F420</f>
        <v>0</v>
      </c>
      <c r="G419" s="31"/>
      <c r="H419" s="15"/>
      <c r="I419" s="16"/>
    </row>
    <row r="420" spans="1:9" s="19" customFormat="1" ht="26.25" hidden="1">
      <c r="A420" s="50" t="s">
        <v>86</v>
      </c>
      <c r="B420" s="46" t="s">
        <v>28</v>
      </c>
      <c r="C420" s="46" t="s">
        <v>25</v>
      </c>
      <c r="D420" s="46" t="s">
        <v>247</v>
      </c>
      <c r="E420" s="46" t="s">
        <v>87</v>
      </c>
      <c r="F420" s="47">
        <f>50-50</f>
        <v>0</v>
      </c>
      <c r="G420" s="31"/>
      <c r="H420" s="15"/>
      <c r="I420" s="16"/>
    </row>
    <row r="421" spans="1:9" s="19" customFormat="1" ht="26.25">
      <c r="A421" s="50" t="s">
        <v>245</v>
      </c>
      <c r="B421" s="46" t="s">
        <v>28</v>
      </c>
      <c r="C421" s="46" t="s">
        <v>25</v>
      </c>
      <c r="D421" s="46" t="s">
        <v>246</v>
      </c>
      <c r="E421" s="46" t="s">
        <v>39</v>
      </c>
      <c r="F421" s="47">
        <f>F422</f>
        <v>0</v>
      </c>
      <c r="G421" s="31"/>
      <c r="H421" s="15"/>
      <c r="I421" s="16"/>
    </row>
    <row r="422" spans="1:9" s="19" customFormat="1" ht="15">
      <c r="A422" s="50" t="s">
        <v>235</v>
      </c>
      <c r="B422" s="46" t="s">
        <v>28</v>
      </c>
      <c r="C422" s="46" t="s">
        <v>25</v>
      </c>
      <c r="D422" s="46" t="s">
        <v>247</v>
      </c>
      <c r="E422" s="46" t="s">
        <v>39</v>
      </c>
      <c r="F422" s="47">
        <f>F423</f>
        <v>0</v>
      </c>
      <c r="G422" s="31"/>
      <c r="H422" s="15"/>
      <c r="I422" s="16"/>
    </row>
    <row r="423" spans="1:9" s="19" customFormat="1" ht="26.25">
      <c r="A423" s="50" t="s">
        <v>354</v>
      </c>
      <c r="B423" s="46" t="s">
        <v>28</v>
      </c>
      <c r="C423" s="46" t="s">
        <v>25</v>
      </c>
      <c r="D423" s="46" t="s">
        <v>247</v>
      </c>
      <c r="E423" s="46" t="s">
        <v>85</v>
      </c>
      <c r="F423" s="47">
        <f>F424</f>
        <v>0</v>
      </c>
      <c r="G423" s="31"/>
      <c r="H423" s="15"/>
      <c r="I423" s="16"/>
    </row>
    <row r="424" spans="1:9" s="19" customFormat="1" ht="26.25">
      <c r="A424" s="50" t="s">
        <v>86</v>
      </c>
      <c r="B424" s="46" t="s">
        <v>28</v>
      </c>
      <c r="C424" s="46" t="s">
        <v>25</v>
      </c>
      <c r="D424" s="46" t="s">
        <v>247</v>
      </c>
      <c r="E424" s="46" t="s">
        <v>87</v>
      </c>
      <c r="F424" s="47">
        <f>50-8.6-41.4</f>
        <v>0</v>
      </c>
      <c r="G424" s="31"/>
      <c r="H424" s="15"/>
      <c r="I424" s="16"/>
    </row>
    <row r="425" spans="1:9" s="19" customFormat="1" ht="26.25">
      <c r="A425" s="50" t="s">
        <v>228</v>
      </c>
      <c r="B425" s="46" t="s">
        <v>28</v>
      </c>
      <c r="C425" s="46" t="s">
        <v>25</v>
      </c>
      <c r="D425" s="46" t="s">
        <v>189</v>
      </c>
      <c r="E425" s="46" t="s">
        <v>39</v>
      </c>
      <c r="F425" s="47">
        <f>F426</f>
        <v>44.9</v>
      </c>
      <c r="G425" s="31"/>
      <c r="H425" s="15"/>
      <c r="I425" s="16"/>
    </row>
    <row r="426" spans="1:9" s="19" customFormat="1" ht="15">
      <c r="A426" s="50" t="s">
        <v>286</v>
      </c>
      <c r="B426" s="46" t="s">
        <v>28</v>
      </c>
      <c r="C426" s="46" t="s">
        <v>25</v>
      </c>
      <c r="D426" s="46" t="s">
        <v>285</v>
      </c>
      <c r="E426" s="46" t="s">
        <v>39</v>
      </c>
      <c r="F426" s="47">
        <f>F427</f>
        <v>44.9</v>
      </c>
      <c r="G426" s="31"/>
      <c r="H426" s="15"/>
      <c r="I426" s="16"/>
    </row>
    <row r="427" spans="1:9" s="19" customFormat="1" ht="15">
      <c r="A427" s="50" t="s">
        <v>235</v>
      </c>
      <c r="B427" s="46" t="s">
        <v>28</v>
      </c>
      <c r="C427" s="46" t="s">
        <v>25</v>
      </c>
      <c r="D427" s="46" t="s">
        <v>287</v>
      </c>
      <c r="E427" s="46" t="s">
        <v>39</v>
      </c>
      <c r="F427" s="47">
        <f>F428</f>
        <v>44.9</v>
      </c>
      <c r="G427" s="31"/>
      <c r="H427" s="15"/>
      <c r="I427" s="16"/>
    </row>
    <row r="428" spans="1:9" s="19" customFormat="1" ht="26.25">
      <c r="A428" s="50" t="s">
        <v>354</v>
      </c>
      <c r="B428" s="46" t="s">
        <v>28</v>
      </c>
      <c r="C428" s="46" t="s">
        <v>25</v>
      </c>
      <c r="D428" s="46" t="s">
        <v>287</v>
      </c>
      <c r="E428" s="46" t="s">
        <v>85</v>
      </c>
      <c r="F428" s="47">
        <f>F429</f>
        <v>44.9</v>
      </c>
      <c r="G428" s="31"/>
      <c r="H428" s="15"/>
      <c r="I428" s="16"/>
    </row>
    <row r="429" spans="1:9" s="19" customFormat="1" ht="26.25">
      <c r="A429" s="50" t="s">
        <v>86</v>
      </c>
      <c r="B429" s="46" t="s">
        <v>28</v>
      </c>
      <c r="C429" s="46" t="s">
        <v>25</v>
      </c>
      <c r="D429" s="46" t="s">
        <v>287</v>
      </c>
      <c r="E429" s="46" t="s">
        <v>87</v>
      </c>
      <c r="F429" s="47">
        <f>20+24.9</f>
        <v>44.9</v>
      </c>
      <c r="G429" s="31"/>
      <c r="H429" s="15"/>
      <c r="I429" s="16"/>
    </row>
    <row r="430" spans="1:9" s="19" customFormat="1" ht="39" hidden="1">
      <c r="A430" s="50" t="s">
        <v>379</v>
      </c>
      <c r="B430" s="46" t="s">
        <v>28</v>
      </c>
      <c r="C430" s="46" t="s">
        <v>25</v>
      </c>
      <c r="D430" s="46" t="s">
        <v>378</v>
      </c>
      <c r="E430" s="46" t="s">
        <v>39</v>
      </c>
      <c r="F430" s="47">
        <f>F431</f>
        <v>0</v>
      </c>
      <c r="G430" s="31"/>
      <c r="H430" s="15"/>
      <c r="I430" s="16"/>
    </row>
    <row r="431" spans="1:9" s="19" customFormat="1" ht="15" hidden="1">
      <c r="A431" s="50" t="s">
        <v>235</v>
      </c>
      <c r="B431" s="46" t="s">
        <v>28</v>
      </c>
      <c r="C431" s="46" t="s">
        <v>25</v>
      </c>
      <c r="D431" s="46" t="s">
        <v>377</v>
      </c>
      <c r="E431" s="46" t="s">
        <v>39</v>
      </c>
      <c r="F431" s="47">
        <f>F432</f>
        <v>0</v>
      </c>
      <c r="G431" s="31"/>
      <c r="H431" s="15"/>
      <c r="I431" s="16"/>
    </row>
    <row r="432" spans="1:9" s="19" customFormat="1" ht="26.25" hidden="1">
      <c r="A432" s="50" t="s">
        <v>103</v>
      </c>
      <c r="B432" s="46" t="s">
        <v>28</v>
      </c>
      <c r="C432" s="46" t="s">
        <v>25</v>
      </c>
      <c r="D432" s="46" t="s">
        <v>377</v>
      </c>
      <c r="E432" s="46" t="s">
        <v>104</v>
      </c>
      <c r="F432" s="47">
        <f>F433</f>
        <v>0</v>
      </c>
      <c r="G432" s="31"/>
      <c r="H432" s="15"/>
      <c r="I432" s="16"/>
    </row>
    <row r="433" spans="1:9" s="19" customFormat="1" ht="15" hidden="1">
      <c r="A433" s="50" t="s">
        <v>105</v>
      </c>
      <c r="B433" s="46" t="s">
        <v>28</v>
      </c>
      <c r="C433" s="46" t="s">
        <v>25</v>
      </c>
      <c r="D433" s="46" t="s">
        <v>377</v>
      </c>
      <c r="E433" s="46" t="s">
        <v>106</v>
      </c>
      <c r="F433" s="47"/>
      <c r="G433" s="31"/>
      <c r="H433" s="15"/>
      <c r="I433" s="16"/>
    </row>
    <row r="434" spans="1:9" s="19" customFormat="1" ht="15" hidden="1">
      <c r="A434" s="50" t="s">
        <v>376</v>
      </c>
      <c r="B434" s="46" t="s">
        <v>28</v>
      </c>
      <c r="C434" s="46" t="s">
        <v>28</v>
      </c>
      <c r="D434" s="46" t="s">
        <v>166</v>
      </c>
      <c r="E434" s="46" t="s">
        <v>39</v>
      </c>
      <c r="F434" s="47">
        <f>F435</f>
        <v>0</v>
      </c>
      <c r="G434" s="31"/>
      <c r="H434" s="15"/>
      <c r="I434" s="16"/>
    </row>
    <row r="435" spans="1:9" s="19" customFormat="1" ht="26.25" hidden="1">
      <c r="A435" s="50" t="s">
        <v>226</v>
      </c>
      <c r="B435" s="46" t="s">
        <v>28</v>
      </c>
      <c r="C435" s="46" t="s">
        <v>28</v>
      </c>
      <c r="D435" s="46" t="s">
        <v>189</v>
      </c>
      <c r="E435" s="46" t="s">
        <v>39</v>
      </c>
      <c r="F435" s="47">
        <f>F436</f>
        <v>0</v>
      </c>
      <c r="G435" s="31"/>
      <c r="H435" s="15"/>
      <c r="I435" s="16"/>
    </row>
    <row r="436" spans="1:9" s="19" customFormat="1" ht="15" hidden="1">
      <c r="A436" s="50" t="s">
        <v>286</v>
      </c>
      <c r="B436" s="46" t="s">
        <v>28</v>
      </c>
      <c r="C436" s="46" t="s">
        <v>28</v>
      </c>
      <c r="D436" s="46" t="s">
        <v>285</v>
      </c>
      <c r="E436" s="46" t="s">
        <v>39</v>
      </c>
      <c r="F436" s="47">
        <f>F437</f>
        <v>0</v>
      </c>
      <c r="G436" s="31"/>
      <c r="H436" s="15"/>
      <c r="I436" s="16"/>
    </row>
    <row r="437" spans="1:9" s="19" customFormat="1" ht="15" hidden="1">
      <c r="A437" s="50" t="s">
        <v>235</v>
      </c>
      <c r="B437" s="46" t="s">
        <v>28</v>
      </c>
      <c r="C437" s="46" t="s">
        <v>28</v>
      </c>
      <c r="D437" s="46" t="s">
        <v>287</v>
      </c>
      <c r="E437" s="46" t="s">
        <v>39</v>
      </c>
      <c r="F437" s="47">
        <f>F438</f>
        <v>0</v>
      </c>
      <c r="G437" s="31"/>
      <c r="H437" s="15"/>
      <c r="I437" s="16"/>
    </row>
    <row r="438" spans="1:9" s="19" customFormat="1" ht="26.25" hidden="1">
      <c r="A438" s="50" t="s">
        <v>354</v>
      </c>
      <c r="B438" s="46" t="s">
        <v>28</v>
      </c>
      <c r="C438" s="46" t="s">
        <v>28</v>
      </c>
      <c r="D438" s="46" t="s">
        <v>287</v>
      </c>
      <c r="E438" s="46" t="s">
        <v>85</v>
      </c>
      <c r="F438" s="47">
        <f>F439</f>
        <v>0</v>
      </c>
      <c r="G438" s="31"/>
      <c r="H438" s="15"/>
      <c r="I438" s="16"/>
    </row>
    <row r="439" spans="1:9" s="19" customFormat="1" ht="26.25" hidden="1">
      <c r="A439" s="50" t="s">
        <v>86</v>
      </c>
      <c r="B439" s="46" t="s">
        <v>28</v>
      </c>
      <c r="C439" s="46" t="s">
        <v>28</v>
      </c>
      <c r="D439" s="46" t="s">
        <v>287</v>
      </c>
      <c r="E439" s="46" t="s">
        <v>87</v>
      </c>
      <c r="F439" s="47"/>
      <c r="G439" s="31"/>
      <c r="H439" s="15"/>
      <c r="I439" s="16"/>
    </row>
    <row r="440" spans="1:10" s="6" customFormat="1" ht="15">
      <c r="A440" s="51" t="s">
        <v>51</v>
      </c>
      <c r="B440" s="43" t="s">
        <v>29</v>
      </c>
      <c r="C440" s="43" t="s">
        <v>37</v>
      </c>
      <c r="D440" s="43" t="s">
        <v>166</v>
      </c>
      <c r="E440" s="43" t="s">
        <v>39</v>
      </c>
      <c r="F440" s="70">
        <f>F441+F461+F504+F528+F534</f>
        <v>43845.2</v>
      </c>
      <c r="G440" s="31" t="e">
        <f>G458+#REF!+G534</f>
        <v>#REF!</v>
      </c>
      <c r="H440" s="15" t="e">
        <f>H458+#REF!+H534</f>
        <v>#REF!</v>
      </c>
      <c r="I440" s="16" t="e">
        <f>I458+#REF!+I534</f>
        <v>#REF!</v>
      </c>
      <c r="J440" s="11"/>
    </row>
    <row r="441" spans="1:9" s="6" customFormat="1" ht="15">
      <c r="A441" s="50" t="s">
        <v>56</v>
      </c>
      <c r="B441" s="46" t="s">
        <v>29</v>
      </c>
      <c r="C441" s="46" t="s">
        <v>20</v>
      </c>
      <c r="D441" s="46" t="s">
        <v>166</v>
      </c>
      <c r="E441" s="46" t="s">
        <v>39</v>
      </c>
      <c r="F441" s="47">
        <f>F442+F447</f>
        <v>19390.1</v>
      </c>
      <c r="G441" s="31"/>
      <c r="H441" s="15"/>
      <c r="I441" s="16"/>
    </row>
    <row r="442" spans="1:9" s="6" customFormat="1" ht="26.25" hidden="1">
      <c r="A442" s="50" t="s">
        <v>442</v>
      </c>
      <c r="B442" s="46" t="s">
        <v>29</v>
      </c>
      <c r="C442" s="46" t="s">
        <v>20</v>
      </c>
      <c r="D442" s="46" t="s">
        <v>190</v>
      </c>
      <c r="E442" s="46" t="s">
        <v>39</v>
      </c>
      <c r="F442" s="47">
        <f>F443</f>
        <v>0</v>
      </c>
      <c r="G442" s="31"/>
      <c r="H442" s="15"/>
      <c r="I442" s="16"/>
    </row>
    <row r="443" spans="1:9" s="6" customFormat="1" ht="39" hidden="1">
      <c r="A443" s="78" t="s">
        <v>326</v>
      </c>
      <c r="B443" s="53" t="s">
        <v>29</v>
      </c>
      <c r="C443" s="53" t="s">
        <v>20</v>
      </c>
      <c r="D443" s="53" t="s">
        <v>327</v>
      </c>
      <c r="E443" s="53" t="s">
        <v>39</v>
      </c>
      <c r="F443" s="54">
        <f>F444</f>
        <v>0</v>
      </c>
      <c r="G443" s="31"/>
      <c r="H443" s="15"/>
      <c r="I443" s="16"/>
    </row>
    <row r="444" spans="1:9" s="6" customFormat="1" ht="15" hidden="1">
      <c r="A444" s="78" t="s">
        <v>235</v>
      </c>
      <c r="B444" s="53" t="s">
        <v>29</v>
      </c>
      <c r="C444" s="53" t="s">
        <v>20</v>
      </c>
      <c r="D444" s="53" t="s">
        <v>328</v>
      </c>
      <c r="E444" s="53" t="s">
        <v>39</v>
      </c>
      <c r="F444" s="54">
        <f>F445</f>
        <v>0</v>
      </c>
      <c r="G444" s="31"/>
      <c r="H444" s="15"/>
      <c r="I444" s="16"/>
    </row>
    <row r="445" spans="1:9" s="6" customFormat="1" ht="26.25" hidden="1">
      <c r="A445" s="78" t="s">
        <v>109</v>
      </c>
      <c r="B445" s="53" t="s">
        <v>29</v>
      </c>
      <c r="C445" s="53" t="s">
        <v>20</v>
      </c>
      <c r="D445" s="53" t="s">
        <v>328</v>
      </c>
      <c r="E445" s="53" t="s">
        <v>110</v>
      </c>
      <c r="F445" s="54">
        <f>F446</f>
        <v>0</v>
      </c>
      <c r="G445" s="31"/>
      <c r="H445" s="15"/>
      <c r="I445" s="16"/>
    </row>
    <row r="446" spans="1:9" s="6" customFormat="1" ht="15" hidden="1">
      <c r="A446" s="78" t="s">
        <v>111</v>
      </c>
      <c r="B446" s="53" t="s">
        <v>29</v>
      </c>
      <c r="C446" s="53" t="s">
        <v>20</v>
      </c>
      <c r="D446" s="53" t="s">
        <v>328</v>
      </c>
      <c r="E446" s="53" t="s">
        <v>112</v>
      </c>
      <c r="F446" s="71">
        <f>63.1-63.1</f>
        <v>0</v>
      </c>
      <c r="G446" s="31"/>
      <c r="H446" s="15"/>
      <c r="I446" s="16"/>
    </row>
    <row r="447" spans="1:9" s="6" customFormat="1" ht="26.25">
      <c r="A447" s="50" t="s">
        <v>220</v>
      </c>
      <c r="B447" s="46" t="s">
        <v>29</v>
      </c>
      <c r="C447" s="46" t="s">
        <v>20</v>
      </c>
      <c r="D447" s="46" t="s">
        <v>191</v>
      </c>
      <c r="E447" s="46" t="s">
        <v>39</v>
      </c>
      <c r="F447" s="47">
        <f>F448</f>
        <v>19390.1</v>
      </c>
      <c r="G447" s="31"/>
      <c r="H447" s="15"/>
      <c r="I447" s="16"/>
    </row>
    <row r="448" spans="1:9" s="6" customFormat="1" ht="39">
      <c r="A448" s="50" t="s">
        <v>329</v>
      </c>
      <c r="B448" s="46" t="s">
        <v>29</v>
      </c>
      <c r="C448" s="46" t="s">
        <v>20</v>
      </c>
      <c r="D448" s="46" t="s">
        <v>330</v>
      </c>
      <c r="E448" s="46" t="s">
        <v>39</v>
      </c>
      <c r="F448" s="47">
        <f>F449+F452+F455+F458</f>
        <v>19390.1</v>
      </c>
      <c r="G448" s="31"/>
      <c r="H448" s="15"/>
      <c r="I448" s="16"/>
    </row>
    <row r="449" spans="1:9" s="6" customFormat="1" ht="26.25">
      <c r="A449" s="50" t="s">
        <v>108</v>
      </c>
      <c r="B449" s="46" t="s">
        <v>29</v>
      </c>
      <c r="C449" s="46" t="s">
        <v>20</v>
      </c>
      <c r="D449" s="46" t="s">
        <v>331</v>
      </c>
      <c r="E449" s="46" t="s">
        <v>39</v>
      </c>
      <c r="F449" s="47">
        <f>F450</f>
        <v>10197.199999999999</v>
      </c>
      <c r="G449" s="31"/>
      <c r="H449" s="15"/>
      <c r="I449" s="16"/>
    </row>
    <row r="450" spans="1:9" s="6" customFormat="1" ht="26.25">
      <c r="A450" s="50" t="s">
        <v>109</v>
      </c>
      <c r="B450" s="46" t="s">
        <v>29</v>
      </c>
      <c r="C450" s="46" t="s">
        <v>20</v>
      </c>
      <c r="D450" s="46" t="s">
        <v>331</v>
      </c>
      <c r="E450" s="46" t="s">
        <v>110</v>
      </c>
      <c r="F450" s="47">
        <f>F451</f>
        <v>10197.199999999999</v>
      </c>
      <c r="G450" s="31"/>
      <c r="H450" s="15"/>
      <c r="I450" s="16"/>
    </row>
    <row r="451" spans="1:9" s="6" customFormat="1" ht="15">
      <c r="A451" s="50" t="s">
        <v>111</v>
      </c>
      <c r="B451" s="46" t="s">
        <v>29</v>
      </c>
      <c r="C451" s="46" t="s">
        <v>20</v>
      </c>
      <c r="D451" s="46" t="s">
        <v>331</v>
      </c>
      <c r="E451" s="46" t="s">
        <v>112</v>
      </c>
      <c r="F451" s="63">
        <f>10115.8+63.1+18.3</f>
        <v>10197.199999999999</v>
      </c>
      <c r="G451" s="31"/>
      <c r="H451" s="15"/>
      <c r="I451" s="16"/>
    </row>
    <row r="452" spans="1:9" s="6" customFormat="1" ht="51.75">
      <c r="A452" s="50" t="s">
        <v>137</v>
      </c>
      <c r="B452" s="46" t="s">
        <v>29</v>
      </c>
      <c r="C452" s="46" t="s">
        <v>20</v>
      </c>
      <c r="D452" s="46" t="s">
        <v>332</v>
      </c>
      <c r="E452" s="46" t="s">
        <v>39</v>
      </c>
      <c r="F452" s="47">
        <f>F453</f>
        <v>77.9</v>
      </c>
      <c r="G452" s="31"/>
      <c r="H452" s="15"/>
      <c r="I452" s="16"/>
    </row>
    <row r="453" spans="1:9" s="6" customFormat="1" ht="26.25">
      <c r="A453" s="50" t="s">
        <v>109</v>
      </c>
      <c r="B453" s="46" t="s">
        <v>29</v>
      </c>
      <c r="C453" s="46" t="s">
        <v>20</v>
      </c>
      <c r="D453" s="46" t="s">
        <v>332</v>
      </c>
      <c r="E453" s="46" t="s">
        <v>110</v>
      </c>
      <c r="F453" s="47">
        <f>F454</f>
        <v>77.9</v>
      </c>
      <c r="G453" s="31"/>
      <c r="H453" s="15"/>
      <c r="I453" s="16"/>
    </row>
    <row r="454" spans="1:9" s="6" customFormat="1" ht="15">
      <c r="A454" s="50" t="s">
        <v>111</v>
      </c>
      <c r="B454" s="46" t="s">
        <v>29</v>
      </c>
      <c r="C454" s="46" t="s">
        <v>20</v>
      </c>
      <c r="D454" s="46" t="s">
        <v>332</v>
      </c>
      <c r="E454" s="46" t="s">
        <v>112</v>
      </c>
      <c r="F454" s="47">
        <v>77.9</v>
      </c>
      <c r="G454" s="31"/>
      <c r="H454" s="15"/>
      <c r="I454" s="16"/>
    </row>
    <row r="455" spans="1:9" s="6" customFormat="1" ht="115.5">
      <c r="A455" s="50" t="s">
        <v>216</v>
      </c>
      <c r="B455" s="46" t="s">
        <v>29</v>
      </c>
      <c r="C455" s="46" t="s">
        <v>20</v>
      </c>
      <c r="D455" s="46" t="s">
        <v>333</v>
      </c>
      <c r="E455" s="46" t="s">
        <v>39</v>
      </c>
      <c r="F455" s="47">
        <f>F456</f>
        <v>46.3</v>
      </c>
      <c r="G455" s="31"/>
      <c r="H455" s="15"/>
      <c r="I455" s="16"/>
    </row>
    <row r="456" spans="1:9" s="6" customFormat="1" ht="26.25">
      <c r="A456" s="50" t="s">
        <v>109</v>
      </c>
      <c r="B456" s="46" t="s">
        <v>29</v>
      </c>
      <c r="C456" s="46" t="s">
        <v>20</v>
      </c>
      <c r="D456" s="46" t="s">
        <v>333</v>
      </c>
      <c r="E456" s="46" t="s">
        <v>110</v>
      </c>
      <c r="F456" s="47">
        <f>F457</f>
        <v>46.3</v>
      </c>
      <c r="G456" s="31"/>
      <c r="H456" s="15"/>
      <c r="I456" s="16"/>
    </row>
    <row r="457" spans="1:9" s="6" customFormat="1" ht="15">
      <c r="A457" s="50" t="s">
        <v>111</v>
      </c>
      <c r="B457" s="46" t="s">
        <v>29</v>
      </c>
      <c r="C457" s="46" t="s">
        <v>20</v>
      </c>
      <c r="D457" s="46" t="s">
        <v>333</v>
      </c>
      <c r="E457" s="46" t="s">
        <v>112</v>
      </c>
      <c r="F457" s="47">
        <v>46.3</v>
      </c>
      <c r="G457" s="31"/>
      <c r="H457" s="15"/>
      <c r="I457" s="16"/>
    </row>
    <row r="458" spans="1:9" s="6" customFormat="1" ht="26.25">
      <c r="A458" s="50" t="s">
        <v>138</v>
      </c>
      <c r="B458" s="46" t="s">
        <v>29</v>
      </c>
      <c r="C458" s="46" t="s">
        <v>20</v>
      </c>
      <c r="D458" s="46" t="s">
        <v>334</v>
      </c>
      <c r="E458" s="46" t="s">
        <v>39</v>
      </c>
      <c r="F458" s="47">
        <f>F459</f>
        <v>9068.7</v>
      </c>
      <c r="G458" s="31" t="e">
        <f>#REF!+G459+#REF!+#REF!</f>
        <v>#REF!</v>
      </c>
      <c r="H458" s="15" t="e">
        <f>#REF!+H459+#REF!+#REF!</f>
        <v>#REF!</v>
      </c>
      <c r="I458" s="16" t="e">
        <f>#REF!+I459+#REF!+#REF!</f>
        <v>#REF!</v>
      </c>
    </row>
    <row r="459" spans="1:9" s="6" customFormat="1" ht="27" customHeight="1">
      <c r="A459" s="50" t="s">
        <v>109</v>
      </c>
      <c r="B459" s="46" t="s">
        <v>29</v>
      </c>
      <c r="C459" s="46" t="s">
        <v>20</v>
      </c>
      <c r="D459" s="46" t="s">
        <v>334</v>
      </c>
      <c r="E459" s="46" t="s">
        <v>110</v>
      </c>
      <c r="F459" s="47">
        <f>F460</f>
        <v>9068.7</v>
      </c>
      <c r="G459" s="31" t="e">
        <f>G460</f>
        <v>#REF!</v>
      </c>
      <c r="H459" s="15" t="e">
        <f>H460</f>
        <v>#REF!</v>
      </c>
      <c r="I459" s="16" t="e">
        <f>I460</f>
        <v>#REF!</v>
      </c>
    </row>
    <row r="460" spans="1:9" s="6" customFormat="1" ht="15">
      <c r="A460" s="50" t="s">
        <v>111</v>
      </c>
      <c r="B460" s="46" t="s">
        <v>29</v>
      </c>
      <c r="C460" s="46" t="s">
        <v>20</v>
      </c>
      <c r="D460" s="46" t="s">
        <v>334</v>
      </c>
      <c r="E460" s="46" t="s">
        <v>112</v>
      </c>
      <c r="F460" s="47">
        <v>9068.7</v>
      </c>
      <c r="G460" s="31" t="e">
        <f>#REF!</f>
        <v>#REF!</v>
      </c>
      <c r="H460" s="15" t="e">
        <f>#REF!</f>
        <v>#REF!</v>
      </c>
      <c r="I460" s="16" t="e">
        <f>#REF!</f>
        <v>#REF!</v>
      </c>
    </row>
    <row r="461" spans="1:9" s="6" customFormat="1" ht="15">
      <c r="A461" s="50" t="s">
        <v>57</v>
      </c>
      <c r="B461" s="46" t="s">
        <v>29</v>
      </c>
      <c r="C461" s="46" t="s">
        <v>23</v>
      </c>
      <c r="D461" s="46" t="s">
        <v>166</v>
      </c>
      <c r="E461" s="46" t="s">
        <v>39</v>
      </c>
      <c r="F461" s="63">
        <f>F462+F490</f>
        <v>21251.5</v>
      </c>
      <c r="G461" s="31"/>
      <c r="H461" s="15"/>
      <c r="I461" s="16"/>
    </row>
    <row r="462" spans="1:9" s="6" customFormat="1" ht="26.25" hidden="1">
      <c r="A462" s="50" t="s">
        <v>442</v>
      </c>
      <c r="B462" s="46" t="s">
        <v>29</v>
      </c>
      <c r="C462" s="46" t="s">
        <v>23</v>
      </c>
      <c r="D462" s="46" t="s">
        <v>190</v>
      </c>
      <c r="E462" s="46" t="s">
        <v>39</v>
      </c>
      <c r="F462" s="47">
        <f>F463</f>
        <v>0</v>
      </c>
      <c r="G462" s="31"/>
      <c r="H462" s="15"/>
      <c r="I462" s="16"/>
    </row>
    <row r="463" spans="1:9" s="6" customFormat="1" ht="39" hidden="1">
      <c r="A463" s="50" t="s">
        <v>326</v>
      </c>
      <c r="B463" s="46" t="s">
        <v>29</v>
      </c>
      <c r="C463" s="46" t="s">
        <v>23</v>
      </c>
      <c r="D463" s="46" t="s">
        <v>327</v>
      </c>
      <c r="E463" s="46" t="s">
        <v>39</v>
      </c>
      <c r="F463" s="47">
        <f>F464</f>
        <v>0</v>
      </c>
      <c r="G463" s="31"/>
      <c r="H463" s="15"/>
      <c r="I463" s="16"/>
    </row>
    <row r="464" spans="1:9" s="6" customFormat="1" ht="15" hidden="1">
      <c r="A464" s="50" t="s">
        <v>235</v>
      </c>
      <c r="B464" s="46" t="s">
        <v>29</v>
      </c>
      <c r="C464" s="46" t="s">
        <v>23</v>
      </c>
      <c r="D464" s="46" t="s">
        <v>328</v>
      </c>
      <c r="E464" s="46" t="s">
        <v>39</v>
      </c>
      <c r="F464" s="47">
        <f>F465</f>
        <v>0</v>
      </c>
      <c r="G464" s="31"/>
      <c r="H464" s="15"/>
      <c r="I464" s="16"/>
    </row>
    <row r="465" spans="1:9" s="6" customFormat="1" ht="26.25" hidden="1">
      <c r="A465" s="50" t="s">
        <v>109</v>
      </c>
      <c r="B465" s="46" t="s">
        <v>29</v>
      </c>
      <c r="C465" s="46" t="s">
        <v>23</v>
      </c>
      <c r="D465" s="46" t="s">
        <v>328</v>
      </c>
      <c r="E465" s="46" t="s">
        <v>110</v>
      </c>
      <c r="F465" s="47">
        <f>F466</f>
        <v>0</v>
      </c>
      <c r="G465" s="31"/>
      <c r="H465" s="15"/>
      <c r="I465" s="16"/>
    </row>
    <row r="466" spans="1:9" s="6" customFormat="1" ht="15" hidden="1">
      <c r="A466" s="50" t="s">
        <v>111</v>
      </c>
      <c r="B466" s="46" t="s">
        <v>29</v>
      </c>
      <c r="C466" s="46" t="s">
        <v>23</v>
      </c>
      <c r="D466" s="46" t="s">
        <v>328</v>
      </c>
      <c r="E466" s="46" t="s">
        <v>112</v>
      </c>
      <c r="F466" s="63">
        <f>64.2-64.2</f>
        <v>0</v>
      </c>
      <c r="G466" s="31"/>
      <c r="H466" s="15"/>
      <c r="I466" s="16"/>
    </row>
    <row r="467" spans="1:9" s="6" customFormat="1" ht="39" hidden="1">
      <c r="A467" s="50" t="s">
        <v>227</v>
      </c>
      <c r="B467" s="46" t="s">
        <v>29</v>
      </c>
      <c r="C467" s="46" t="s">
        <v>23</v>
      </c>
      <c r="D467" s="46" t="s">
        <v>206</v>
      </c>
      <c r="E467" s="46" t="s">
        <v>39</v>
      </c>
      <c r="F467" s="47">
        <f>F468</f>
        <v>0</v>
      </c>
      <c r="G467" s="31"/>
      <c r="H467" s="15"/>
      <c r="I467" s="16"/>
    </row>
    <row r="468" spans="1:9" s="6" customFormat="1" ht="51.75" hidden="1">
      <c r="A468" s="50" t="s">
        <v>230</v>
      </c>
      <c r="B468" s="46" t="s">
        <v>29</v>
      </c>
      <c r="C468" s="46" t="s">
        <v>23</v>
      </c>
      <c r="D468" s="46" t="s">
        <v>344</v>
      </c>
      <c r="E468" s="46" t="s">
        <v>39</v>
      </c>
      <c r="F468" s="47">
        <f>F469</f>
        <v>0</v>
      </c>
      <c r="G468" s="31"/>
      <c r="H468" s="15"/>
      <c r="I468" s="16"/>
    </row>
    <row r="469" spans="1:9" s="6" customFormat="1" ht="15" hidden="1">
      <c r="A469" s="50" t="s">
        <v>235</v>
      </c>
      <c r="B469" s="46" t="s">
        <v>29</v>
      </c>
      <c r="C469" s="46" t="s">
        <v>23</v>
      </c>
      <c r="D469" s="46" t="s">
        <v>345</v>
      </c>
      <c r="E469" s="46" t="s">
        <v>39</v>
      </c>
      <c r="F469" s="47">
        <f>F470</f>
        <v>0</v>
      </c>
      <c r="G469" s="31"/>
      <c r="H469" s="15"/>
      <c r="I469" s="16"/>
    </row>
    <row r="470" spans="1:9" s="6" customFormat="1" ht="51.75" hidden="1">
      <c r="A470" s="50" t="s">
        <v>80</v>
      </c>
      <c r="B470" s="46" t="s">
        <v>29</v>
      </c>
      <c r="C470" s="46" t="s">
        <v>23</v>
      </c>
      <c r="D470" s="46" t="s">
        <v>345</v>
      </c>
      <c r="E470" s="46" t="s">
        <v>34</v>
      </c>
      <c r="F470" s="47">
        <f>F471</f>
        <v>0</v>
      </c>
      <c r="G470" s="31"/>
      <c r="H470" s="15"/>
      <c r="I470" s="16"/>
    </row>
    <row r="471" spans="1:9" s="6" customFormat="1" ht="15" hidden="1">
      <c r="A471" s="50" t="s">
        <v>141</v>
      </c>
      <c r="B471" s="46" t="s">
        <v>29</v>
      </c>
      <c r="C471" s="46" t="s">
        <v>23</v>
      </c>
      <c r="D471" s="46" t="s">
        <v>345</v>
      </c>
      <c r="E471" s="46" t="s">
        <v>127</v>
      </c>
      <c r="F471" s="47"/>
      <c r="G471" s="31"/>
      <c r="H471" s="15"/>
      <c r="I471" s="16"/>
    </row>
    <row r="472" spans="1:9" s="6" customFormat="1" ht="25.5" customHeight="1" hidden="1">
      <c r="A472" s="78" t="s">
        <v>223</v>
      </c>
      <c r="B472" s="53" t="s">
        <v>29</v>
      </c>
      <c r="C472" s="53" t="s">
        <v>23</v>
      </c>
      <c r="D472" s="53" t="s">
        <v>205</v>
      </c>
      <c r="E472" s="53" t="s">
        <v>39</v>
      </c>
      <c r="F472" s="54">
        <f>F473+F479+F483</f>
        <v>0</v>
      </c>
      <c r="G472" s="31"/>
      <c r="H472" s="15"/>
      <c r="I472" s="16"/>
    </row>
    <row r="473" spans="1:9" s="6" customFormat="1" ht="25.5" customHeight="1" hidden="1">
      <c r="A473" s="50" t="s">
        <v>251</v>
      </c>
      <c r="B473" s="46" t="s">
        <v>29</v>
      </c>
      <c r="C473" s="46" t="s">
        <v>23</v>
      </c>
      <c r="D473" s="46" t="s">
        <v>232</v>
      </c>
      <c r="E473" s="46" t="s">
        <v>39</v>
      </c>
      <c r="F473" s="47">
        <f>F474</f>
        <v>0</v>
      </c>
      <c r="G473" s="31"/>
      <c r="H473" s="15"/>
      <c r="I473" s="16"/>
    </row>
    <row r="474" spans="1:9" s="6" customFormat="1" ht="25.5" customHeight="1" hidden="1">
      <c r="A474" s="50" t="s">
        <v>125</v>
      </c>
      <c r="B474" s="46" t="s">
        <v>29</v>
      </c>
      <c r="C474" s="46" t="s">
        <v>23</v>
      </c>
      <c r="D474" s="46" t="s">
        <v>252</v>
      </c>
      <c r="E474" s="46" t="s">
        <v>39</v>
      </c>
      <c r="F474" s="47">
        <f>F475+F477</f>
        <v>0</v>
      </c>
      <c r="G474" s="31"/>
      <c r="H474" s="15"/>
      <c r="I474" s="16"/>
    </row>
    <row r="475" spans="1:9" s="6" customFormat="1" ht="25.5" customHeight="1" hidden="1">
      <c r="A475" s="50" t="s">
        <v>80</v>
      </c>
      <c r="B475" s="46" t="s">
        <v>29</v>
      </c>
      <c r="C475" s="46" t="s">
        <v>23</v>
      </c>
      <c r="D475" s="46" t="s">
        <v>252</v>
      </c>
      <c r="E475" s="46" t="s">
        <v>34</v>
      </c>
      <c r="F475" s="47">
        <f>F476</f>
        <v>0</v>
      </c>
      <c r="G475" s="31"/>
      <c r="H475" s="15"/>
      <c r="I475" s="16"/>
    </row>
    <row r="476" spans="1:9" s="6" customFormat="1" ht="12.75" customHeight="1" hidden="1">
      <c r="A476" s="50" t="s">
        <v>141</v>
      </c>
      <c r="B476" s="46" t="s">
        <v>29</v>
      </c>
      <c r="C476" s="46" t="s">
        <v>23</v>
      </c>
      <c r="D476" s="46" t="s">
        <v>252</v>
      </c>
      <c r="E476" s="46" t="s">
        <v>127</v>
      </c>
      <c r="F476" s="47"/>
      <c r="G476" s="31"/>
      <c r="H476" s="15"/>
      <c r="I476" s="16"/>
    </row>
    <row r="477" spans="1:9" s="6" customFormat="1" ht="25.5" customHeight="1" hidden="1">
      <c r="A477" s="50" t="s">
        <v>354</v>
      </c>
      <c r="B477" s="46" t="s">
        <v>29</v>
      </c>
      <c r="C477" s="46" t="s">
        <v>23</v>
      </c>
      <c r="D477" s="46" t="s">
        <v>252</v>
      </c>
      <c r="E477" s="46" t="s">
        <v>85</v>
      </c>
      <c r="F477" s="47">
        <f>F478</f>
        <v>0</v>
      </c>
      <c r="G477" s="31"/>
      <c r="H477" s="15"/>
      <c r="I477" s="16"/>
    </row>
    <row r="478" spans="1:9" s="6" customFormat="1" ht="25.5" customHeight="1" hidden="1">
      <c r="A478" s="50" t="s">
        <v>129</v>
      </c>
      <c r="B478" s="46" t="s">
        <v>29</v>
      </c>
      <c r="C478" s="46" t="s">
        <v>23</v>
      </c>
      <c r="D478" s="46" t="s">
        <v>252</v>
      </c>
      <c r="E478" s="46" t="s">
        <v>87</v>
      </c>
      <c r="F478" s="47"/>
      <c r="G478" s="31"/>
      <c r="H478" s="15"/>
      <c r="I478" s="16"/>
    </row>
    <row r="479" spans="1:9" s="6" customFormat="1" ht="39" hidden="1">
      <c r="A479" s="50" t="s">
        <v>254</v>
      </c>
      <c r="B479" s="46" t="s">
        <v>29</v>
      </c>
      <c r="C479" s="46" t="s">
        <v>23</v>
      </c>
      <c r="D479" s="46" t="s">
        <v>256</v>
      </c>
      <c r="E479" s="46" t="s">
        <v>39</v>
      </c>
      <c r="F479" s="47">
        <f>F480</f>
        <v>0</v>
      </c>
      <c r="G479" s="31"/>
      <c r="H479" s="15"/>
      <c r="I479" s="16"/>
    </row>
    <row r="480" spans="1:9" s="6" customFormat="1" ht="26.25" hidden="1">
      <c r="A480" s="50" t="s">
        <v>125</v>
      </c>
      <c r="B480" s="46" t="s">
        <v>29</v>
      </c>
      <c r="C480" s="46" t="s">
        <v>23</v>
      </c>
      <c r="D480" s="46" t="s">
        <v>253</v>
      </c>
      <c r="E480" s="46" t="s">
        <v>39</v>
      </c>
      <c r="F480" s="47">
        <f>F481</f>
        <v>0</v>
      </c>
      <c r="G480" s="31"/>
      <c r="H480" s="15"/>
      <c r="I480" s="16"/>
    </row>
    <row r="481" spans="1:9" s="6" customFormat="1" ht="26.25" hidden="1">
      <c r="A481" s="50" t="s">
        <v>354</v>
      </c>
      <c r="B481" s="46" t="s">
        <v>29</v>
      </c>
      <c r="C481" s="46" t="s">
        <v>23</v>
      </c>
      <c r="D481" s="46" t="s">
        <v>253</v>
      </c>
      <c r="E481" s="46" t="s">
        <v>85</v>
      </c>
      <c r="F481" s="47">
        <f>F482</f>
        <v>0</v>
      </c>
      <c r="G481" s="31"/>
      <c r="H481" s="15"/>
      <c r="I481" s="16"/>
    </row>
    <row r="482" spans="1:9" s="6" customFormat="1" ht="26.25" hidden="1">
      <c r="A482" s="50" t="s">
        <v>129</v>
      </c>
      <c r="B482" s="46" t="s">
        <v>29</v>
      </c>
      <c r="C482" s="46" t="s">
        <v>23</v>
      </c>
      <c r="D482" s="46" t="s">
        <v>253</v>
      </c>
      <c r="E482" s="46" t="s">
        <v>87</v>
      </c>
      <c r="F482" s="47"/>
      <c r="G482" s="31"/>
      <c r="H482" s="15"/>
      <c r="I482" s="16"/>
    </row>
    <row r="483" spans="1:9" s="6" customFormat="1" ht="26.25" hidden="1">
      <c r="A483" s="50" t="s">
        <v>257</v>
      </c>
      <c r="B483" s="46" t="s">
        <v>29</v>
      </c>
      <c r="C483" s="46" t="s">
        <v>23</v>
      </c>
      <c r="D483" s="46" t="s">
        <v>258</v>
      </c>
      <c r="E483" s="46" t="s">
        <v>39</v>
      </c>
      <c r="F483" s="47">
        <f>F484+F487</f>
        <v>0</v>
      </c>
      <c r="G483" s="31"/>
      <c r="H483" s="15"/>
      <c r="I483" s="16"/>
    </row>
    <row r="484" spans="1:9" s="6" customFormat="1" ht="26.25" hidden="1">
      <c r="A484" s="50" t="s">
        <v>125</v>
      </c>
      <c r="B484" s="46" t="s">
        <v>29</v>
      </c>
      <c r="C484" s="46" t="s">
        <v>23</v>
      </c>
      <c r="D484" s="46" t="s">
        <v>255</v>
      </c>
      <c r="E484" s="46" t="s">
        <v>39</v>
      </c>
      <c r="F484" s="47">
        <f>F485</f>
        <v>0</v>
      </c>
      <c r="G484" s="31"/>
      <c r="H484" s="15"/>
      <c r="I484" s="16"/>
    </row>
    <row r="485" spans="1:9" s="6" customFormat="1" ht="26.25" hidden="1">
      <c r="A485" s="50" t="s">
        <v>354</v>
      </c>
      <c r="B485" s="46" t="s">
        <v>29</v>
      </c>
      <c r="C485" s="46" t="s">
        <v>23</v>
      </c>
      <c r="D485" s="46" t="s">
        <v>255</v>
      </c>
      <c r="E485" s="46" t="s">
        <v>85</v>
      </c>
      <c r="F485" s="47">
        <f>F486</f>
        <v>0</v>
      </c>
      <c r="G485" s="31"/>
      <c r="H485" s="15"/>
      <c r="I485" s="16"/>
    </row>
    <row r="486" spans="1:9" s="6" customFormat="1" ht="26.25" hidden="1">
      <c r="A486" s="50" t="s">
        <v>129</v>
      </c>
      <c r="B486" s="46" t="s">
        <v>29</v>
      </c>
      <c r="C486" s="46" t="s">
        <v>23</v>
      </c>
      <c r="D486" s="46" t="s">
        <v>255</v>
      </c>
      <c r="E486" s="46" t="s">
        <v>87</v>
      </c>
      <c r="F486" s="47"/>
      <c r="G486" s="31"/>
      <c r="H486" s="15"/>
      <c r="I486" s="16"/>
    </row>
    <row r="487" spans="1:9" s="6" customFormat="1" ht="39" hidden="1">
      <c r="A487" s="50" t="s">
        <v>152</v>
      </c>
      <c r="B487" s="46" t="s">
        <v>29</v>
      </c>
      <c r="C487" s="46" t="s">
        <v>23</v>
      </c>
      <c r="D487" s="46" t="s">
        <v>259</v>
      </c>
      <c r="E487" s="46" t="s">
        <v>39</v>
      </c>
      <c r="F487" s="47">
        <f>F488</f>
        <v>0</v>
      </c>
      <c r="G487" s="31"/>
      <c r="H487" s="15"/>
      <c r="I487" s="16"/>
    </row>
    <row r="488" spans="1:9" s="6" customFormat="1" ht="15" hidden="1">
      <c r="A488" s="50" t="s">
        <v>90</v>
      </c>
      <c r="B488" s="46" t="s">
        <v>29</v>
      </c>
      <c r="C488" s="46" t="s">
        <v>23</v>
      </c>
      <c r="D488" s="46" t="s">
        <v>259</v>
      </c>
      <c r="E488" s="46" t="s">
        <v>91</v>
      </c>
      <c r="F488" s="47">
        <f>F489</f>
        <v>0</v>
      </c>
      <c r="G488" s="31"/>
      <c r="H488" s="15"/>
      <c r="I488" s="16"/>
    </row>
    <row r="489" spans="1:9" s="6" customFormat="1" ht="15" hidden="1">
      <c r="A489" s="50" t="s">
        <v>96</v>
      </c>
      <c r="B489" s="46" t="s">
        <v>29</v>
      </c>
      <c r="C489" s="46" t="s">
        <v>23</v>
      </c>
      <c r="D489" s="46" t="s">
        <v>259</v>
      </c>
      <c r="E489" s="46" t="s">
        <v>97</v>
      </c>
      <c r="F489" s="47"/>
      <c r="G489" s="31"/>
      <c r="H489" s="15"/>
      <c r="I489" s="16"/>
    </row>
    <row r="490" spans="1:9" s="6" customFormat="1" ht="77.25">
      <c r="A490" s="50" t="s">
        <v>449</v>
      </c>
      <c r="B490" s="46" t="s">
        <v>29</v>
      </c>
      <c r="C490" s="46" t="s">
        <v>23</v>
      </c>
      <c r="D490" s="46" t="s">
        <v>192</v>
      </c>
      <c r="E490" s="46" t="s">
        <v>39</v>
      </c>
      <c r="F490" s="47">
        <f>F491</f>
        <v>21251.5</v>
      </c>
      <c r="G490" s="31"/>
      <c r="H490" s="15"/>
      <c r="I490" s="16"/>
    </row>
    <row r="491" spans="1:9" s="6" customFormat="1" ht="39">
      <c r="A491" s="50" t="s">
        <v>321</v>
      </c>
      <c r="B491" s="46" t="s">
        <v>29</v>
      </c>
      <c r="C491" s="46" t="s">
        <v>23</v>
      </c>
      <c r="D491" s="46" t="s">
        <v>322</v>
      </c>
      <c r="E491" s="46" t="s">
        <v>39</v>
      </c>
      <c r="F491" s="47">
        <f>F492+F495+F498</f>
        <v>21251.5</v>
      </c>
      <c r="G491" s="31"/>
      <c r="H491" s="15"/>
      <c r="I491" s="16"/>
    </row>
    <row r="492" spans="1:9" s="6" customFormat="1" ht="51.75">
      <c r="A492" s="50" t="s">
        <v>139</v>
      </c>
      <c r="B492" s="46" t="s">
        <v>29</v>
      </c>
      <c r="C492" s="46" t="s">
        <v>23</v>
      </c>
      <c r="D492" s="46" t="s">
        <v>323</v>
      </c>
      <c r="E492" s="46" t="s">
        <v>39</v>
      </c>
      <c r="F492" s="47">
        <f>F493</f>
        <v>294.4</v>
      </c>
      <c r="G492" s="31"/>
      <c r="H492" s="15"/>
      <c r="I492" s="16"/>
    </row>
    <row r="493" spans="1:9" s="6" customFormat="1" ht="26.25">
      <c r="A493" s="50" t="s">
        <v>109</v>
      </c>
      <c r="B493" s="46" t="s">
        <v>29</v>
      </c>
      <c r="C493" s="46" t="s">
        <v>23</v>
      </c>
      <c r="D493" s="46" t="s">
        <v>323</v>
      </c>
      <c r="E493" s="46" t="s">
        <v>110</v>
      </c>
      <c r="F493" s="47">
        <f>F494</f>
        <v>294.4</v>
      </c>
      <c r="G493" s="31"/>
      <c r="H493" s="15"/>
      <c r="I493" s="16"/>
    </row>
    <row r="494" spans="1:9" s="6" customFormat="1" ht="15">
      <c r="A494" s="50" t="s">
        <v>111</v>
      </c>
      <c r="B494" s="46" t="s">
        <v>29</v>
      </c>
      <c r="C494" s="46" t="s">
        <v>23</v>
      </c>
      <c r="D494" s="46" t="s">
        <v>323</v>
      </c>
      <c r="E494" s="46" t="s">
        <v>112</v>
      </c>
      <c r="F494" s="47">
        <v>294.4</v>
      </c>
      <c r="G494" s="31"/>
      <c r="H494" s="15"/>
      <c r="I494" s="16"/>
    </row>
    <row r="495" spans="1:9" s="6" customFormat="1" ht="26.25">
      <c r="A495" s="50" t="s">
        <v>108</v>
      </c>
      <c r="B495" s="46" t="s">
        <v>29</v>
      </c>
      <c r="C495" s="46" t="s">
        <v>23</v>
      </c>
      <c r="D495" s="46" t="s">
        <v>324</v>
      </c>
      <c r="E495" s="46" t="s">
        <v>39</v>
      </c>
      <c r="F495" s="47">
        <f>F496</f>
        <v>9821.800000000001</v>
      </c>
      <c r="G495" s="31"/>
      <c r="H495" s="15"/>
      <c r="I495" s="16"/>
    </row>
    <row r="496" spans="1:9" s="6" customFormat="1" ht="26.25">
      <c r="A496" s="50" t="s">
        <v>109</v>
      </c>
      <c r="B496" s="46" t="s">
        <v>29</v>
      </c>
      <c r="C496" s="46" t="s">
        <v>23</v>
      </c>
      <c r="D496" s="46" t="s">
        <v>324</v>
      </c>
      <c r="E496" s="46" t="s">
        <v>110</v>
      </c>
      <c r="F496" s="47">
        <f>F497</f>
        <v>9821.800000000001</v>
      </c>
      <c r="G496" s="31"/>
      <c r="H496" s="15"/>
      <c r="I496" s="16"/>
    </row>
    <row r="497" spans="1:9" s="6" customFormat="1" ht="15">
      <c r="A497" s="50" t="s">
        <v>111</v>
      </c>
      <c r="B497" s="46" t="s">
        <v>29</v>
      </c>
      <c r="C497" s="46" t="s">
        <v>23</v>
      </c>
      <c r="D497" s="46" t="s">
        <v>324</v>
      </c>
      <c r="E497" s="46" t="s">
        <v>112</v>
      </c>
      <c r="F497" s="47">
        <f>9747.1+64.2+10.5</f>
        <v>9821.800000000001</v>
      </c>
      <c r="G497" s="31"/>
      <c r="H497" s="15"/>
      <c r="I497" s="16"/>
    </row>
    <row r="498" spans="1:9" s="6" customFormat="1" ht="26.25">
      <c r="A498" s="50" t="s">
        <v>146</v>
      </c>
      <c r="B498" s="46" t="s">
        <v>29</v>
      </c>
      <c r="C498" s="46" t="s">
        <v>23</v>
      </c>
      <c r="D498" s="46" t="s">
        <v>325</v>
      </c>
      <c r="E498" s="46" t="s">
        <v>39</v>
      </c>
      <c r="F498" s="47">
        <f>F499</f>
        <v>11135.3</v>
      </c>
      <c r="G498" s="31"/>
      <c r="H498" s="15"/>
      <c r="I498" s="16"/>
    </row>
    <row r="499" spans="1:9" s="6" customFormat="1" ht="26.25">
      <c r="A499" s="50" t="s">
        <v>109</v>
      </c>
      <c r="B499" s="46" t="s">
        <v>29</v>
      </c>
      <c r="C499" s="46" t="s">
        <v>23</v>
      </c>
      <c r="D499" s="46" t="s">
        <v>325</v>
      </c>
      <c r="E499" s="46" t="s">
        <v>110</v>
      </c>
      <c r="F499" s="47">
        <f>F500</f>
        <v>11135.3</v>
      </c>
      <c r="G499" s="31"/>
      <c r="H499" s="15"/>
      <c r="I499" s="16"/>
    </row>
    <row r="500" spans="1:9" s="6" customFormat="1" ht="15">
      <c r="A500" s="50" t="s">
        <v>111</v>
      </c>
      <c r="B500" s="46" t="s">
        <v>29</v>
      </c>
      <c r="C500" s="46" t="s">
        <v>23</v>
      </c>
      <c r="D500" s="46" t="s">
        <v>325</v>
      </c>
      <c r="E500" s="46" t="s">
        <v>112</v>
      </c>
      <c r="F500" s="47">
        <v>11135.3</v>
      </c>
      <c r="G500" s="31"/>
      <c r="H500" s="15"/>
      <c r="I500" s="16"/>
    </row>
    <row r="501" spans="1:9" s="6" customFormat="1" ht="54" customHeight="1" hidden="1">
      <c r="A501" s="50" t="s">
        <v>115</v>
      </c>
      <c r="B501" s="46" t="s">
        <v>29</v>
      </c>
      <c r="C501" s="46" t="s">
        <v>23</v>
      </c>
      <c r="D501" s="46" t="s">
        <v>114</v>
      </c>
      <c r="E501" s="46" t="s">
        <v>39</v>
      </c>
      <c r="F501" s="47">
        <f aca="true" t="shared" si="7" ref="F501:I502">F502</f>
        <v>0</v>
      </c>
      <c r="G501" s="31">
        <f t="shared" si="7"/>
        <v>3260500</v>
      </c>
      <c r="H501" s="15">
        <f t="shared" si="7"/>
        <v>0</v>
      </c>
      <c r="I501" s="16">
        <f t="shared" si="7"/>
        <v>0</v>
      </c>
    </row>
    <row r="502" spans="1:9" s="6" customFormat="1" ht="31.5" customHeight="1" hidden="1">
      <c r="A502" s="50" t="s">
        <v>103</v>
      </c>
      <c r="B502" s="46" t="s">
        <v>29</v>
      </c>
      <c r="C502" s="46" t="s">
        <v>23</v>
      </c>
      <c r="D502" s="46" t="s">
        <v>114</v>
      </c>
      <c r="E502" s="46" t="s">
        <v>104</v>
      </c>
      <c r="F502" s="47">
        <f t="shared" si="7"/>
        <v>0</v>
      </c>
      <c r="G502" s="31">
        <f t="shared" si="7"/>
        <v>3260500</v>
      </c>
      <c r="H502" s="15">
        <f t="shared" si="7"/>
        <v>0</v>
      </c>
      <c r="I502" s="16">
        <f t="shared" si="7"/>
        <v>0</v>
      </c>
    </row>
    <row r="503" spans="1:9" s="6" customFormat="1" ht="14.25" customHeight="1" hidden="1">
      <c r="A503" s="50" t="s">
        <v>105</v>
      </c>
      <c r="B503" s="46" t="s">
        <v>29</v>
      </c>
      <c r="C503" s="46" t="s">
        <v>23</v>
      </c>
      <c r="D503" s="46" t="s">
        <v>114</v>
      </c>
      <c r="E503" s="46" t="s">
        <v>106</v>
      </c>
      <c r="F503" s="47">
        <v>0</v>
      </c>
      <c r="G503" s="31">
        <v>3260500</v>
      </c>
      <c r="H503" s="15">
        <v>0</v>
      </c>
      <c r="I503" s="16">
        <v>0</v>
      </c>
    </row>
    <row r="504" spans="1:9" s="6" customFormat="1" ht="14.25" customHeight="1">
      <c r="A504" s="50" t="s">
        <v>436</v>
      </c>
      <c r="B504" s="46" t="s">
        <v>29</v>
      </c>
      <c r="C504" s="46" t="s">
        <v>25</v>
      </c>
      <c r="D504" s="46" t="s">
        <v>166</v>
      </c>
      <c r="E504" s="46" t="s">
        <v>39</v>
      </c>
      <c r="F504" s="63">
        <f>F505+F510</f>
        <v>2707.6</v>
      </c>
      <c r="G504" s="31"/>
      <c r="H504" s="15"/>
      <c r="I504" s="16"/>
    </row>
    <row r="505" spans="1:9" s="6" customFormat="1" ht="27.75" customHeight="1">
      <c r="A505" s="50" t="s">
        <v>445</v>
      </c>
      <c r="B505" s="46" t="s">
        <v>29</v>
      </c>
      <c r="C505" s="46" t="s">
        <v>25</v>
      </c>
      <c r="D505" s="46" t="s">
        <v>206</v>
      </c>
      <c r="E505" s="46" t="s">
        <v>39</v>
      </c>
      <c r="F505" s="47">
        <f>F506</f>
        <v>33.9</v>
      </c>
      <c r="G505" s="31"/>
      <c r="H505" s="15"/>
      <c r="I505" s="16"/>
    </row>
    <row r="506" spans="1:9" s="6" customFormat="1" ht="55.5" customHeight="1">
      <c r="A506" s="50" t="s">
        <v>438</v>
      </c>
      <c r="B506" s="46" t="s">
        <v>29</v>
      </c>
      <c r="C506" s="46" t="s">
        <v>25</v>
      </c>
      <c r="D506" s="46" t="s">
        <v>344</v>
      </c>
      <c r="E506" s="46" t="s">
        <v>39</v>
      </c>
      <c r="F506" s="47">
        <f>F507</f>
        <v>33.9</v>
      </c>
      <c r="G506" s="31"/>
      <c r="H506" s="15"/>
      <c r="I506" s="16"/>
    </row>
    <row r="507" spans="1:9" s="6" customFormat="1" ht="14.25" customHeight="1">
      <c r="A507" s="50" t="s">
        <v>235</v>
      </c>
      <c r="B507" s="46" t="s">
        <v>29</v>
      </c>
      <c r="C507" s="46" t="s">
        <v>25</v>
      </c>
      <c r="D507" s="46" t="s">
        <v>345</v>
      </c>
      <c r="E507" s="46" t="s">
        <v>39</v>
      </c>
      <c r="F507" s="47">
        <f>F508</f>
        <v>33.9</v>
      </c>
      <c r="G507" s="31"/>
      <c r="H507" s="15"/>
      <c r="I507" s="16"/>
    </row>
    <row r="508" spans="1:9" s="6" customFormat="1" ht="57.75" customHeight="1">
      <c r="A508" s="50" t="s">
        <v>80</v>
      </c>
      <c r="B508" s="46" t="s">
        <v>29</v>
      </c>
      <c r="C508" s="46" t="s">
        <v>25</v>
      </c>
      <c r="D508" s="46" t="s">
        <v>345</v>
      </c>
      <c r="E508" s="46" t="s">
        <v>34</v>
      </c>
      <c r="F508" s="47">
        <f>F509</f>
        <v>33.9</v>
      </c>
      <c r="G508" s="31"/>
      <c r="H508" s="15"/>
      <c r="I508" s="16"/>
    </row>
    <row r="509" spans="1:9" s="6" customFormat="1" ht="14.25" customHeight="1">
      <c r="A509" s="50" t="s">
        <v>141</v>
      </c>
      <c r="B509" s="46" t="s">
        <v>29</v>
      </c>
      <c r="C509" s="46" t="s">
        <v>25</v>
      </c>
      <c r="D509" s="46" t="s">
        <v>345</v>
      </c>
      <c r="E509" s="46" t="s">
        <v>127</v>
      </c>
      <c r="F509" s="47">
        <f>20+13.9</f>
        <v>33.9</v>
      </c>
      <c r="G509" s="31"/>
      <c r="H509" s="15"/>
      <c r="I509" s="16"/>
    </row>
    <row r="510" spans="1:9" s="6" customFormat="1" ht="32.25" customHeight="1">
      <c r="A510" s="78" t="s">
        <v>223</v>
      </c>
      <c r="B510" s="46" t="s">
        <v>29</v>
      </c>
      <c r="C510" s="46" t="s">
        <v>25</v>
      </c>
      <c r="D510" s="46" t="s">
        <v>205</v>
      </c>
      <c r="E510" s="46" t="s">
        <v>39</v>
      </c>
      <c r="F510" s="47">
        <f>F511+F517+F521</f>
        <v>2673.7</v>
      </c>
      <c r="G510" s="31"/>
      <c r="H510" s="15"/>
      <c r="I510" s="16"/>
    </row>
    <row r="511" spans="1:9" s="6" customFormat="1" ht="54" customHeight="1">
      <c r="A511" s="50" t="s">
        <v>251</v>
      </c>
      <c r="B511" s="46" t="s">
        <v>29</v>
      </c>
      <c r="C511" s="46" t="s">
        <v>25</v>
      </c>
      <c r="D511" s="46" t="s">
        <v>232</v>
      </c>
      <c r="E511" s="46" t="s">
        <v>39</v>
      </c>
      <c r="F511" s="47">
        <f>F512</f>
        <v>2140</v>
      </c>
      <c r="G511" s="31"/>
      <c r="H511" s="15"/>
      <c r="I511" s="16"/>
    </row>
    <row r="512" spans="1:9" s="6" customFormat="1" ht="30.75" customHeight="1">
      <c r="A512" s="50" t="s">
        <v>125</v>
      </c>
      <c r="B512" s="46" t="s">
        <v>29</v>
      </c>
      <c r="C512" s="46" t="s">
        <v>25</v>
      </c>
      <c r="D512" s="46" t="s">
        <v>252</v>
      </c>
      <c r="E512" s="46" t="s">
        <v>39</v>
      </c>
      <c r="F512" s="47">
        <f>F513+F515</f>
        <v>2140</v>
      </c>
      <c r="G512" s="31"/>
      <c r="H512" s="15"/>
      <c r="I512" s="16"/>
    </row>
    <row r="513" spans="1:9" s="6" customFormat="1" ht="56.25" customHeight="1">
      <c r="A513" s="50" t="s">
        <v>80</v>
      </c>
      <c r="B513" s="46" t="s">
        <v>29</v>
      </c>
      <c r="C513" s="46" t="s">
        <v>25</v>
      </c>
      <c r="D513" s="46" t="s">
        <v>252</v>
      </c>
      <c r="E513" s="46" t="s">
        <v>34</v>
      </c>
      <c r="F513" s="47">
        <f>F514</f>
        <v>2130</v>
      </c>
      <c r="G513" s="31"/>
      <c r="H513" s="15"/>
      <c r="I513" s="16"/>
    </row>
    <row r="514" spans="1:9" s="6" customFormat="1" ht="14.25" customHeight="1">
      <c r="A514" s="50" t="s">
        <v>141</v>
      </c>
      <c r="B514" s="46" t="s">
        <v>29</v>
      </c>
      <c r="C514" s="46" t="s">
        <v>25</v>
      </c>
      <c r="D514" s="46" t="s">
        <v>252</v>
      </c>
      <c r="E514" s="46" t="s">
        <v>127</v>
      </c>
      <c r="F514" s="47">
        <v>2130</v>
      </c>
      <c r="G514" s="31"/>
      <c r="H514" s="15"/>
      <c r="I514" s="16"/>
    </row>
    <row r="515" spans="1:9" s="6" customFormat="1" ht="29.25" customHeight="1">
      <c r="A515" s="50" t="s">
        <v>354</v>
      </c>
      <c r="B515" s="46" t="s">
        <v>29</v>
      </c>
      <c r="C515" s="46" t="s">
        <v>25</v>
      </c>
      <c r="D515" s="46" t="s">
        <v>252</v>
      </c>
      <c r="E515" s="46" t="s">
        <v>85</v>
      </c>
      <c r="F515" s="47">
        <f>F516</f>
        <v>10</v>
      </c>
      <c r="G515" s="31"/>
      <c r="H515" s="15"/>
      <c r="I515" s="16"/>
    </row>
    <row r="516" spans="1:9" s="6" customFormat="1" ht="27.75" customHeight="1">
      <c r="A516" s="50" t="s">
        <v>86</v>
      </c>
      <c r="B516" s="46" t="s">
        <v>29</v>
      </c>
      <c r="C516" s="46" t="s">
        <v>25</v>
      </c>
      <c r="D516" s="46" t="s">
        <v>252</v>
      </c>
      <c r="E516" s="46" t="s">
        <v>87</v>
      </c>
      <c r="F516" s="47">
        <v>10</v>
      </c>
      <c r="G516" s="31"/>
      <c r="H516" s="15"/>
      <c r="I516" s="16"/>
    </row>
    <row r="517" spans="1:9" s="6" customFormat="1" ht="27.75" customHeight="1">
      <c r="A517" s="50" t="s">
        <v>254</v>
      </c>
      <c r="B517" s="46" t="s">
        <v>29</v>
      </c>
      <c r="C517" s="46" t="s">
        <v>25</v>
      </c>
      <c r="D517" s="46" t="s">
        <v>256</v>
      </c>
      <c r="E517" s="46" t="s">
        <v>39</v>
      </c>
      <c r="F517" s="47">
        <f>F518</f>
        <v>57.2</v>
      </c>
      <c r="G517" s="31"/>
      <c r="H517" s="15"/>
      <c r="I517" s="16"/>
    </row>
    <row r="518" spans="1:9" s="6" customFormat="1" ht="27.75" customHeight="1">
      <c r="A518" s="50" t="s">
        <v>125</v>
      </c>
      <c r="B518" s="46" t="s">
        <v>29</v>
      </c>
      <c r="C518" s="46" t="s">
        <v>25</v>
      </c>
      <c r="D518" s="46" t="s">
        <v>253</v>
      </c>
      <c r="E518" s="46" t="s">
        <v>39</v>
      </c>
      <c r="F518" s="47">
        <f>F519</f>
        <v>57.2</v>
      </c>
      <c r="G518" s="31"/>
      <c r="H518" s="15"/>
      <c r="I518" s="16"/>
    </row>
    <row r="519" spans="1:9" s="6" customFormat="1" ht="27.75" customHeight="1">
      <c r="A519" s="50" t="s">
        <v>354</v>
      </c>
      <c r="B519" s="46" t="s">
        <v>29</v>
      </c>
      <c r="C519" s="46" t="s">
        <v>25</v>
      </c>
      <c r="D519" s="46" t="s">
        <v>253</v>
      </c>
      <c r="E519" s="46" t="s">
        <v>85</v>
      </c>
      <c r="F519" s="47">
        <f>F520</f>
        <v>57.2</v>
      </c>
      <c r="G519" s="31"/>
      <c r="H519" s="15"/>
      <c r="I519" s="16"/>
    </row>
    <row r="520" spans="1:9" s="6" customFormat="1" ht="27.75" customHeight="1">
      <c r="A520" s="50" t="s">
        <v>86</v>
      </c>
      <c r="B520" s="46" t="s">
        <v>29</v>
      </c>
      <c r="C520" s="46" t="s">
        <v>25</v>
      </c>
      <c r="D520" s="46" t="s">
        <v>253</v>
      </c>
      <c r="E520" s="46" t="s">
        <v>87</v>
      </c>
      <c r="F520" s="47">
        <v>57.2</v>
      </c>
      <c r="G520" s="31"/>
      <c r="H520" s="15"/>
      <c r="I520" s="16"/>
    </row>
    <row r="521" spans="1:9" s="6" customFormat="1" ht="27.75" customHeight="1">
      <c r="A521" s="50" t="s">
        <v>257</v>
      </c>
      <c r="B521" s="46" t="s">
        <v>29</v>
      </c>
      <c r="C521" s="46" t="s">
        <v>25</v>
      </c>
      <c r="D521" s="46" t="s">
        <v>258</v>
      </c>
      <c r="E521" s="46" t="s">
        <v>39</v>
      </c>
      <c r="F521" s="47">
        <f>F522+F525</f>
        <v>476.5</v>
      </c>
      <c r="G521" s="31"/>
      <c r="H521" s="15"/>
      <c r="I521" s="16"/>
    </row>
    <row r="522" spans="1:9" s="6" customFormat="1" ht="27.75" customHeight="1">
      <c r="A522" s="50" t="s">
        <v>125</v>
      </c>
      <c r="B522" s="46" t="s">
        <v>29</v>
      </c>
      <c r="C522" s="46" t="s">
        <v>25</v>
      </c>
      <c r="D522" s="46" t="s">
        <v>255</v>
      </c>
      <c r="E522" s="46" t="s">
        <v>39</v>
      </c>
      <c r="F522" s="47">
        <f>F523</f>
        <v>425.7</v>
      </c>
      <c r="G522" s="31"/>
      <c r="H522" s="15"/>
      <c r="I522" s="16"/>
    </row>
    <row r="523" spans="1:9" s="6" customFormat="1" ht="27.75" customHeight="1">
      <c r="A523" s="50" t="s">
        <v>354</v>
      </c>
      <c r="B523" s="46" t="s">
        <v>29</v>
      </c>
      <c r="C523" s="46" t="s">
        <v>25</v>
      </c>
      <c r="D523" s="46" t="s">
        <v>255</v>
      </c>
      <c r="E523" s="46" t="s">
        <v>85</v>
      </c>
      <c r="F523" s="47">
        <f>F524</f>
        <v>425.7</v>
      </c>
      <c r="G523" s="31"/>
      <c r="H523" s="15"/>
      <c r="I523" s="16"/>
    </row>
    <row r="524" spans="1:9" s="6" customFormat="1" ht="27.75" customHeight="1">
      <c r="A524" s="50" t="s">
        <v>86</v>
      </c>
      <c r="B524" s="46" t="s">
        <v>29</v>
      </c>
      <c r="C524" s="46" t="s">
        <v>25</v>
      </c>
      <c r="D524" s="46" t="s">
        <v>255</v>
      </c>
      <c r="E524" s="46" t="s">
        <v>87</v>
      </c>
      <c r="F524" s="47">
        <f>268.5+7.3+40+20+10-0.1+80</f>
        <v>425.7</v>
      </c>
      <c r="G524" s="31"/>
      <c r="H524" s="15"/>
      <c r="I524" s="16"/>
    </row>
    <row r="525" spans="1:9" s="6" customFormat="1" ht="42" customHeight="1">
      <c r="A525" s="50" t="s">
        <v>152</v>
      </c>
      <c r="B525" s="46" t="s">
        <v>29</v>
      </c>
      <c r="C525" s="46" t="s">
        <v>25</v>
      </c>
      <c r="D525" s="46" t="s">
        <v>259</v>
      </c>
      <c r="E525" s="46" t="s">
        <v>39</v>
      </c>
      <c r="F525" s="47">
        <f>F526</f>
        <v>50.8</v>
      </c>
      <c r="G525" s="31"/>
      <c r="H525" s="15"/>
      <c r="I525" s="16"/>
    </row>
    <row r="526" spans="1:9" s="6" customFormat="1" ht="15.75" customHeight="1">
      <c r="A526" s="50" t="s">
        <v>90</v>
      </c>
      <c r="B526" s="46" t="s">
        <v>29</v>
      </c>
      <c r="C526" s="46" t="s">
        <v>25</v>
      </c>
      <c r="D526" s="46" t="s">
        <v>259</v>
      </c>
      <c r="E526" s="46" t="s">
        <v>91</v>
      </c>
      <c r="F526" s="47">
        <f>F527</f>
        <v>50.8</v>
      </c>
      <c r="G526" s="31"/>
      <c r="H526" s="15"/>
      <c r="I526" s="16"/>
    </row>
    <row r="527" spans="1:9" s="6" customFormat="1" ht="14.25" customHeight="1">
      <c r="A527" s="50" t="s">
        <v>96</v>
      </c>
      <c r="B527" s="46" t="s">
        <v>29</v>
      </c>
      <c r="C527" s="46" t="s">
        <v>25</v>
      </c>
      <c r="D527" s="46" t="s">
        <v>259</v>
      </c>
      <c r="E527" s="46" t="s">
        <v>97</v>
      </c>
      <c r="F527" s="47">
        <v>50.8</v>
      </c>
      <c r="G527" s="31"/>
      <c r="H527" s="15"/>
      <c r="I527" s="16"/>
    </row>
    <row r="528" spans="1:9" s="6" customFormat="1" ht="31.5" customHeight="1">
      <c r="A528" s="64" t="s">
        <v>399</v>
      </c>
      <c r="B528" s="46" t="s">
        <v>29</v>
      </c>
      <c r="C528" s="46" t="s">
        <v>28</v>
      </c>
      <c r="D528" s="46" t="s">
        <v>166</v>
      </c>
      <c r="E528" s="46" t="s">
        <v>39</v>
      </c>
      <c r="F528" s="63">
        <f>F529</f>
        <v>179.5</v>
      </c>
      <c r="G528" s="31"/>
      <c r="H528" s="15"/>
      <c r="I528" s="16"/>
    </row>
    <row r="529" spans="1:9" s="6" customFormat="1" ht="31.5" customHeight="1">
      <c r="A529" s="50" t="s">
        <v>224</v>
      </c>
      <c r="B529" s="46" t="s">
        <v>29</v>
      </c>
      <c r="C529" s="46" t="s">
        <v>28</v>
      </c>
      <c r="D529" s="46" t="s">
        <v>181</v>
      </c>
      <c r="E529" s="46" t="s">
        <v>39</v>
      </c>
      <c r="F529" s="47">
        <f>F530</f>
        <v>179.5</v>
      </c>
      <c r="G529" s="31"/>
      <c r="H529" s="15"/>
      <c r="I529" s="16"/>
    </row>
    <row r="530" spans="1:9" s="6" customFormat="1" ht="69.75" customHeight="1">
      <c r="A530" s="50" t="s">
        <v>478</v>
      </c>
      <c r="B530" s="46" t="s">
        <v>29</v>
      </c>
      <c r="C530" s="46" t="s">
        <v>28</v>
      </c>
      <c r="D530" s="46" t="s">
        <v>277</v>
      </c>
      <c r="E530" s="46" t="s">
        <v>39</v>
      </c>
      <c r="F530" s="47">
        <f>F531</f>
        <v>179.5</v>
      </c>
      <c r="G530" s="31"/>
      <c r="H530" s="15"/>
      <c r="I530" s="16"/>
    </row>
    <row r="531" spans="1:9" s="6" customFormat="1" ht="14.25" customHeight="1">
      <c r="A531" s="50" t="s">
        <v>235</v>
      </c>
      <c r="B531" s="46" t="s">
        <v>29</v>
      </c>
      <c r="C531" s="46" t="s">
        <v>28</v>
      </c>
      <c r="D531" s="46" t="s">
        <v>279</v>
      </c>
      <c r="E531" s="46" t="s">
        <v>39</v>
      </c>
      <c r="F531" s="47">
        <f>F532</f>
        <v>179.5</v>
      </c>
      <c r="G531" s="31"/>
      <c r="H531" s="15"/>
      <c r="I531" s="16"/>
    </row>
    <row r="532" spans="1:9" s="6" customFormat="1" ht="28.5" customHeight="1">
      <c r="A532" s="50" t="s">
        <v>354</v>
      </c>
      <c r="B532" s="46" t="s">
        <v>29</v>
      </c>
      <c r="C532" s="46" t="s">
        <v>28</v>
      </c>
      <c r="D532" s="46" t="s">
        <v>279</v>
      </c>
      <c r="E532" s="46" t="s">
        <v>85</v>
      </c>
      <c r="F532" s="47">
        <f>F533</f>
        <v>179.5</v>
      </c>
      <c r="G532" s="31"/>
      <c r="H532" s="15"/>
      <c r="I532" s="16"/>
    </row>
    <row r="533" spans="1:9" s="6" customFormat="1" ht="29.25" customHeight="1">
      <c r="A533" s="50" t="s">
        <v>86</v>
      </c>
      <c r="B533" s="46" t="s">
        <v>29</v>
      </c>
      <c r="C533" s="46" t="s">
        <v>28</v>
      </c>
      <c r="D533" s="46" t="s">
        <v>279</v>
      </c>
      <c r="E533" s="46" t="s">
        <v>87</v>
      </c>
      <c r="F533" s="47">
        <f>30+165.1+12.5-20.6-7.5</f>
        <v>179.5</v>
      </c>
      <c r="G533" s="31"/>
      <c r="H533" s="15"/>
      <c r="I533" s="16"/>
    </row>
    <row r="534" spans="1:9" s="6" customFormat="1" ht="18.75" customHeight="1">
      <c r="A534" s="50" t="s">
        <v>439</v>
      </c>
      <c r="B534" s="46" t="s">
        <v>29</v>
      </c>
      <c r="C534" s="46" t="s">
        <v>29</v>
      </c>
      <c r="D534" s="46" t="s">
        <v>166</v>
      </c>
      <c r="E534" s="46" t="s">
        <v>39</v>
      </c>
      <c r="F534" s="63">
        <f>F535</f>
        <v>316.5</v>
      </c>
      <c r="G534" s="31">
        <f>G535</f>
        <v>306030</v>
      </c>
      <c r="H534" s="15">
        <f>H535</f>
        <v>300520</v>
      </c>
      <c r="I534" s="16">
        <f>I535</f>
        <v>300520</v>
      </c>
    </row>
    <row r="535" spans="1:9" s="6" customFormat="1" ht="28.5" customHeight="1">
      <c r="A535" s="50" t="s">
        <v>443</v>
      </c>
      <c r="B535" s="46" t="s">
        <v>29</v>
      </c>
      <c r="C535" s="46" t="s">
        <v>29</v>
      </c>
      <c r="D535" s="46" t="s">
        <v>196</v>
      </c>
      <c r="E535" s="46" t="s">
        <v>39</v>
      </c>
      <c r="F535" s="47">
        <f>F536+F542</f>
        <v>316.5</v>
      </c>
      <c r="G535" s="31">
        <f>G538</f>
        <v>306030</v>
      </c>
      <c r="H535" s="15">
        <f>H538</f>
        <v>300520</v>
      </c>
      <c r="I535" s="16">
        <f>I538</f>
        <v>300520</v>
      </c>
    </row>
    <row r="536" spans="1:9" s="6" customFormat="1" ht="28.5" customHeight="1">
      <c r="A536" s="50" t="s">
        <v>261</v>
      </c>
      <c r="B536" s="46" t="s">
        <v>29</v>
      </c>
      <c r="C536" s="46" t="s">
        <v>29</v>
      </c>
      <c r="D536" s="46" t="s">
        <v>260</v>
      </c>
      <c r="E536" s="46" t="s">
        <v>39</v>
      </c>
      <c r="F536" s="47">
        <f>F537</f>
        <v>249.5</v>
      </c>
      <c r="G536" s="31"/>
      <c r="H536" s="15"/>
      <c r="I536" s="16"/>
    </row>
    <row r="537" spans="1:9" s="6" customFormat="1" ht="15" customHeight="1">
      <c r="A537" s="50" t="s">
        <v>235</v>
      </c>
      <c r="B537" s="46" t="s">
        <v>29</v>
      </c>
      <c r="C537" s="46" t="s">
        <v>29</v>
      </c>
      <c r="D537" s="46" t="s">
        <v>262</v>
      </c>
      <c r="E537" s="46" t="s">
        <v>39</v>
      </c>
      <c r="F537" s="47">
        <f>F538</f>
        <v>249.5</v>
      </c>
      <c r="G537" s="31"/>
      <c r="H537" s="15"/>
      <c r="I537" s="16"/>
    </row>
    <row r="538" spans="1:9" s="6" customFormat="1" ht="26.25">
      <c r="A538" s="50" t="s">
        <v>109</v>
      </c>
      <c r="B538" s="46" t="s">
        <v>29</v>
      </c>
      <c r="C538" s="46" t="s">
        <v>29</v>
      </c>
      <c r="D538" s="46" t="s">
        <v>262</v>
      </c>
      <c r="E538" s="46" t="s">
        <v>110</v>
      </c>
      <c r="F538" s="47">
        <f>F539</f>
        <v>249.5</v>
      </c>
      <c r="G538" s="31">
        <f>G539</f>
        <v>306030</v>
      </c>
      <c r="H538" s="15">
        <f>H539</f>
        <v>300520</v>
      </c>
      <c r="I538" s="16">
        <f>I539</f>
        <v>300520</v>
      </c>
    </row>
    <row r="539" spans="1:9" s="6" customFormat="1" ht="15">
      <c r="A539" s="50" t="s">
        <v>111</v>
      </c>
      <c r="B539" s="46" t="s">
        <v>29</v>
      </c>
      <c r="C539" s="46" t="s">
        <v>29</v>
      </c>
      <c r="D539" s="46" t="s">
        <v>262</v>
      </c>
      <c r="E539" s="46" t="s">
        <v>112</v>
      </c>
      <c r="F539" s="47">
        <v>249.5</v>
      </c>
      <c r="G539" s="31">
        <f>300520+5510</f>
        <v>306030</v>
      </c>
      <c r="H539" s="15">
        <v>300520</v>
      </c>
      <c r="I539" s="16">
        <v>300520</v>
      </c>
    </row>
    <row r="540" spans="1:9" s="6" customFormat="1" ht="39" customHeight="1" hidden="1">
      <c r="A540" s="50" t="s">
        <v>2</v>
      </c>
      <c r="B540" s="46" t="s">
        <v>29</v>
      </c>
      <c r="C540" s="46" t="s">
        <v>26</v>
      </c>
      <c r="D540" s="46" t="s">
        <v>10</v>
      </c>
      <c r="E540" s="46" t="s">
        <v>39</v>
      </c>
      <c r="F540" s="47">
        <f>G540/1000</f>
        <v>0</v>
      </c>
      <c r="G540" s="31">
        <f>G541</f>
        <v>0</v>
      </c>
      <c r="H540" s="15">
        <f>H541</f>
        <v>0</v>
      </c>
      <c r="I540" s="16">
        <f>I541</f>
        <v>0</v>
      </c>
    </row>
    <row r="541" spans="1:9" s="6" customFormat="1" ht="15" customHeight="1" hidden="1">
      <c r="A541" s="50" t="s">
        <v>3</v>
      </c>
      <c r="B541" s="46" t="s">
        <v>29</v>
      </c>
      <c r="C541" s="46" t="s">
        <v>26</v>
      </c>
      <c r="D541" s="46" t="s">
        <v>10</v>
      </c>
      <c r="E541" s="46" t="s">
        <v>4</v>
      </c>
      <c r="F541" s="47">
        <f>G541/1000</f>
        <v>0</v>
      </c>
      <c r="G541" s="31">
        <v>0</v>
      </c>
      <c r="H541" s="15">
        <v>0</v>
      </c>
      <c r="I541" s="16">
        <v>0</v>
      </c>
    </row>
    <row r="542" spans="1:9" s="6" customFormat="1" ht="15" customHeight="1">
      <c r="A542" s="50" t="s">
        <v>265</v>
      </c>
      <c r="B542" s="46" t="s">
        <v>29</v>
      </c>
      <c r="C542" s="46" t="s">
        <v>29</v>
      </c>
      <c r="D542" s="46" t="s">
        <v>264</v>
      </c>
      <c r="E542" s="46" t="s">
        <v>39</v>
      </c>
      <c r="F542" s="47">
        <f>F543</f>
        <v>67</v>
      </c>
      <c r="G542" s="31"/>
      <c r="H542" s="15"/>
      <c r="I542" s="16"/>
    </row>
    <row r="543" spans="1:9" s="6" customFormat="1" ht="15" customHeight="1">
      <c r="A543" s="50" t="s">
        <v>235</v>
      </c>
      <c r="B543" s="46" t="s">
        <v>29</v>
      </c>
      <c r="C543" s="46" t="s">
        <v>29</v>
      </c>
      <c r="D543" s="46" t="s">
        <v>263</v>
      </c>
      <c r="E543" s="46" t="s">
        <v>39</v>
      </c>
      <c r="F543" s="47">
        <f>F544</f>
        <v>67</v>
      </c>
      <c r="G543" s="31"/>
      <c r="H543" s="15"/>
      <c r="I543" s="16"/>
    </row>
    <row r="544" spans="1:9" s="6" customFormat="1" ht="25.5" customHeight="1">
      <c r="A544" s="50" t="s">
        <v>109</v>
      </c>
      <c r="B544" s="46" t="s">
        <v>29</v>
      </c>
      <c r="C544" s="46" t="s">
        <v>29</v>
      </c>
      <c r="D544" s="46" t="s">
        <v>263</v>
      </c>
      <c r="E544" s="46" t="s">
        <v>110</v>
      </c>
      <c r="F544" s="47">
        <f>F545</f>
        <v>67</v>
      </c>
      <c r="G544" s="31"/>
      <c r="H544" s="15"/>
      <c r="I544" s="16"/>
    </row>
    <row r="545" spans="1:9" s="6" customFormat="1" ht="15" customHeight="1">
      <c r="A545" s="50" t="s">
        <v>111</v>
      </c>
      <c r="B545" s="46" t="s">
        <v>29</v>
      </c>
      <c r="C545" s="46" t="s">
        <v>29</v>
      </c>
      <c r="D545" s="46" t="s">
        <v>263</v>
      </c>
      <c r="E545" s="46" t="s">
        <v>112</v>
      </c>
      <c r="F545" s="47">
        <v>67</v>
      </c>
      <c r="G545" s="31"/>
      <c r="H545" s="15"/>
      <c r="I545" s="16"/>
    </row>
    <row r="546" spans="1:9" s="6" customFormat="1" ht="15" customHeight="1">
      <c r="A546" s="51" t="s">
        <v>5</v>
      </c>
      <c r="B546" s="43" t="s">
        <v>30</v>
      </c>
      <c r="C546" s="43" t="s">
        <v>37</v>
      </c>
      <c r="D546" s="43" t="s">
        <v>166</v>
      </c>
      <c r="E546" s="43" t="s">
        <v>39</v>
      </c>
      <c r="F546" s="70">
        <f>F547</f>
        <v>4619.2</v>
      </c>
      <c r="G546" s="31"/>
      <c r="H546" s="15"/>
      <c r="I546" s="16"/>
    </row>
    <row r="547" spans="1:9" s="6" customFormat="1" ht="15" customHeight="1">
      <c r="A547" s="50" t="s">
        <v>11</v>
      </c>
      <c r="B547" s="46" t="s">
        <v>30</v>
      </c>
      <c r="C547" s="46" t="s">
        <v>20</v>
      </c>
      <c r="D547" s="46" t="s">
        <v>166</v>
      </c>
      <c r="E547" s="46" t="s">
        <v>39</v>
      </c>
      <c r="F547" s="47">
        <f>F548+F553+F558+F572</f>
        <v>4619.2</v>
      </c>
      <c r="G547" s="31"/>
      <c r="H547" s="15"/>
      <c r="I547" s="16"/>
    </row>
    <row r="548" spans="1:9" s="6" customFormat="1" ht="28.5" customHeight="1">
      <c r="A548" s="50" t="s">
        <v>193</v>
      </c>
      <c r="B548" s="46" t="s">
        <v>30</v>
      </c>
      <c r="C548" s="46" t="s">
        <v>20</v>
      </c>
      <c r="D548" s="46" t="s">
        <v>194</v>
      </c>
      <c r="E548" s="46" t="s">
        <v>39</v>
      </c>
      <c r="F548" s="47">
        <f>F549</f>
        <v>5.9</v>
      </c>
      <c r="G548" s="31"/>
      <c r="H548" s="15"/>
      <c r="I548" s="16"/>
    </row>
    <row r="549" spans="1:9" s="6" customFormat="1" ht="26.25" customHeight="1">
      <c r="A549" s="50" t="s">
        <v>315</v>
      </c>
      <c r="B549" s="46" t="s">
        <v>30</v>
      </c>
      <c r="C549" s="46" t="s">
        <v>20</v>
      </c>
      <c r="D549" s="46" t="s">
        <v>316</v>
      </c>
      <c r="E549" s="46" t="s">
        <v>39</v>
      </c>
      <c r="F549" s="47">
        <f aca="true" t="shared" si="8" ref="F549:F556">F550</f>
        <v>5.9</v>
      </c>
      <c r="G549" s="31"/>
      <c r="H549" s="15"/>
      <c r="I549" s="16"/>
    </row>
    <row r="550" spans="1:9" s="6" customFormat="1" ht="14.25" customHeight="1">
      <c r="A550" s="50" t="s">
        <v>235</v>
      </c>
      <c r="B550" s="46" t="s">
        <v>30</v>
      </c>
      <c r="C550" s="46" t="s">
        <v>20</v>
      </c>
      <c r="D550" s="46" t="s">
        <v>317</v>
      </c>
      <c r="E550" s="46" t="s">
        <v>39</v>
      </c>
      <c r="F550" s="47">
        <f>F551</f>
        <v>5.9</v>
      </c>
      <c r="G550" s="31"/>
      <c r="H550" s="15"/>
      <c r="I550" s="16"/>
    </row>
    <row r="551" spans="1:9" s="6" customFormat="1" ht="27.75" customHeight="1">
      <c r="A551" s="50" t="s">
        <v>354</v>
      </c>
      <c r="B551" s="46" t="s">
        <v>30</v>
      </c>
      <c r="C551" s="46" t="s">
        <v>20</v>
      </c>
      <c r="D551" s="46" t="s">
        <v>317</v>
      </c>
      <c r="E551" s="46" t="s">
        <v>85</v>
      </c>
      <c r="F551" s="47">
        <f>F552</f>
        <v>5.9</v>
      </c>
      <c r="G551" s="31"/>
      <c r="H551" s="15"/>
      <c r="I551" s="16"/>
    </row>
    <row r="552" spans="1:9" s="6" customFormat="1" ht="28.5" customHeight="1">
      <c r="A552" s="50" t="s">
        <v>86</v>
      </c>
      <c r="B552" s="46" t="s">
        <v>30</v>
      </c>
      <c r="C552" s="46" t="s">
        <v>20</v>
      </c>
      <c r="D552" s="46" t="s">
        <v>317</v>
      </c>
      <c r="E552" s="46" t="s">
        <v>87</v>
      </c>
      <c r="F552" s="63">
        <f>5.9+5.9-5.9</f>
        <v>5.9</v>
      </c>
      <c r="G552" s="31"/>
      <c r="H552" s="15"/>
      <c r="I552" s="16"/>
    </row>
    <row r="553" spans="1:9" s="6" customFormat="1" ht="37.5" customHeight="1" hidden="1">
      <c r="A553" s="50" t="s">
        <v>444</v>
      </c>
      <c r="B553" s="46" t="s">
        <v>30</v>
      </c>
      <c r="C553" s="46" t="s">
        <v>20</v>
      </c>
      <c r="D553" s="46" t="s">
        <v>195</v>
      </c>
      <c r="E553" s="46" t="s">
        <v>39</v>
      </c>
      <c r="F553" s="47">
        <f t="shared" si="8"/>
        <v>0</v>
      </c>
      <c r="G553" s="31"/>
      <c r="H553" s="15"/>
      <c r="I553" s="16"/>
    </row>
    <row r="554" spans="1:9" s="6" customFormat="1" ht="24" customHeight="1" hidden="1">
      <c r="A554" s="50" t="s">
        <v>318</v>
      </c>
      <c r="B554" s="46" t="s">
        <v>30</v>
      </c>
      <c r="C554" s="46" t="s">
        <v>20</v>
      </c>
      <c r="D554" s="46" t="s">
        <v>319</v>
      </c>
      <c r="E554" s="46" t="s">
        <v>39</v>
      </c>
      <c r="F554" s="47">
        <f t="shared" si="8"/>
        <v>0</v>
      </c>
      <c r="G554" s="31"/>
      <c r="H554" s="15"/>
      <c r="I554" s="16"/>
    </row>
    <row r="555" spans="1:9" s="6" customFormat="1" ht="15" customHeight="1" hidden="1">
      <c r="A555" s="50" t="s">
        <v>235</v>
      </c>
      <c r="B555" s="46" t="s">
        <v>30</v>
      </c>
      <c r="C555" s="46" t="s">
        <v>20</v>
      </c>
      <c r="D555" s="46" t="s">
        <v>320</v>
      </c>
      <c r="E555" s="46" t="s">
        <v>39</v>
      </c>
      <c r="F555" s="47">
        <f t="shared" si="8"/>
        <v>0</v>
      </c>
      <c r="G555" s="31"/>
      <c r="H555" s="15"/>
      <c r="I555" s="16"/>
    </row>
    <row r="556" spans="1:9" s="6" customFormat="1" ht="30" customHeight="1" hidden="1">
      <c r="A556" s="50" t="s">
        <v>354</v>
      </c>
      <c r="B556" s="46" t="s">
        <v>30</v>
      </c>
      <c r="C556" s="46" t="s">
        <v>20</v>
      </c>
      <c r="D556" s="46" t="s">
        <v>320</v>
      </c>
      <c r="E556" s="46" t="s">
        <v>85</v>
      </c>
      <c r="F556" s="47">
        <f t="shared" si="8"/>
        <v>0</v>
      </c>
      <c r="G556" s="31"/>
      <c r="H556" s="15"/>
      <c r="I556" s="16"/>
    </row>
    <row r="557" spans="1:9" s="6" customFormat="1" ht="27.75" customHeight="1" hidden="1">
      <c r="A557" s="50" t="s">
        <v>86</v>
      </c>
      <c r="B557" s="46" t="s">
        <v>30</v>
      </c>
      <c r="C557" s="46" t="s">
        <v>20</v>
      </c>
      <c r="D557" s="46" t="s">
        <v>320</v>
      </c>
      <c r="E557" s="46" t="s">
        <v>87</v>
      </c>
      <c r="F557" s="63">
        <f>5.9-5.9</f>
        <v>0</v>
      </c>
      <c r="G557" s="31"/>
      <c r="H557" s="15"/>
      <c r="I557" s="16"/>
    </row>
    <row r="558" spans="1:9" s="6" customFormat="1" ht="28.5" customHeight="1">
      <c r="A558" s="50" t="s">
        <v>203</v>
      </c>
      <c r="B558" s="46" t="s">
        <v>30</v>
      </c>
      <c r="C558" s="46" t="s">
        <v>20</v>
      </c>
      <c r="D558" s="46" t="s">
        <v>204</v>
      </c>
      <c r="E558" s="46" t="s">
        <v>39</v>
      </c>
      <c r="F558" s="47">
        <f>F559+F568</f>
        <v>4557.6</v>
      </c>
      <c r="G558" s="31"/>
      <c r="H558" s="15"/>
      <c r="I558" s="16"/>
    </row>
    <row r="559" spans="1:9" s="6" customFormat="1" ht="27.75" customHeight="1">
      <c r="A559" s="50" t="s">
        <v>308</v>
      </c>
      <c r="B559" s="46" t="s">
        <v>30</v>
      </c>
      <c r="C559" s="46" t="s">
        <v>20</v>
      </c>
      <c r="D559" s="46" t="s">
        <v>309</v>
      </c>
      <c r="E559" s="46" t="s">
        <v>39</v>
      </c>
      <c r="F559" s="47">
        <f>F560+F565</f>
        <v>4243</v>
      </c>
      <c r="G559" s="31"/>
      <c r="H559" s="15"/>
      <c r="I559" s="16"/>
    </row>
    <row r="560" spans="1:9" s="6" customFormat="1" ht="25.5" customHeight="1">
      <c r="A560" s="50" t="s">
        <v>125</v>
      </c>
      <c r="B560" s="46" t="s">
        <v>30</v>
      </c>
      <c r="C560" s="46" t="s">
        <v>20</v>
      </c>
      <c r="D560" s="46" t="s">
        <v>310</v>
      </c>
      <c r="E560" s="46" t="s">
        <v>39</v>
      </c>
      <c r="F560" s="47">
        <f>F561+F563</f>
        <v>3724.8</v>
      </c>
      <c r="G560" s="31"/>
      <c r="H560" s="15"/>
      <c r="I560" s="16"/>
    </row>
    <row r="561" spans="1:9" s="6" customFormat="1" ht="53.25" customHeight="1">
      <c r="A561" s="50" t="s">
        <v>80</v>
      </c>
      <c r="B561" s="46" t="s">
        <v>30</v>
      </c>
      <c r="C561" s="46" t="s">
        <v>20</v>
      </c>
      <c r="D561" s="46" t="s">
        <v>310</v>
      </c>
      <c r="E561" s="46" t="s">
        <v>34</v>
      </c>
      <c r="F561" s="47">
        <f>F562</f>
        <v>3174.6</v>
      </c>
      <c r="G561" s="31"/>
      <c r="H561" s="15"/>
      <c r="I561" s="16"/>
    </row>
    <row r="562" spans="1:9" s="6" customFormat="1" ht="15" customHeight="1">
      <c r="A562" s="50" t="s">
        <v>141</v>
      </c>
      <c r="B562" s="46" t="s">
        <v>30</v>
      </c>
      <c r="C562" s="46" t="s">
        <v>20</v>
      </c>
      <c r="D562" s="46" t="s">
        <v>310</v>
      </c>
      <c r="E562" s="46" t="s">
        <v>127</v>
      </c>
      <c r="F562" s="47">
        <v>3174.6</v>
      </c>
      <c r="G562" s="31"/>
      <c r="H562" s="15"/>
      <c r="I562" s="16"/>
    </row>
    <row r="563" spans="1:9" s="6" customFormat="1" ht="27" customHeight="1">
      <c r="A563" s="50" t="s">
        <v>354</v>
      </c>
      <c r="B563" s="46" t="s">
        <v>30</v>
      </c>
      <c r="C563" s="46" t="s">
        <v>20</v>
      </c>
      <c r="D563" s="46" t="s">
        <v>310</v>
      </c>
      <c r="E563" s="46" t="s">
        <v>85</v>
      </c>
      <c r="F563" s="47">
        <f>F564</f>
        <v>550.2</v>
      </c>
      <c r="G563" s="31"/>
      <c r="H563" s="15"/>
      <c r="I563" s="16"/>
    </row>
    <row r="564" spans="1:9" s="6" customFormat="1" ht="25.5" customHeight="1">
      <c r="A564" s="50" t="s">
        <v>86</v>
      </c>
      <c r="B564" s="46" t="s">
        <v>30</v>
      </c>
      <c r="C564" s="46" t="s">
        <v>20</v>
      </c>
      <c r="D564" s="46" t="s">
        <v>310</v>
      </c>
      <c r="E564" s="46" t="s">
        <v>87</v>
      </c>
      <c r="F564" s="47">
        <f>538.7+11.5</f>
        <v>550.2</v>
      </c>
      <c r="G564" s="31"/>
      <c r="H564" s="15"/>
      <c r="I564" s="16"/>
    </row>
    <row r="565" spans="1:9" s="6" customFormat="1" ht="39" customHeight="1">
      <c r="A565" s="50" t="s">
        <v>152</v>
      </c>
      <c r="B565" s="46" t="s">
        <v>30</v>
      </c>
      <c r="C565" s="46" t="s">
        <v>20</v>
      </c>
      <c r="D565" s="46" t="s">
        <v>311</v>
      </c>
      <c r="E565" s="46" t="s">
        <v>39</v>
      </c>
      <c r="F565" s="47">
        <f>F566</f>
        <v>518.2</v>
      </c>
      <c r="G565" s="31"/>
      <c r="H565" s="15"/>
      <c r="I565" s="16"/>
    </row>
    <row r="566" spans="1:9" s="6" customFormat="1" ht="15" customHeight="1">
      <c r="A566" s="50" t="s">
        <v>90</v>
      </c>
      <c r="B566" s="46" t="s">
        <v>30</v>
      </c>
      <c r="C566" s="46" t="s">
        <v>20</v>
      </c>
      <c r="D566" s="46" t="s">
        <v>311</v>
      </c>
      <c r="E566" s="46" t="s">
        <v>91</v>
      </c>
      <c r="F566" s="47">
        <f>F567</f>
        <v>518.2</v>
      </c>
      <c r="G566" s="31"/>
      <c r="H566" s="15"/>
      <c r="I566" s="16"/>
    </row>
    <row r="567" spans="1:9" s="6" customFormat="1" ht="15" customHeight="1">
      <c r="A567" s="50" t="s">
        <v>96</v>
      </c>
      <c r="B567" s="46" t="s">
        <v>30</v>
      </c>
      <c r="C567" s="46" t="s">
        <v>20</v>
      </c>
      <c r="D567" s="46" t="s">
        <v>311</v>
      </c>
      <c r="E567" s="46" t="s">
        <v>97</v>
      </c>
      <c r="F567" s="47">
        <v>518.2</v>
      </c>
      <c r="G567" s="31"/>
      <c r="H567" s="15"/>
      <c r="I567" s="16"/>
    </row>
    <row r="568" spans="1:9" s="6" customFormat="1" ht="27" customHeight="1">
      <c r="A568" s="50" t="s">
        <v>312</v>
      </c>
      <c r="B568" s="46" t="s">
        <v>30</v>
      </c>
      <c r="C568" s="46" t="s">
        <v>20</v>
      </c>
      <c r="D568" s="46" t="s">
        <v>313</v>
      </c>
      <c r="E568" s="46" t="s">
        <v>39</v>
      </c>
      <c r="F568" s="47">
        <f>F569</f>
        <v>314.6</v>
      </c>
      <c r="G568" s="31"/>
      <c r="H568" s="15"/>
      <c r="I568" s="16"/>
    </row>
    <row r="569" spans="1:9" s="6" customFormat="1" ht="27.75" customHeight="1">
      <c r="A569" s="50" t="s">
        <v>125</v>
      </c>
      <c r="B569" s="46" t="s">
        <v>30</v>
      </c>
      <c r="C569" s="46" t="s">
        <v>20</v>
      </c>
      <c r="D569" s="46" t="s">
        <v>314</v>
      </c>
      <c r="E569" s="46" t="s">
        <v>39</v>
      </c>
      <c r="F569" s="47">
        <f>F570</f>
        <v>314.6</v>
      </c>
      <c r="G569" s="31"/>
      <c r="H569" s="15"/>
      <c r="I569" s="16"/>
    </row>
    <row r="570" spans="1:9" s="6" customFormat="1" ht="28.5" customHeight="1">
      <c r="A570" s="50" t="s">
        <v>354</v>
      </c>
      <c r="B570" s="46" t="s">
        <v>30</v>
      </c>
      <c r="C570" s="46" t="s">
        <v>20</v>
      </c>
      <c r="D570" s="46" t="s">
        <v>314</v>
      </c>
      <c r="E570" s="46" t="s">
        <v>85</v>
      </c>
      <c r="F570" s="47">
        <f>F571</f>
        <v>314.6</v>
      </c>
      <c r="G570" s="31"/>
      <c r="H570" s="15"/>
      <c r="I570" s="16"/>
    </row>
    <row r="571" spans="1:9" s="6" customFormat="1" ht="30.75" customHeight="1">
      <c r="A571" s="50" t="s">
        <v>86</v>
      </c>
      <c r="B571" s="46" t="s">
        <v>30</v>
      </c>
      <c r="C571" s="46" t="s">
        <v>20</v>
      </c>
      <c r="D571" s="46" t="s">
        <v>314</v>
      </c>
      <c r="E571" s="46" t="s">
        <v>87</v>
      </c>
      <c r="F571" s="47">
        <f>356.6+5.9-11.5-32-4.4</f>
        <v>314.6</v>
      </c>
      <c r="G571" s="31"/>
      <c r="H571" s="15"/>
      <c r="I571" s="16"/>
    </row>
    <row r="572" spans="1:9" s="6" customFormat="1" ht="42" customHeight="1">
      <c r="A572" s="50" t="s">
        <v>447</v>
      </c>
      <c r="B572" s="46" t="s">
        <v>30</v>
      </c>
      <c r="C572" s="46" t="s">
        <v>20</v>
      </c>
      <c r="D572" s="46" t="s">
        <v>182</v>
      </c>
      <c r="E572" s="46" t="s">
        <v>39</v>
      </c>
      <c r="F572" s="47">
        <f>F573</f>
        <v>55.699999999999996</v>
      </c>
      <c r="G572" s="31"/>
      <c r="H572" s="15"/>
      <c r="I572" s="16"/>
    </row>
    <row r="573" spans="1:9" s="6" customFormat="1" ht="40.5" customHeight="1">
      <c r="A573" s="50" t="s">
        <v>372</v>
      </c>
      <c r="B573" s="46" t="s">
        <v>30</v>
      </c>
      <c r="C573" s="46" t="s">
        <v>20</v>
      </c>
      <c r="D573" s="46" t="s">
        <v>371</v>
      </c>
      <c r="E573" s="46" t="s">
        <v>39</v>
      </c>
      <c r="F573" s="47">
        <f>F574</f>
        <v>55.699999999999996</v>
      </c>
      <c r="G573" s="31"/>
      <c r="H573" s="15"/>
      <c r="I573" s="16"/>
    </row>
    <row r="574" spans="1:9" s="6" customFormat="1" ht="42" customHeight="1">
      <c r="A574" s="50" t="s">
        <v>374</v>
      </c>
      <c r="B574" s="46" t="s">
        <v>30</v>
      </c>
      <c r="C574" s="46" t="s">
        <v>20</v>
      </c>
      <c r="D574" s="46" t="s">
        <v>373</v>
      </c>
      <c r="E574" s="46" t="s">
        <v>39</v>
      </c>
      <c r="F574" s="47">
        <f>F575</f>
        <v>55.699999999999996</v>
      </c>
      <c r="G574" s="31"/>
      <c r="H574" s="15"/>
      <c r="I574" s="16"/>
    </row>
    <row r="575" spans="1:9" s="6" customFormat="1" ht="15.75" customHeight="1">
      <c r="A575" s="50" t="s">
        <v>235</v>
      </c>
      <c r="B575" s="46" t="s">
        <v>30</v>
      </c>
      <c r="C575" s="46" t="s">
        <v>20</v>
      </c>
      <c r="D575" s="46" t="s">
        <v>375</v>
      </c>
      <c r="E575" s="46" t="s">
        <v>39</v>
      </c>
      <c r="F575" s="47">
        <f>F576</f>
        <v>55.699999999999996</v>
      </c>
      <c r="G575" s="31"/>
      <c r="H575" s="15"/>
      <c r="I575" s="16"/>
    </row>
    <row r="576" spans="1:9" s="6" customFormat="1" ht="27" customHeight="1">
      <c r="A576" s="50" t="s">
        <v>354</v>
      </c>
      <c r="B576" s="46" t="s">
        <v>30</v>
      </c>
      <c r="C576" s="46" t="s">
        <v>20</v>
      </c>
      <c r="D576" s="46" t="s">
        <v>375</v>
      </c>
      <c r="E576" s="46" t="s">
        <v>85</v>
      </c>
      <c r="F576" s="47">
        <f>F577</f>
        <v>55.699999999999996</v>
      </c>
      <c r="G576" s="31"/>
      <c r="H576" s="15"/>
      <c r="I576" s="16"/>
    </row>
    <row r="577" spans="1:9" s="6" customFormat="1" ht="27.75" customHeight="1">
      <c r="A577" s="50" t="s">
        <v>86</v>
      </c>
      <c r="B577" s="46" t="s">
        <v>30</v>
      </c>
      <c r="C577" s="46" t="s">
        <v>20</v>
      </c>
      <c r="D577" s="46" t="s">
        <v>375</v>
      </c>
      <c r="E577" s="46" t="s">
        <v>87</v>
      </c>
      <c r="F577" s="47">
        <f>19.3+32+4.4</f>
        <v>55.699999999999996</v>
      </c>
      <c r="G577" s="31"/>
      <c r="H577" s="15"/>
      <c r="I577" s="16"/>
    </row>
    <row r="578" spans="1:9" s="6" customFormat="1" ht="15">
      <c r="A578" s="51" t="s">
        <v>52</v>
      </c>
      <c r="B578" s="43" t="s">
        <v>31</v>
      </c>
      <c r="C578" s="43" t="s">
        <v>37</v>
      </c>
      <c r="D578" s="43" t="s">
        <v>166</v>
      </c>
      <c r="E578" s="43" t="s">
        <v>39</v>
      </c>
      <c r="F578" s="70">
        <f>F579+F584+F592</f>
        <v>917.5999999999999</v>
      </c>
      <c r="G578" s="31">
        <f>G579+G584+G600+G592</f>
        <v>2901850</v>
      </c>
      <c r="H578" s="15">
        <f>H579+H584+H600+H592</f>
        <v>2936550</v>
      </c>
      <c r="I578" s="16">
        <f>I579+I584+I600+I592</f>
        <v>2970650</v>
      </c>
    </row>
    <row r="579" spans="1:9" s="6" customFormat="1" ht="15">
      <c r="A579" s="50" t="s">
        <v>482</v>
      </c>
      <c r="B579" s="46" t="s">
        <v>31</v>
      </c>
      <c r="C579" s="46" t="s">
        <v>20</v>
      </c>
      <c r="D579" s="46" t="s">
        <v>166</v>
      </c>
      <c r="E579" s="46" t="s">
        <v>39</v>
      </c>
      <c r="F579" s="47">
        <f>F580</f>
        <v>402</v>
      </c>
      <c r="G579" s="31">
        <f aca="true" t="shared" si="9" ref="G579:I582">G580</f>
        <v>311250</v>
      </c>
      <c r="H579" s="15">
        <f t="shared" si="9"/>
        <v>311250</v>
      </c>
      <c r="I579" s="16">
        <f t="shared" si="9"/>
        <v>311250</v>
      </c>
    </row>
    <row r="580" spans="1:9" s="20" customFormat="1" ht="26.25">
      <c r="A580" s="50" t="s">
        <v>107</v>
      </c>
      <c r="B580" s="46" t="s">
        <v>31</v>
      </c>
      <c r="C580" s="46" t="s">
        <v>20</v>
      </c>
      <c r="D580" s="46" t="s">
        <v>185</v>
      </c>
      <c r="E580" s="46" t="s">
        <v>39</v>
      </c>
      <c r="F580" s="47">
        <f>F581</f>
        <v>402</v>
      </c>
      <c r="G580" s="31">
        <f t="shared" si="9"/>
        <v>311250</v>
      </c>
      <c r="H580" s="15">
        <f t="shared" si="9"/>
        <v>311250</v>
      </c>
      <c r="I580" s="16">
        <f t="shared" si="9"/>
        <v>311250</v>
      </c>
    </row>
    <row r="581" spans="1:9" s="20" customFormat="1" ht="15">
      <c r="A581" s="50" t="s">
        <v>151</v>
      </c>
      <c r="B581" s="46" t="s">
        <v>31</v>
      </c>
      <c r="C581" s="46" t="s">
        <v>20</v>
      </c>
      <c r="D581" s="46" t="s">
        <v>197</v>
      </c>
      <c r="E581" s="46" t="s">
        <v>39</v>
      </c>
      <c r="F581" s="47">
        <f>F582</f>
        <v>402</v>
      </c>
      <c r="G581" s="31">
        <f t="shared" si="9"/>
        <v>311250</v>
      </c>
      <c r="H581" s="15">
        <f t="shared" si="9"/>
        <v>311250</v>
      </c>
      <c r="I581" s="16">
        <f t="shared" si="9"/>
        <v>311250</v>
      </c>
    </row>
    <row r="582" spans="1:9" s="19" customFormat="1" ht="15">
      <c r="A582" s="50" t="s">
        <v>116</v>
      </c>
      <c r="B582" s="46" t="s">
        <v>31</v>
      </c>
      <c r="C582" s="46" t="s">
        <v>20</v>
      </c>
      <c r="D582" s="46" t="s">
        <v>197</v>
      </c>
      <c r="E582" s="46" t="s">
        <v>117</v>
      </c>
      <c r="F582" s="47">
        <f>F583</f>
        <v>402</v>
      </c>
      <c r="G582" s="31">
        <f t="shared" si="9"/>
        <v>311250</v>
      </c>
      <c r="H582" s="15">
        <f t="shared" si="9"/>
        <v>311250</v>
      </c>
      <c r="I582" s="16">
        <f t="shared" si="9"/>
        <v>311250</v>
      </c>
    </row>
    <row r="583" spans="1:10" s="19" customFormat="1" ht="15">
      <c r="A583" s="50" t="s">
        <v>118</v>
      </c>
      <c r="B583" s="46" t="s">
        <v>31</v>
      </c>
      <c r="C583" s="46" t="s">
        <v>20</v>
      </c>
      <c r="D583" s="46" t="s">
        <v>197</v>
      </c>
      <c r="E583" s="46" t="s">
        <v>119</v>
      </c>
      <c r="F583" s="47">
        <v>402</v>
      </c>
      <c r="G583" s="31">
        <v>311250</v>
      </c>
      <c r="H583" s="15">
        <v>311250</v>
      </c>
      <c r="I583" s="16">
        <v>311250</v>
      </c>
      <c r="J583" s="36"/>
    </row>
    <row r="584" spans="1:9" s="19" customFormat="1" ht="15">
      <c r="A584" s="50" t="s">
        <v>53</v>
      </c>
      <c r="B584" s="46" t="s">
        <v>31</v>
      </c>
      <c r="C584" s="46" t="s">
        <v>25</v>
      </c>
      <c r="D584" s="46" t="s">
        <v>166</v>
      </c>
      <c r="E584" s="46" t="s">
        <v>39</v>
      </c>
      <c r="F584" s="47">
        <f>F585</f>
        <v>229.4</v>
      </c>
      <c r="G584" s="31">
        <f>G585</f>
        <v>200900</v>
      </c>
      <c r="H584" s="15">
        <f aca="true" t="shared" si="10" ref="H584:I589">H585</f>
        <v>235600</v>
      </c>
      <c r="I584" s="16">
        <f t="shared" si="10"/>
        <v>269700</v>
      </c>
    </row>
    <row r="585" spans="1:9" s="6" customFormat="1" ht="26.25">
      <c r="A585" s="50" t="s">
        <v>107</v>
      </c>
      <c r="B585" s="46" t="s">
        <v>31</v>
      </c>
      <c r="C585" s="46" t="s">
        <v>25</v>
      </c>
      <c r="D585" s="46" t="s">
        <v>185</v>
      </c>
      <c r="E585" s="46" t="s">
        <v>39</v>
      </c>
      <c r="F585" s="47">
        <f>F586</f>
        <v>229.4</v>
      </c>
      <c r="G585" s="31">
        <f>G586</f>
        <v>200900</v>
      </c>
      <c r="H585" s="15">
        <f t="shared" si="10"/>
        <v>235600</v>
      </c>
      <c r="I585" s="16">
        <f t="shared" si="10"/>
        <v>269700</v>
      </c>
    </row>
    <row r="586" spans="1:9" s="20" customFormat="1" ht="37.5" customHeight="1">
      <c r="A586" s="50" t="s">
        <v>153</v>
      </c>
      <c r="B586" s="46" t="s">
        <v>31</v>
      </c>
      <c r="C586" s="46" t="s">
        <v>25</v>
      </c>
      <c r="D586" s="46" t="s">
        <v>215</v>
      </c>
      <c r="E586" s="46" t="s">
        <v>39</v>
      </c>
      <c r="F586" s="47">
        <f>F587+F589</f>
        <v>229.4</v>
      </c>
      <c r="G586" s="31">
        <f>G589</f>
        <v>200900</v>
      </c>
      <c r="H586" s="15">
        <f>H589</f>
        <v>235600</v>
      </c>
      <c r="I586" s="16">
        <f>I589</f>
        <v>269700</v>
      </c>
    </row>
    <row r="587" spans="1:9" s="20" customFormat="1" ht="27" customHeight="1">
      <c r="A587" s="50" t="s">
        <v>354</v>
      </c>
      <c r="B587" s="46" t="s">
        <v>31</v>
      </c>
      <c r="C587" s="46" t="s">
        <v>25</v>
      </c>
      <c r="D587" s="46" t="s">
        <v>215</v>
      </c>
      <c r="E587" s="46" t="s">
        <v>85</v>
      </c>
      <c r="F587" s="47">
        <f>F588</f>
        <v>4.1</v>
      </c>
      <c r="G587" s="31"/>
      <c r="H587" s="15"/>
      <c r="I587" s="16"/>
    </row>
    <row r="588" spans="1:9" s="20" customFormat="1" ht="27.75" customHeight="1">
      <c r="A588" s="50" t="s">
        <v>86</v>
      </c>
      <c r="B588" s="46" t="s">
        <v>31</v>
      </c>
      <c r="C588" s="46" t="s">
        <v>25</v>
      </c>
      <c r="D588" s="46" t="s">
        <v>215</v>
      </c>
      <c r="E588" s="46" t="s">
        <v>87</v>
      </c>
      <c r="F588" s="47">
        <v>4.1</v>
      </c>
      <c r="G588" s="31"/>
      <c r="H588" s="15"/>
      <c r="I588" s="16"/>
    </row>
    <row r="589" spans="1:9" s="19" customFormat="1" ht="14.25" customHeight="1">
      <c r="A589" s="50" t="s">
        <v>116</v>
      </c>
      <c r="B589" s="46" t="s">
        <v>31</v>
      </c>
      <c r="C589" s="46" t="s">
        <v>25</v>
      </c>
      <c r="D589" s="46" t="s">
        <v>215</v>
      </c>
      <c r="E589" s="46" t="s">
        <v>117</v>
      </c>
      <c r="F589" s="47">
        <f>F590</f>
        <v>225.3</v>
      </c>
      <c r="G589" s="31">
        <f>G590</f>
        <v>200900</v>
      </c>
      <c r="H589" s="15">
        <f t="shared" si="10"/>
        <v>235600</v>
      </c>
      <c r="I589" s="16">
        <f t="shared" si="10"/>
        <v>269700</v>
      </c>
    </row>
    <row r="590" spans="1:9" s="19" customFormat="1" ht="16.5" customHeight="1">
      <c r="A590" s="50" t="s">
        <v>118</v>
      </c>
      <c r="B590" s="46" t="s">
        <v>31</v>
      </c>
      <c r="C590" s="46" t="s">
        <v>25</v>
      </c>
      <c r="D590" s="46" t="s">
        <v>215</v>
      </c>
      <c r="E590" s="46" t="s">
        <v>119</v>
      </c>
      <c r="F590" s="47">
        <v>225.3</v>
      </c>
      <c r="G590" s="31">
        <f>200900</f>
        <v>200900</v>
      </c>
      <c r="H590" s="15">
        <v>235600</v>
      </c>
      <c r="I590" s="16">
        <v>269700</v>
      </c>
    </row>
    <row r="591" spans="1:9" s="19" customFormat="1" ht="2.25" customHeight="1" hidden="1">
      <c r="A591" s="50"/>
      <c r="B591" s="46"/>
      <c r="C591" s="46"/>
      <c r="D591" s="46"/>
      <c r="E591" s="46"/>
      <c r="F591" s="47">
        <f>G591/1000</f>
        <v>0</v>
      </c>
      <c r="G591" s="31"/>
      <c r="H591" s="15"/>
      <c r="I591" s="16"/>
    </row>
    <row r="592" spans="1:9" s="6" customFormat="1" ht="18.75" customHeight="1">
      <c r="A592" s="50" t="s">
        <v>12</v>
      </c>
      <c r="B592" s="46" t="s">
        <v>31</v>
      </c>
      <c r="C592" s="46" t="s">
        <v>24</v>
      </c>
      <c r="D592" s="46" t="s">
        <v>166</v>
      </c>
      <c r="E592" s="46" t="s">
        <v>39</v>
      </c>
      <c r="F592" s="47">
        <f>F593</f>
        <v>286.2</v>
      </c>
      <c r="G592" s="31">
        <f>G593</f>
        <v>534700</v>
      </c>
      <c r="H592" s="15">
        <f>H593</f>
        <v>534700</v>
      </c>
      <c r="I592" s="16">
        <f>I593</f>
        <v>534700</v>
      </c>
    </row>
    <row r="593" spans="1:9" s="6" customFormat="1" ht="26.25">
      <c r="A593" s="50" t="s">
        <v>107</v>
      </c>
      <c r="B593" s="46" t="s">
        <v>31</v>
      </c>
      <c r="C593" s="46" t="s">
        <v>24</v>
      </c>
      <c r="D593" s="46" t="s">
        <v>185</v>
      </c>
      <c r="E593" s="46" t="s">
        <v>39</v>
      </c>
      <c r="F593" s="47">
        <f>F597+F594</f>
        <v>286.2</v>
      </c>
      <c r="G593" s="31">
        <f>G597</f>
        <v>534700</v>
      </c>
      <c r="H593" s="15">
        <f>H597</f>
        <v>534700</v>
      </c>
      <c r="I593" s="16">
        <f>I597</f>
        <v>534700</v>
      </c>
    </row>
    <row r="594" spans="1:9" s="6" customFormat="1" ht="64.5" hidden="1">
      <c r="A594" s="50" t="s">
        <v>465</v>
      </c>
      <c r="B594" s="46" t="s">
        <v>31</v>
      </c>
      <c r="C594" s="46" t="s">
        <v>24</v>
      </c>
      <c r="D594" s="46" t="s">
        <v>464</v>
      </c>
      <c r="E594" s="46" t="s">
        <v>39</v>
      </c>
      <c r="F594" s="47">
        <f>F595</f>
        <v>0</v>
      </c>
      <c r="G594" s="31"/>
      <c r="H594" s="15"/>
      <c r="I594" s="16"/>
    </row>
    <row r="595" spans="1:9" s="6" customFormat="1" ht="26.25" hidden="1">
      <c r="A595" s="50" t="s">
        <v>354</v>
      </c>
      <c r="B595" s="46" t="s">
        <v>31</v>
      </c>
      <c r="C595" s="46" t="s">
        <v>24</v>
      </c>
      <c r="D595" s="46" t="s">
        <v>464</v>
      </c>
      <c r="E595" s="46" t="s">
        <v>85</v>
      </c>
      <c r="F595" s="47">
        <f>F596</f>
        <v>0</v>
      </c>
      <c r="G595" s="31"/>
      <c r="H595" s="15"/>
      <c r="I595" s="16"/>
    </row>
    <row r="596" spans="1:9" s="6" customFormat="1" ht="26.25" hidden="1">
      <c r="A596" s="50" t="s">
        <v>86</v>
      </c>
      <c r="B596" s="46" t="s">
        <v>31</v>
      </c>
      <c r="C596" s="46" t="s">
        <v>24</v>
      </c>
      <c r="D596" s="46" t="s">
        <v>464</v>
      </c>
      <c r="E596" s="46" t="s">
        <v>87</v>
      </c>
      <c r="F596" s="47">
        <f>4.9-4.9</f>
        <v>0</v>
      </c>
      <c r="G596" s="31"/>
      <c r="H596" s="15"/>
      <c r="I596" s="16"/>
    </row>
    <row r="597" spans="1:9" s="6" customFormat="1" ht="42" customHeight="1">
      <c r="A597" s="50" t="s">
        <v>219</v>
      </c>
      <c r="B597" s="46" t="s">
        <v>31</v>
      </c>
      <c r="C597" s="46" t="s">
        <v>24</v>
      </c>
      <c r="D597" s="46" t="s">
        <v>212</v>
      </c>
      <c r="E597" s="46" t="s">
        <v>39</v>
      </c>
      <c r="F597" s="47">
        <f aca="true" t="shared" si="11" ref="F597:I598">F598</f>
        <v>286.2</v>
      </c>
      <c r="G597" s="31">
        <f t="shared" si="11"/>
        <v>534700</v>
      </c>
      <c r="H597" s="15">
        <f t="shared" si="11"/>
        <v>534700</v>
      </c>
      <c r="I597" s="16">
        <f t="shared" si="11"/>
        <v>534700</v>
      </c>
    </row>
    <row r="598" spans="1:9" s="6" customFormat="1" ht="15">
      <c r="A598" s="50" t="s">
        <v>120</v>
      </c>
      <c r="B598" s="46" t="s">
        <v>31</v>
      </c>
      <c r="C598" s="46" t="s">
        <v>24</v>
      </c>
      <c r="D598" s="46" t="s">
        <v>212</v>
      </c>
      <c r="E598" s="46" t="s">
        <v>117</v>
      </c>
      <c r="F598" s="47">
        <f t="shared" si="11"/>
        <v>286.2</v>
      </c>
      <c r="G598" s="31">
        <f t="shared" si="11"/>
        <v>534700</v>
      </c>
      <c r="H598" s="15">
        <f t="shared" si="11"/>
        <v>534700</v>
      </c>
      <c r="I598" s="16">
        <f t="shared" si="11"/>
        <v>534700</v>
      </c>
    </row>
    <row r="599" spans="1:9" s="6" customFormat="1" ht="15">
      <c r="A599" s="50" t="s">
        <v>118</v>
      </c>
      <c r="B599" s="46" t="s">
        <v>31</v>
      </c>
      <c r="C599" s="46" t="s">
        <v>24</v>
      </c>
      <c r="D599" s="46" t="s">
        <v>212</v>
      </c>
      <c r="E599" s="46" t="s">
        <v>119</v>
      </c>
      <c r="F599" s="47">
        <v>286.2</v>
      </c>
      <c r="G599" s="31">
        <v>534700</v>
      </c>
      <c r="H599" s="15">
        <v>534700</v>
      </c>
      <c r="I599" s="16">
        <v>534700</v>
      </c>
    </row>
    <row r="600" spans="1:9" s="6" customFormat="1" ht="15" hidden="1">
      <c r="A600" s="50" t="s">
        <v>54</v>
      </c>
      <c r="B600" s="46" t="s">
        <v>31</v>
      </c>
      <c r="C600" s="46" t="s">
        <v>21</v>
      </c>
      <c r="D600" s="46" t="s">
        <v>166</v>
      </c>
      <c r="E600" s="46" t="s">
        <v>39</v>
      </c>
      <c r="F600" s="47">
        <f aca="true" t="shared" si="12" ref="F600:I603">F601</f>
        <v>0</v>
      </c>
      <c r="G600" s="31">
        <f t="shared" si="12"/>
        <v>1855000</v>
      </c>
      <c r="H600" s="15">
        <f t="shared" si="12"/>
        <v>1855000</v>
      </c>
      <c r="I600" s="16">
        <f t="shared" si="12"/>
        <v>1855000</v>
      </c>
    </row>
    <row r="601" spans="1:9" s="6" customFormat="1" ht="26.25" hidden="1">
      <c r="A601" s="50" t="s">
        <v>107</v>
      </c>
      <c r="B601" s="46" t="s">
        <v>31</v>
      </c>
      <c r="C601" s="46" t="s">
        <v>21</v>
      </c>
      <c r="D601" s="46" t="s">
        <v>185</v>
      </c>
      <c r="E601" s="46" t="s">
        <v>39</v>
      </c>
      <c r="F601" s="47">
        <f t="shared" si="12"/>
        <v>0</v>
      </c>
      <c r="G601" s="31">
        <f t="shared" si="12"/>
        <v>1855000</v>
      </c>
      <c r="H601" s="15">
        <f t="shared" si="12"/>
        <v>1855000</v>
      </c>
      <c r="I601" s="16">
        <f t="shared" si="12"/>
        <v>1855000</v>
      </c>
    </row>
    <row r="602" spans="1:9" s="6" customFormat="1" ht="26.25" hidden="1">
      <c r="A602" s="50" t="s">
        <v>121</v>
      </c>
      <c r="B602" s="46" t="s">
        <v>31</v>
      </c>
      <c r="C602" s="46" t="s">
        <v>21</v>
      </c>
      <c r="D602" s="46" t="s">
        <v>122</v>
      </c>
      <c r="E602" s="46" t="s">
        <v>39</v>
      </c>
      <c r="F602" s="47">
        <f t="shared" si="12"/>
        <v>0</v>
      </c>
      <c r="G602" s="31">
        <f t="shared" si="12"/>
        <v>1855000</v>
      </c>
      <c r="H602" s="15">
        <f t="shared" si="12"/>
        <v>1855000</v>
      </c>
      <c r="I602" s="16">
        <f t="shared" si="12"/>
        <v>1855000</v>
      </c>
    </row>
    <row r="603" spans="1:9" s="6" customFormat="1" ht="15" hidden="1">
      <c r="A603" s="50" t="s">
        <v>120</v>
      </c>
      <c r="B603" s="46" t="s">
        <v>31</v>
      </c>
      <c r="C603" s="46" t="s">
        <v>21</v>
      </c>
      <c r="D603" s="46" t="s">
        <v>122</v>
      </c>
      <c r="E603" s="46" t="s">
        <v>117</v>
      </c>
      <c r="F603" s="47">
        <f t="shared" si="12"/>
        <v>0</v>
      </c>
      <c r="G603" s="31">
        <f t="shared" si="12"/>
        <v>1855000</v>
      </c>
      <c r="H603" s="15">
        <f t="shared" si="12"/>
        <v>1855000</v>
      </c>
      <c r="I603" s="16">
        <f t="shared" si="12"/>
        <v>1855000</v>
      </c>
    </row>
    <row r="604" spans="1:9" s="6" customFormat="1" ht="15.75" customHeight="1" hidden="1">
      <c r="A604" s="50" t="s">
        <v>118</v>
      </c>
      <c r="B604" s="46" t="s">
        <v>31</v>
      </c>
      <c r="C604" s="46" t="s">
        <v>21</v>
      </c>
      <c r="D604" s="46" t="s">
        <v>122</v>
      </c>
      <c r="E604" s="46" t="s">
        <v>119</v>
      </c>
      <c r="F604" s="47">
        <v>0</v>
      </c>
      <c r="G604" s="31">
        <v>1855000</v>
      </c>
      <c r="H604" s="15">
        <v>1855000</v>
      </c>
      <c r="I604" s="16">
        <v>1855000</v>
      </c>
    </row>
    <row r="605" spans="1:9" s="6" customFormat="1" ht="15.75" customHeight="1">
      <c r="A605" s="51" t="s">
        <v>6</v>
      </c>
      <c r="B605" s="43" t="s">
        <v>7</v>
      </c>
      <c r="C605" s="43" t="s">
        <v>37</v>
      </c>
      <c r="D605" s="43" t="s">
        <v>166</v>
      </c>
      <c r="E605" s="43" t="s">
        <v>39</v>
      </c>
      <c r="F605" s="70">
        <f>F606</f>
        <v>368.4</v>
      </c>
      <c r="G605" s="31"/>
      <c r="H605" s="15"/>
      <c r="I605" s="16"/>
    </row>
    <row r="606" spans="1:9" s="6" customFormat="1" ht="15.75" customHeight="1">
      <c r="A606" s="50" t="s">
        <v>66</v>
      </c>
      <c r="B606" s="46" t="s">
        <v>7</v>
      </c>
      <c r="C606" s="46" t="s">
        <v>23</v>
      </c>
      <c r="D606" s="46" t="s">
        <v>166</v>
      </c>
      <c r="E606" s="46" t="s">
        <v>39</v>
      </c>
      <c r="F606" s="47">
        <f>F607</f>
        <v>368.4</v>
      </c>
      <c r="G606" s="31"/>
      <c r="H606" s="15"/>
      <c r="I606" s="16"/>
    </row>
    <row r="607" spans="1:9" s="6" customFormat="1" ht="26.25" customHeight="1">
      <c r="A607" s="50" t="s">
        <v>445</v>
      </c>
      <c r="B607" s="46" t="s">
        <v>7</v>
      </c>
      <c r="C607" s="46" t="s">
        <v>23</v>
      </c>
      <c r="D607" s="46" t="s">
        <v>206</v>
      </c>
      <c r="E607" s="46" t="s">
        <v>39</v>
      </c>
      <c r="F607" s="47">
        <f>F608+F612+F622</f>
        <v>368.4</v>
      </c>
      <c r="G607" s="31"/>
      <c r="H607" s="15"/>
      <c r="I607" s="16"/>
    </row>
    <row r="608" spans="1:9" s="6" customFormat="1" ht="39" customHeight="1">
      <c r="A608" s="75" t="s">
        <v>437</v>
      </c>
      <c r="B608" s="46" t="s">
        <v>7</v>
      </c>
      <c r="C608" s="46" t="s">
        <v>23</v>
      </c>
      <c r="D608" s="46" t="s">
        <v>229</v>
      </c>
      <c r="E608" s="46" t="s">
        <v>39</v>
      </c>
      <c r="F608" s="47">
        <f>F609</f>
        <v>30</v>
      </c>
      <c r="G608" s="31"/>
      <c r="H608" s="15"/>
      <c r="I608" s="16"/>
    </row>
    <row r="609" spans="1:9" s="6" customFormat="1" ht="15.75" customHeight="1">
      <c r="A609" s="50" t="s">
        <v>235</v>
      </c>
      <c r="B609" s="46" t="s">
        <v>7</v>
      </c>
      <c r="C609" s="46" t="s">
        <v>23</v>
      </c>
      <c r="D609" s="46" t="s">
        <v>231</v>
      </c>
      <c r="E609" s="46" t="s">
        <v>39</v>
      </c>
      <c r="F609" s="47">
        <f>F610</f>
        <v>30</v>
      </c>
      <c r="G609" s="31"/>
      <c r="H609" s="15"/>
      <c r="I609" s="16"/>
    </row>
    <row r="610" spans="1:9" s="6" customFormat="1" ht="27.75" customHeight="1">
      <c r="A610" s="50" t="s">
        <v>354</v>
      </c>
      <c r="B610" s="46" t="s">
        <v>7</v>
      </c>
      <c r="C610" s="46" t="s">
        <v>23</v>
      </c>
      <c r="D610" s="46" t="s">
        <v>231</v>
      </c>
      <c r="E610" s="46" t="s">
        <v>85</v>
      </c>
      <c r="F610" s="47">
        <f>F611</f>
        <v>30</v>
      </c>
      <c r="G610" s="31"/>
      <c r="H610" s="15"/>
      <c r="I610" s="16"/>
    </row>
    <row r="611" spans="1:9" s="6" customFormat="1" ht="27.75" customHeight="1">
      <c r="A611" s="50" t="s">
        <v>86</v>
      </c>
      <c r="B611" s="46" t="s">
        <v>7</v>
      </c>
      <c r="C611" s="46" t="s">
        <v>23</v>
      </c>
      <c r="D611" s="46" t="s">
        <v>231</v>
      </c>
      <c r="E611" s="46" t="s">
        <v>87</v>
      </c>
      <c r="F611" s="47">
        <v>30</v>
      </c>
      <c r="G611" s="31"/>
      <c r="H611" s="15"/>
      <c r="I611" s="16"/>
    </row>
    <row r="612" spans="1:9" s="6" customFormat="1" ht="54" customHeight="1">
      <c r="A612" s="50" t="s">
        <v>438</v>
      </c>
      <c r="B612" s="46" t="s">
        <v>7</v>
      </c>
      <c r="C612" s="46" t="s">
        <v>23</v>
      </c>
      <c r="D612" s="46" t="s">
        <v>344</v>
      </c>
      <c r="E612" s="46" t="s">
        <v>39</v>
      </c>
      <c r="F612" s="47">
        <f>F613</f>
        <v>318.4</v>
      </c>
      <c r="G612" s="31"/>
      <c r="H612" s="15"/>
      <c r="I612" s="16"/>
    </row>
    <row r="613" spans="1:9" s="6" customFormat="1" ht="15.75" customHeight="1">
      <c r="A613" s="50" t="s">
        <v>235</v>
      </c>
      <c r="B613" s="46" t="s">
        <v>7</v>
      </c>
      <c r="C613" s="46" t="s">
        <v>23</v>
      </c>
      <c r="D613" s="46" t="s">
        <v>345</v>
      </c>
      <c r="E613" s="46" t="s">
        <v>39</v>
      </c>
      <c r="F613" s="47">
        <f>F614+F616</f>
        <v>318.4</v>
      </c>
      <c r="G613" s="31"/>
      <c r="H613" s="15"/>
      <c r="I613" s="16"/>
    </row>
    <row r="614" spans="1:9" s="6" customFormat="1" ht="51.75" customHeight="1">
      <c r="A614" s="50" t="s">
        <v>80</v>
      </c>
      <c r="B614" s="46" t="s">
        <v>7</v>
      </c>
      <c r="C614" s="46" t="s">
        <v>23</v>
      </c>
      <c r="D614" s="46" t="s">
        <v>345</v>
      </c>
      <c r="E614" s="46" t="s">
        <v>34</v>
      </c>
      <c r="F614" s="47">
        <f>F615</f>
        <v>133.6</v>
      </c>
      <c r="G614" s="31"/>
      <c r="H614" s="15"/>
      <c r="I614" s="16"/>
    </row>
    <row r="615" spans="1:9" s="6" customFormat="1" ht="15.75" customHeight="1">
      <c r="A615" s="50" t="s">
        <v>141</v>
      </c>
      <c r="B615" s="46" t="s">
        <v>7</v>
      </c>
      <c r="C615" s="46" t="s">
        <v>23</v>
      </c>
      <c r="D615" s="46" t="s">
        <v>345</v>
      </c>
      <c r="E615" s="46" t="s">
        <v>127</v>
      </c>
      <c r="F615" s="47">
        <f>147.5-13.9</f>
        <v>133.6</v>
      </c>
      <c r="G615" s="31"/>
      <c r="H615" s="15"/>
      <c r="I615" s="16"/>
    </row>
    <row r="616" spans="1:9" s="6" customFormat="1" ht="28.5" customHeight="1">
      <c r="A616" s="50" t="s">
        <v>354</v>
      </c>
      <c r="B616" s="46" t="s">
        <v>7</v>
      </c>
      <c r="C616" s="46" t="s">
        <v>23</v>
      </c>
      <c r="D616" s="46" t="s">
        <v>345</v>
      </c>
      <c r="E616" s="46" t="s">
        <v>85</v>
      </c>
      <c r="F616" s="47">
        <f>F617</f>
        <v>184.79999999999998</v>
      </c>
      <c r="G616" s="31"/>
      <c r="H616" s="15"/>
      <c r="I616" s="16"/>
    </row>
    <row r="617" spans="1:9" s="6" customFormat="1" ht="26.25" customHeight="1">
      <c r="A617" s="50" t="s">
        <v>86</v>
      </c>
      <c r="B617" s="46" t="s">
        <v>7</v>
      </c>
      <c r="C617" s="46" t="s">
        <v>23</v>
      </c>
      <c r="D617" s="46" t="s">
        <v>345</v>
      </c>
      <c r="E617" s="46" t="s">
        <v>87</v>
      </c>
      <c r="F617" s="47">
        <f>262-7.3+0.1-40-20-10</f>
        <v>184.79999999999998</v>
      </c>
      <c r="G617" s="31"/>
      <c r="H617" s="15"/>
      <c r="I617" s="16"/>
    </row>
    <row r="618" spans="1:9" s="6" customFormat="1" ht="24" customHeight="1" hidden="1">
      <c r="A618" s="50" t="s">
        <v>346</v>
      </c>
      <c r="B618" s="46" t="s">
        <v>7</v>
      </c>
      <c r="C618" s="46" t="s">
        <v>23</v>
      </c>
      <c r="D618" s="46" t="s">
        <v>347</v>
      </c>
      <c r="E618" s="46" t="s">
        <v>39</v>
      </c>
      <c r="F618" s="47">
        <f>F619</f>
        <v>0</v>
      </c>
      <c r="G618" s="31"/>
      <c r="H618" s="15"/>
      <c r="I618" s="16"/>
    </row>
    <row r="619" spans="1:9" s="6" customFormat="1" ht="13.5" customHeight="1" hidden="1">
      <c r="A619" s="50" t="s">
        <v>235</v>
      </c>
      <c r="B619" s="46" t="s">
        <v>7</v>
      </c>
      <c r="C619" s="46" t="s">
        <v>23</v>
      </c>
      <c r="D619" s="46" t="s">
        <v>348</v>
      </c>
      <c r="E619" s="46" t="s">
        <v>39</v>
      </c>
      <c r="F619" s="47">
        <f>F620</f>
        <v>0</v>
      </c>
      <c r="G619" s="31"/>
      <c r="H619" s="15"/>
      <c r="I619" s="16"/>
    </row>
    <row r="620" spans="1:9" s="6" customFormat="1" ht="27" customHeight="1" hidden="1">
      <c r="A620" s="50" t="s">
        <v>354</v>
      </c>
      <c r="B620" s="46" t="s">
        <v>7</v>
      </c>
      <c r="C620" s="46" t="s">
        <v>23</v>
      </c>
      <c r="D620" s="46" t="s">
        <v>348</v>
      </c>
      <c r="E620" s="46" t="s">
        <v>85</v>
      </c>
      <c r="F620" s="47">
        <f>F621</f>
        <v>0</v>
      </c>
      <c r="G620" s="31"/>
      <c r="H620" s="15"/>
      <c r="I620" s="16"/>
    </row>
    <row r="621" spans="1:9" s="6" customFormat="1" ht="27.75" customHeight="1" hidden="1">
      <c r="A621" s="50" t="s">
        <v>86</v>
      </c>
      <c r="B621" s="46" t="s">
        <v>7</v>
      </c>
      <c r="C621" s="46" t="s">
        <v>23</v>
      </c>
      <c r="D621" s="46" t="s">
        <v>348</v>
      </c>
      <c r="E621" s="46" t="s">
        <v>87</v>
      </c>
      <c r="F621" s="47"/>
      <c r="G621" s="31"/>
      <c r="H621" s="15"/>
      <c r="I621" s="16"/>
    </row>
    <row r="622" spans="1:9" s="6" customFormat="1" ht="17.25" customHeight="1">
      <c r="A622" s="50" t="s">
        <v>349</v>
      </c>
      <c r="B622" s="46" t="s">
        <v>7</v>
      </c>
      <c r="C622" s="46" t="s">
        <v>23</v>
      </c>
      <c r="D622" s="46" t="s">
        <v>350</v>
      </c>
      <c r="E622" s="46" t="s">
        <v>39</v>
      </c>
      <c r="F622" s="47">
        <f>F623</f>
        <v>20</v>
      </c>
      <c r="G622" s="31"/>
      <c r="H622" s="15"/>
      <c r="I622" s="16"/>
    </row>
    <row r="623" spans="1:9" s="6" customFormat="1" ht="17.25" customHeight="1">
      <c r="A623" s="50" t="s">
        <v>235</v>
      </c>
      <c r="B623" s="46" t="s">
        <v>7</v>
      </c>
      <c r="C623" s="46" t="s">
        <v>23</v>
      </c>
      <c r="D623" s="46" t="s">
        <v>351</v>
      </c>
      <c r="E623" s="46" t="s">
        <v>39</v>
      </c>
      <c r="F623" s="47">
        <f>F624</f>
        <v>20</v>
      </c>
      <c r="G623" s="31"/>
      <c r="H623" s="15"/>
      <c r="I623" s="16"/>
    </row>
    <row r="624" spans="1:9" s="6" customFormat="1" ht="26.25" customHeight="1">
      <c r="A624" s="50" t="s">
        <v>354</v>
      </c>
      <c r="B624" s="46" t="s">
        <v>7</v>
      </c>
      <c r="C624" s="46" t="s">
        <v>23</v>
      </c>
      <c r="D624" s="46" t="s">
        <v>351</v>
      </c>
      <c r="E624" s="46" t="s">
        <v>85</v>
      </c>
      <c r="F624" s="47">
        <f>F625</f>
        <v>20</v>
      </c>
      <c r="G624" s="31"/>
      <c r="H624" s="15"/>
      <c r="I624" s="16"/>
    </row>
    <row r="625" spans="1:9" s="6" customFormat="1" ht="26.25" customHeight="1">
      <c r="A625" s="50" t="s">
        <v>86</v>
      </c>
      <c r="B625" s="46" t="s">
        <v>7</v>
      </c>
      <c r="C625" s="46" t="s">
        <v>23</v>
      </c>
      <c r="D625" s="46" t="s">
        <v>351</v>
      </c>
      <c r="E625" s="46" t="s">
        <v>87</v>
      </c>
      <c r="F625" s="47">
        <v>20</v>
      </c>
      <c r="G625" s="31"/>
      <c r="H625" s="15"/>
      <c r="I625" s="16"/>
    </row>
    <row r="626" spans="1:9" s="6" customFormat="1" ht="15.75" customHeight="1">
      <c r="A626" s="51" t="s">
        <v>123</v>
      </c>
      <c r="B626" s="43" t="s">
        <v>27</v>
      </c>
      <c r="C626" s="43" t="s">
        <v>37</v>
      </c>
      <c r="D626" s="43" t="s">
        <v>166</v>
      </c>
      <c r="E626" s="43" t="s">
        <v>39</v>
      </c>
      <c r="F626" s="70">
        <f>F627</f>
        <v>1442.1</v>
      </c>
      <c r="G626" s="31"/>
      <c r="H626" s="15"/>
      <c r="I626" s="16"/>
    </row>
    <row r="627" spans="1:9" s="6" customFormat="1" ht="17.25" customHeight="1">
      <c r="A627" s="50" t="s">
        <v>55</v>
      </c>
      <c r="B627" s="46" t="s">
        <v>27</v>
      </c>
      <c r="C627" s="46" t="s">
        <v>23</v>
      </c>
      <c r="D627" s="46" t="s">
        <v>166</v>
      </c>
      <c r="E627" s="46" t="s">
        <v>39</v>
      </c>
      <c r="F627" s="63">
        <f>F628+F633</f>
        <v>1442.1</v>
      </c>
      <c r="G627" s="31"/>
      <c r="H627" s="15"/>
      <c r="I627" s="16"/>
    </row>
    <row r="628" spans="1:9" s="6" customFormat="1" ht="27" customHeight="1" hidden="1">
      <c r="A628" s="50" t="s">
        <v>442</v>
      </c>
      <c r="B628" s="46" t="s">
        <v>27</v>
      </c>
      <c r="C628" s="46" t="s">
        <v>23</v>
      </c>
      <c r="D628" s="46" t="s">
        <v>190</v>
      </c>
      <c r="E628" s="46" t="s">
        <v>39</v>
      </c>
      <c r="F628" s="47">
        <f>F629</f>
        <v>0</v>
      </c>
      <c r="G628" s="31"/>
      <c r="H628" s="15"/>
      <c r="I628" s="16"/>
    </row>
    <row r="629" spans="1:9" s="6" customFormat="1" ht="39" customHeight="1" hidden="1">
      <c r="A629" s="50" t="s">
        <v>435</v>
      </c>
      <c r="B629" s="46" t="s">
        <v>27</v>
      </c>
      <c r="C629" s="46" t="s">
        <v>23</v>
      </c>
      <c r="D629" s="46" t="s">
        <v>433</v>
      </c>
      <c r="E629" s="46" t="s">
        <v>39</v>
      </c>
      <c r="F629" s="47">
        <f>F630</f>
        <v>0</v>
      </c>
      <c r="G629" s="31"/>
      <c r="H629" s="15"/>
      <c r="I629" s="16"/>
    </row>
    <row r="630" spans="1:9" s="6" customFormat="1" ht="17.25" customHeight="1" hidden="1">
      <c r="A630" s="50" t="s">
        <v>235</v>
      </c>
      <c r="B630" s="46" t="s">
        <v>27</v>
      </c>
      <c r="C630" s="46" t="s">
        <v>23</v>
      </c>
      <c r="D630" s="46" t="s">
        <v>434</v>
      </c>
      <c r="E630" s="46" t="s">
        <v>39</v>
      </c>
      <c r="F630" s="47">
        <f>F631</f>
        <v>0</v>
      </c>
      <c r="G630" s="31"/>
      <c r="H630" s="15"/>
      <c r="I630" s="16"/>
    </row>
    <row r="631" spans="1:9" s="6" customFormat="1" ht="30" customHeight="1" hidden="1">
      <c r="A631" s="50" t="s">
        <v>109</v>
      </c>
      <c r="B631" s="46" t="s">
        <v>27</v>
      </c>
      <c r="C631" s="46" t="s">
        <v>23</v>
      </c>
      <c r="D631" s="46" t="s">
        <v>434</v>
      </c>
      <c r="E631" s="46" t="s">
        <v>110</v>
      </c>
      <c r="F631" s="47">
        <f>F632</f>
        <v>0</v>
      </c>
      <c r="G631" s="31"/>
      <c r="H631" s="15"/>
      <c r="I631" s="16"/>
    </row>
    <row r="632" spans="1:9" s="6" customFormat="1" ht="17.25" customHeight="1" hidden="1">
      <c r="A632" s="50" t="s">
        <v>111</v>
      </c>
      <c r="B632" s="46" t="s">
        <v>27</v>
      </c>
      <c r="C632" s="46" t="s">
        <v>23</v>
      </c>
      <c r="D632" s="46" t="s">
        <v>434</v>
      </c>
      <c r="E632" s="46" t="s">
        <v>112</v>
      </c>
      <c r="F632" s="47">
        <f>6-6</f>
        <v>0</v>
      </c>
      <c r="G632" s="31"/>
      <c r="H632" s="15"/>
      <c r="I632" s="16"/>
    </row>
    <row r="633" spans="1:9" s="6" customFormat="1" ht="66" customHeight="1">
      <c r="A633" s="50" t="s">
        <v>198</v>
      </c>
      <c r="B633" s="46" t="s">
        <v>27</v>
      </c>
      <c r="C633" s="46" t="s">
        <v>23</v>
      </c>
      <c r="D633" s="46" t="s">
        <v>199</v>
      </c>
      <c r="E633" s="46" t="s">
        <v>39</v>
      </c>
      <c r="F633" s="47">
        <f>F634</f>
        <v>1442.1</v>
      </c>
      <c r="G633" s="31"/>
      <c r="H633" s="15"/>
      <c r="I633" s="16"/>
    </row>
    <row r="634" spans="1:9" s="6" customFormat="1" ht="37.5" customHeight="1">
      <c r="A634" s="50" t="s">
        <v>304</v>
      </c>
      <c r="B634" s="46" t="s">
        <v>27</v>
      </c>
      <c r="C634" s="46" t="s">
        <v>23</v>
      </c>
      <c r="D634" s="46" t="s">
        <v>305</v>
      </c>
      <c r="E634" s="46" t="s">
        <v>39</v>
      </c>
      <c r="F634" s="47">
        <f>F635</f>
        <v>1442.1</v>
      </c>
      <c r="G634" s="31"/>
      <c r="H634" s="15"/>
      <c r="I634" s="16"/>
    </row>
    <row r="635" spans="1:9" s="6" customFormat="1" ht="26.25" customHeight="1">
      <c r="A635" s="50" t="s">
        <v>108</v>
      </c>
      <c r="B635" s="46" t="s">
        <v>27</v>
      </c>
      <c r="C635" s="46" t="s">
        <v>23</v>
      </c>
      <c r="D635" s="46" t="s">
        <v>306</v>
      </c>
      <c r="E635" s="46" t="s">
        <v>39</v>
      </c>
      <c r="F635" s="47">
        <f>F636</f>
        <v>1442.1</v>
      </c>
      <c r="G635" s="31"/>
      <c r="H635" s="15"/>
      <c r="I635" s="16"/>
    </row>
    <row r="636" spans="1:9" s="6" customFormat="1" ht="28.5" customHeight="1">
      <c r="A636" s="50" t="s">
        <v>109</v>
      </c>
      <c r="B636" s="46" t="s">
        <v>27</v>
      </c>
      <c r="C636" s="46" t="s">
        <v>23</v>
      </c>
      <c r="D636" s="46" t="s">
        <v>306</v>
      </c>
      <c r="E636" s="46" t="s">
        <v>110</v>
      </c>
      <c r="F636" s="47">
        <f>F637</f>
        <v>1442.1</v>
      </c>
      <c r="G636" s="31"/>
      <c r="H636" s="15"/>
      <c r="I636" s="16"/>
    </row>
    <row r="637" spans="1:9" s="6" customFormat="1" ht="15.75" customHeight="1" thickBot="1">
      <c r="A637" s="50" t="s">
        <v>111</v>
      </c>
      <c r="B637" s="46" t="s">
        <v>27</v>
      </c>
      <c r="C637" s="46" t="s">
        <v>23</v>
      </c>
      <c r="D637" s="46" t="s">
        <v>306</v>
      </c>
      <c r="E637" s="46" t="s">
        <v>112</v>
      </c>
      <c r="F637" s="47">
        <f>1336.1+6+100</f>
        <v>1442.1</v>
      </c>
      <c r="G637" s="31"/>
      <c r="H637" s="15"/>
      <c r="I637" s="16"/>
    </row>
    <row r="638" spans="1:9" s="6" customFormat="1" ht="30.75" customHeight="1" hidden="1">
      <c r="A638" s="76" t="s">
        <v>82</v>
      </c>
      <c r="B638" s="46" t="s">
        <v>27</v>
      </c>
      <c r="C638" s="46" t="s">
        <v>23</v>
      </c>
      <c r="D638" s="46" t="s">
        <v>1</v>
      </c>
      <c r="E638" s="46" t="s">
        <v>39</v>
      </c>
      <c r="F638" s="47">
        <f>F639</f>
        <v>0</v>
      </c>
      <c r="G638" s="31"/>
      <c r="H638" s="15"/>
      <c r="I638" s="16"/>
    </row>
    <row r="639" spans="1:9" s="6" customFormat="1" ht="27" hidden="1" thickBot="1">
      <c r="A639" s="50" t="s">
        <v>128</v>
      </c>
      <c r="B639" s="46" t="s">
        <v>27</v>
      </c>
      <c r="C639" s="46" t="s">
        <v>23</v>
      </c>
      <c r="D639" s="46" t="s">
        <v>1</v>
      </c>
      <c r="E639" s="46" t="s">
        <v>85</v>
      </c>
      <c r="F639" s="47">
        <f>F640</f>
        <v>0</v>
      </c>
      <c r="G639" s="31"/>
      <c r="H639" s="15"/>
      <c r="I639" s="16"/>
    </row>
    <row r="640" spans="1:9" s="6" customFormat="1" ht="27" hidden="1" thickBot="1">
      <c r="A640" s="50" t="s">
        <v>129</v>
      </c>
      <c r="B640" s="46" t="s">
        <v>27</v>
      </c>
      <c r="C640" s="46" t="s">
        <v>23</v>
      </c>
      <c r="D640" s="46" t="s">
        <v>1</v>
      </c>
      <c r="E640" s="46" t="s">
        <v>87</v>
      </c>
      <c r="F640" s="47">
        <v>0</v>
      </c>
      <c r="G640" s="31"/>
      <c r="H640" s="15"/>
      <c r="I640" s="16"/>
    </row>
    <row r="641" spans="1:9" s="6" customFormat="1" ht="27" hidden="1" thickBot="1">
      <c r="A641" s="50" t="s">
        <v>130</v>
      </c>
      <c r="B641" s="46" t="s">
        <v>29</v>
      </c>
      <c r="C641" s="46" t="s">
        <v>23</v>
      </c>
      <c r="D641" s="46" t="s">
        <v>113</v>
      </c>
      <c r="E641" s="46" t="s">
        <v>39</v>
      </c>
      <c r="F641" s="47">
        <f>F642</f>
        <v>0</v>
      </c>
      <c r="G641" s="31"/>
      <c r="H641" s="15"/>
      <c r="I641" s="16"/>
    </row>
    <row r="642" spans="1:9" s="6" customFormat="1" ht="27" hidden="1" thickBot="1">
      <c r="A642" s="50" t="s">
        <v>128</v>
      </c>
      <c r="B642" s="46" t="s">
        <v>29</v>
      </c>
      <c r="C642" s="46" t="s">
        <v>23</v>
      </c>
      <c r="D642" s="46" t="s">
        <v>113</v>
      </c>
      <c r="E642" s="46" t="s">
        <v>85</v>
      </c>
      <c r="F642" s="47">
        <f>F643</f>
        <v>0</v>
      </c>
      <c r="G642" s="31"/>
      <c r="H642" s="15"/>
      <c r="I642" s="16"/>
    </row>
    <row r="643" spans="1:9" s="6" customFormat="1" ht="27" hidden="1" thickBot="1">
      <c r="A643" s="50" t="s">
        <v>129</v>
      </c>
      <c r="B643" s="46" t="s">
        <v>29</v>
      </c>
      <c r="C643" s="46" t="s">
        <v>23</v>
      </c>
      <c r="D643" s="46" t="s">
        <v>113</v>
      </c>
      <c r="E643" s="46" t="s">
        <v>87</v>
      </c>
      <c r="F643" s="47">
        <v>0</v>
      </c>
      <c r="G643" s="31"/>
      <c r="H643" s="15"/>
      <c r="I643" s="16"/>
    </row>
    <row r="644" spans="1:9" ht="39.75" hidden="1" thickBot="1">
      <c r="A644" s="50" t="s">
        <v>131</v>
      </c>
      <c r="B644" s="46" t="s">
        <v>29</v>
      </c>
      <c r="C644" s="46" t="s">
        <v>23</v>
      </c>
      <c r="D644" s="46" t="s">
        <v>83</v>
      </c>
      <c r="E644" s="46" t="s">
        <v>39</v>
      </c>
      <c r="F644" s="47">
        <f aca="true" t="shared" si="13" ref="F644:I646">F645</f>
        <v>0</v>
      </c>
      <c r="G644" s="31">
        <f t="shared" si="13"/>
        <v>30000</v>
      </c>
      <c r="H644" s="15">
        <f t="shared" si="13"/>
        <v>30000</v>
      </c>
      <c r="I644" s="16">
        <f t="shared" si="13"/>
        <v>30000</v>
      </c>
    </row>
    <row r="645" spans="1:9" ht="27" hidden="1" thickBot="1">
      <c r="A645" s="50" t="s">
        <v>132</v>
      </c>
      <c r="B645" s="46" t="s">
        <v>29</v>
      </c>
      <c r="C645" s="46" t="s">
        <v>23</v>
      </c>
      <c r="D645" s="46" t="s">
        <v>83</v>
      </c>
      <c r="E645" s="46" t="s">
        <v>39</v>
      </c>
      <c r="F645" s="47">
        <f t="shared" si="13"/>
        <v>0</v>
      </c>
      <c r="G645" s="31">
        <f t="shared" si="13"/>
        <v>30000</v>
      </c>
      <c r="H645" s="15">
        <f t="shared" si="13"/>
        <v>30000</v>
      </c>
      <c r="I645" s="16">
        <f t="shared" si="13"/>
        <v>30000</v>
      </c>
    </row>
    <row r="646" spans="1:9" ht="52.5" hidden="1" thickBot="1">
      <c r="A646" s="50" t="s">
        <v>80</v>
      </c>
      <c r="B646" s="46" t="s">
        <v>29</v>
      </c>
      <c r="C646" s="46" t="s">
        <v>23</v>
      </c>
      <c r="D646" s="46" t="s">
        <v>83</v>
      </c>
      <c r="E646" s="46" t="s">
        <v>34</v>
      </c>
      <c r="F646" s="47">
        <f t="shared" si="13"/>
        <v>0</v>
      </c>
      <c r="G646" s="31">
        <f t="shared" si="13"/>
        <v>30000</v>
      </c>
      <c r="H646" s="15">
        <f t="shared" si="13"/>
        <v>30000</v>
      </c>
      <c r="I646" s="16">
        <f t="shared" si="13"/>
        <v>30000</v>
      </c>
    </row>
    <row r="647" spans="1:9" ht="15.75" hidden="1" thickBot="1">
      <c r="A647" s="50" t="s">
        <v>126</v>
      </c>
      <c r="B647" s="46" t="s">
        <v>29</v>
      </c>
      <c r="C647" s="46" t="s">
        <v>23</v>
      </c>
      <c r="D647" s="46" t="s">
        <v>83</v>
      </c>
      <c r="E647" s="46" t="s">
        <v>127</v>
      </c>
      <c r="F647" s="47">
        <f>30-30</f>
        <v>0</v>
      </c>
      <c r="G647" s="31">
        <v>30000</v>
      </c>
      <c r="H647" s="15">
        <v>30000</v>
      </c>
      <c r="I647" s="16">
        <v>30000</v>
      </c>
    </row>
    <row r="648" spans="1:9" ht="52.5" hidden="1" thickBot="1">
      <c r="A648" s="50" t="s">
        <v>102</v>
      </c>
      <c r="B648" s="46" t="s">
        <v>29</v>
      </c>
      <c r="C648" s="46" t="s">
        <v>23</v>
      </c>
      <c r="D648" s="46" t="s">
        <v>114</v>
      </c>
      <c r="E648" s="46" t="s">
        <v>39</v>
      </c>
      <c r="F648" s="47">
        <f>F649</f>
        <v>0</v>
      </c>
      <c r="G648" s="31"/>
      <c r="H648" s="15"/>
      <c r="I648" s="16"/>
    </row>
    <row r="649" spans="1:9" ht="27" hidden="1" thickBot="1">
      <c r="A649" s="50" t="s">
        <v>128</v>
      </c>
      <c r="B649" s="46" t="s">
        <v>29</v>
      </c>
      <c r="C649" s="46" t="s">
        <v>23</v>
      </c>
      <c r="D649" s="46" t="s">
        <v>114</v>
      </c>
      <c r="E649" s="46" t="s">
        <v>85</v>
      </c>
      <c r="F649" s="47">
        <f>F650</f>
        <v>0</v>
      </c>
      <c r="G649" s="31"/>
      <c r="H649" s="15"/>
      <c r="I649" s="16"/>
    </row>
    <row r="650" spans="1:9" ht="27" hidden="1" thickBot="1">
      <c r="A650" s="50" t="s">
        <v>129</v>
      </c>
      <c r="B650" s="46" t="s">
        <v>29</v>
      </c>
      <c r="C650" s="46" t="s">
        <v>23</v>
      </c>
      <c r="D650" s="46" t="s">
        <v>114</v>
      </c>
      <c r="E650" s="46" t="s">
        <v>87</v>
      </c>
      <c r="F650" s="47">
        <v>0</v>
      </c>
      <c r="G650" s="31"/>
      <c r="H650" s="15"/>
      <c r="I650" s="16"/>
    </row>
    <row r="651" spans="1:9" ht="15.75" hidden="1" thickBot="1">
      <c r="A651" s="51" t="s">
        <v>68</v>
      </c>
      <c r="B651" s="43" t="s">
        <v>8</v>
      </c>
      <c r="C651" s="43" t="s">
        <v>37</v>
      </c>
      <c r="D651" s="43" t="s">
        <v>166</v>
      </c>
      <c r="E651" s="43" t="s">
        <v>39</v>
      </c>
      <c r="F651" s="44">
        <f>F652</f>
        <v>0</v>
      </c>
      <c r="G651" s="31" t="e">
        <f aca="true" t="shared" si="14" ref="G651:I653">G652</f>
        <v>#REF!</v>
      </c>
      <c r="H651" s="15" t="e">
        <f t="shared" si="14"/>
        <v>#REF!</v>
      </c>
      <c r="I651" s="16" t="e">
        <f t="shared" si="14"/>
        <v>#REF!</v>
      </c>
    </row>
    <row r="652" spans="1:9" ht="18" customHeight="1" hidden="1">
      <c r="A652" s="50" t="s">
        <v>155</v>
      </c>
      <c r="B652" s="46" t="s">
        <v>8</v>
      </c>
      <c r="C652" s="46" t="s">
        <v>20</v>
      </c>
      <c r="D652" s="46" t="s">
        <v>166</v>
      </c>
      <c r="E652" s="46" t="s">
        <v>39</v>
      </c>
      <c r="F652" s="47">
        <f>F653</f>
        <v>0</v>
      </c>
      <c r="G652" s="31" t="e">
        <f t="shared" si="14"/>
        <v>#REF!</v>
      </c>
      <c r="H652" s="15" t="e">
        <f t="shared" si="14"/>
        <v>#REF!</v>
      </c>
      <c r="I652" s="16" t="e">
        <f t="shared" si="14"/>
        <v>#REF!</v>
      </c>
    </row>
    <row r="653" spans="1:9" ht="14.25" customHeight="1" hidden="1">
      <c r="A653" s="50" t="s">
        <v>173</v>
      </c>
      <c r="B653" s="46" t="s">
        <v>8</v>
      </c>
      <c r="C653" s="46" t="s">
        <v>20</v>
      </c>
      <c r="D653" s="46" t="s">
        <v>174</v>
      </c>
      <c r="E653" s="46" t="s">
        <v>39</v>
      </c>
      <c r="F653" s="47">
        <f>F654</f>
        <v>0</v>
      </c>
      <c r="G653" s="31" t="e">
        <f t="shared" si="14"/>
        <v>#REF!</v>
      </c>
      <c r="H653" s="15" t="e">
        <f t="shared" si="14"/>
        <v>#REF!</v>
      </c>
      <c r="I653" s="16" t="e">
        <f t="shared" si="14"/>
        <v>#REF!</v>
      </c>
    </row>
    <row r="654" spans="1:9" ht="27" hidden="1" thickBot="1">
      <c r="A654" s="50" t="s">
        <v>154</v>
      </c>
      <c r="B654" s="46" t="s">
        <v>8</v>
      </c>
      <c r="C654" s="46" t="s">
        <v>20</v>
      </c>
      <c r="D654" s="46" t="s">
        <v>175</v>
      </c>
      <c r="E654" s="46" t="s">
        <v>39</v>
      </c>
      <c r="F654" s="47">
        <f>F655</f>
        <v>0</v>
      </c>
      <c r="G654" s="31" t="e">
        <f>#REF!+#REF!</f>
        <v>#REF!</v>
      </c>
      <c r="H654" s="15" t="e">
        <f>#REF!+#REF!</f>
        <v>#REF!</v>
      </c>
      <c r="I654" s="16" t="e">
        <f>#REF!+#REF!</f>
        <v>#REF!</v>
      </c>
    </row>
    <row r="655" spans="1:9" ht="15.75" hidden="1" thickBot="1">
      <c r="A655" s="50" t="s">
        <v>94</v>
      </c>
      <c r="B655" s="46" t="s">
        <v>8</v>
      </c>
      <c r="C655" s="46" t="s">
        <v>20</v>
      </c>
      <c r="D655" s="46" t="s">
        <v>175</v>
      </c>
      <c r="E655" s="46" t="s">
        <v>95</v>
      </c>
      <c r="F655" s="47"/>
      <c r="G655" s="31"/>
      <c r="H655" s="15"/>
      <c r="I655" s="16"/>
    </row>
    <row r="656" spans="1:9" s="3" customFormat="1" ht="16.5" thickBot="1">
      <c r="A656" s="51" t="s">
        <v>40</v>
      </c>
      <c r="B656" s="52"/>
      <c r="C656" s="52"/>
      <c r="D656" s="52"/>
      <c r="E656" s="52"/>
      <c r="F656" s="44">
        <f>F13+F183+F190+F230+F301+F440+F546+F578+F605+F626</f>
        <v>91879.5</v>
      </c>
      <c r="G656" s="39" t="e">
        <f>#REF!+#REF!+#REF!+#REF!+#REF!+#REF!+#REF!</f>
        <v>#REF!</v>
      </c>
      <c r="H656" s="25" t="e">
        <f>#REF!+#REF!+#REF!+#REF!+#REF!+#REF!</f>
        <v>#REF!</v>
      </c>
      <c r="I656" s="26" t="e">
        <f>#REF!+#REF!+#REF!+#REF!+#REF!+#REF!</f>
        <v>#REF!</v>
      </c>
    </row>
    <row r="657" spans="1:9" ht="12.75">
      <c r="A657" s="27"/>
      <c r="B657" s="5"/>
      <c r="C657" s="5"/>
      <c r="D657" s="5"/>
      <c r="E657" s="5"/>
      <c r="F657" s="5"/>
      <c r="G657" s="28"/>
      <c r="H657" s="28"/>
      <c r="I657" s="28"/>
    </row>
    <row r="658" spans="1:9" ht="12.75">
      <c r="A658" s="27"/>
      <c r="B658" s="5"/>
      <c r="C658" s="5"/>
      <c r="D658" s="5"/>
      <c r="E658" s="5"/>
      <c r="F658" s="29"/>
      <c r="G658" s="28"/>
      <c r="H658" s="28"/>
      <c r="I658" s="28"/>
    </row>
    <row r="659" spans="1:9" ht="12.75">
      <c r="A659" s="27"/>
      <c r="B659" s="5"/>
      <c r="C659" s="5"/>
      <c r="D659" s="5"/>
      <c r="E659" s="5"/>
      <c r="F659" s="5"/>
      <c r="G659" s="28"/>
      <c r="H659" s="28"/>
      <c r="I659" s="28"/>
    </row>
    <row r="660" spans="1:9" ht="12.75">
      <c r="A660" s="27"/>
      <c r="B660" s="5"/>
      <c r="C660" s="5"/>
      <c r="D660" s="5"/>
      <c r="E660" s="5"/>
      <c r="F660" s="5"/>
      <c r="G660" s="28"/>
      <c r="H660" s="28"/>
      <c r="I660" s="28"/>
    </row>
    <row r="661" spans="1:9" ht="12.75">
      <c r="A661" s="27"/>
      <c r="B661" s="5"/>
      <c r="C661" s="5"/>
      <c r="D661" s="5"/>
      <c r="E661" s="5"/>
      <c r="F661" s="5"/>
      <c r="G661" s="28"/>
      <c r="H661" s="28"/>
      <c r="I661" s="28"/>
    </row>
    <row r="662" spans="1:9" ht="12.75">
      <c r="A662" s="27"/>
      <c r="B662" s="5"/>
      <c r="C662" s="5"/>
      <c r="D662" s="5"/>
      <c r="E662" s="5"/>
      <c r="F662" s="5"/>
      <c r="G662" s="28"/>
      <c r="H662" s="28"/>
      <c r="I662" s="28"/>
    </row>
    <row r="663" spans="1:9" ht="12.75">
      <c r="A663" s="27"/>
      <c r="B663" s="5"/>
      <c r="C663" s="5"/>
      <c r="D663" s="5"/>
      <c r="E663" s="5"/>
      <c r="F663" s="5"/>
      <c r="G663" s="28"/>
      <c r="H663" s="28"/>
      <c r="I663" s="28"/>
    </row>
    <row r="664" spans="1:9" ht="12.75">
      <c r="A664" s="27"/>
      <c r="B664" s="5"/>
      <c r="C664" s="5"/>
      <c r="D664" s="5"/>
      <c r="E664" s="5"/>
      <c r="F664" s="5"/>
      <c r="G664" s="28"/>
      <c r="H664" s="28"/>
      <c r="I664" s="28"/>
    </row>
    <row r="665" spans="1:9" ht="12.75">
      <c r="A665" s="27"/>
      <c r="B665" s="5"/>
      <c r="C665" s="5"/>
      <c r="D665" s="5"/>
      <c r="E665" s="5"/>
      <c r="F665" s="5"/>
      <c r="G665" s="28"/>
      <c r="H665" s="28"/>
      <c r="I665" s="28"/>
    </row>
    <row r="666" spans="1:9" ht="12.75">
      <c r="A666" s="27"/>
      <c r="B666" s="5"/>
      <c r="C666" s="5"/>
      <c r="D666" s="5"/>
      <c r="E666" s="5"/>
      <c r="F666" s="5"/>
      <c r="G666" s="28"/>
      <c r="H666" s="28"/>
      <c r="I666" s="28"/>
    </row>
    <row r="667" spans="1:9" ht="12.75">
      <c r="A667" s="27"/>
      <c r="B667" s="5"/>
      <c r="C667" s="5"/>
      <c r="D667" s="5"/>
      <c r="E667" s="5"/>
      <c r="F667" s="5"/>
      <c r="G667" s="28"/>
      <c r="H667" s="28"/>
      <c r="I667" s="28"/>
    </row>
    <row r="668" spans="1:9" ht="12.75">
      <c r="A668" s="27"/>
      <c r="B668" s="5"/>
      <c r="C668" s="5"/>
      <c r="D668" s="5"/>
      <c r="E668" s="5"/>
      <c r="F668" s="5"/>
      <c r="G668" s="28"/>
      <c r="H668" s="28"/>
      <c r="I668" s="28"/>
    </row>
    <row r="669" spans="1:9" ht="12.75">
      <c r="A669" s="27"/>
      <c r="B669" s="5"/>
      <c r="C669" s="5"/>
      <c r="D669" s="5"/>
      <c r="E669" s="5"/>
      <c r="F669" s="5"/>
      <c r="G669" s="28"/>
      <c r="H669" s="28"/>
      <c r="I669" s="28"/>
    </row>
    <row r="670" spans="1:9" ht="12.75">
      <c r="A670" s="27"/>
      <c r="B670" s="5"/>
      <c r="C670" s="5"/>
      <c r="D670" s="5"/>
      <c r="E670" s="5"/>
      <c r="F670" s="5"/>
      <c r="G670" s="28"/>
      <c r="H670" s="28"/>
      <c r="I670" s="28"/>
    </row>
    <row r="671" spans="1:9" ht="12.75">
      <c r="A671" s="27"/>
      <c r="B671" s="5"/>
      <c r="C671" s="5"/>
      <c r="D671" s="5"/>
      <c r="E671" s="5"/>
      <c r="F671" s="5"/>
      <c r="G671" s="28"/>
      <c r="H671" s="28"/>
      <c r="I671" s="28"/>
    </row>
    <row r="672" spans="1:9" ht="12.75">
      <c r="A672" s="27"/>
      <c r="B672" s="5"/>
      <c r="C672" s="5"/>
      <c r="D672" s="5"/>
      <c r="E672" s="5"/>
      <c r="F672" s="5"/>
      <c r="G672" s="28"/>
      <c r="H672" s="28"/>
      <c r="I672" s="28"/>
    </row>
    <row r="673" spans="1:9" ht="12.75">
      <c r="A673" s="27"/>
      <c r="B673" s="5"/>
      <c r="C673" s="5"/>
      <c r="D673" s="5"/>
      <c r="E673" s="5"/>
      <c r="F673" s="5"/>
      <c r="G673" s="28"/>
      <c r="H673" s="28"/>
      <c r="I673" s="28"/>
    </row>
    <row r="674" spans="1:9" ht="12.75">
      <c r="A674" s="27"/>
      <c r="B674" s="5"/>
      <c r="C674" s="5"/>
      <c r="D674" s="5"/>
      <c r="E674" s="5"/>
      <c r="F674" s="5"/>
      <c r="G674" s="28"/>
      <c r="H674" s="28"/>
      <c r="I674" s="28"/>
    </row>
    <row r="675" spans="1:9" ht="12.75">
      <c r="A675" s="27"/>
      <c r="B675" s="5"/>
      <c r="C675" s="5"/>
      <c r="D675" s="5"/>
      <c r="E675" s="5"/>
      <c r="F675" s="5"/>
      <c r="G675" s="28"/>
      <c r="H675" s="28"/>
      <c r="I675" s="28"/>
    </row>
    <row r="676" spans="1:9" ht="12.75">
      <c r="A676" s="27"/>
      <c r="B676" s="5"/>
      <c r="C676" s="5"/>
      <c r="D676" s="5"/>
      <c r="E676" s="5"/>
      <c r="F676" s="5"/>
      <c r="G676" s="28"/>
      <c r="H676" s="28"/>
      <c r="I676" s="28"/>
    </row>
    <row r="677" spans="1:9" ht="12.75">
      <c r="A677" s="27"/>
      <c r="B677" s="5"/>
      <c r="C677" s="5"/>
      <c r="D677" s="5"/>
      <c r="E677" s="5"/>
      <c r="F677" s="5"/>
      <c r="G677" s="28"/>
      <c r="H677" s="28"/>
      <c r="I677" s="28"/>
    </row>
    <row r="678" spans="1:9" ht="12.75">
      <c r="A678" s="27"/>
      <c r="B678" s="5"/>
      <c r="C678" s="5"/>
      <c r="D678" s="5"/>
      <c r="E678" s="5"/>
      <c r="F678" s="5"/>
      <c r="G678" s="28"/>
      <c r="H678" s="28"/>
      <c r="I678" s="28"/>
    </row>
    <row r="679" spans="1:9" ht="12.75">
      <c r="A679" s="27"/>
      <c r="B679" s="5"/>
      <c r="C679" s="5"/>
      <c r="D679" s="5"/>
      <c r="E679" s="5"/>
      <c r="F679" s="5"/>
      <c r="G679" s="28"/>
      <c r="H679" s="28"/>
      <c r="I679" s="28"/>
    </row>
    <row r="680" spans="1:9" ht="12.75">
      <c r="A680" s="27"/>
      <c r="B680" s="5"/>
      <c r="C680" s="5"/>
      <c r="D680" s="5"/>
      <c r="E680" s="5"/>
      <c r="F680" s="5"/>
      <c r="G680" s="28"/>
      <c r="H680" s="28"/>
      <c r="I680" s="28"/>
    </row>
    <row r="681" spans="1:9" ht="12.75">
      <c r="A681" s="27"/>
      <c r="B681" s="5"/>
      <c r="C681" s="5"/>
      <c r="D681" s="5"/>
      <c r="E681" s="5"/>
      <c r="F681" s="5"/>
      <c r="G681" s="28"/>
      <c r="H681" s="28"/>
      <c r="I681" s="28"/>
    </row>
    <row r="682" spans="1:9" ht="12.75">
      <c r="A682" s="27"/>
      <c r="B682" s="5"/>
      <c r="C682" s="5"/>
      <c r="D682" s="5"/>
      <c r="E682" s="5"/>
      <c r="F682" s="5"/>
      <c r="G682" s="28"/>
      <c r="H682" s="28"/>
      <c r="I682" s="28"/>
    </row>
    <row r="683" spans="1:9" ht="12.75">
      <c r="A683" s="27"/>
      <c r="B683" s="5"/>
      <c r="C683" s="5"/>
      <c r="D683" s="5"/>
      <c r="E683" s="5"/>
      <c r="F683" s="5"/>
      <c r="G683" s="28"/>
      <c r="H683" s="28"/>
      <c r="I683" s="28"/>
    </row>
    <row r="684" spans="1:9" ht="12.75">
      <c r="A684" s="27"/>
      <c r="B684" s="5"/>
      <c r="C684" s="5"/>
      <c r="D684" s="5"/>
      <c r="E684" s="5"/>
      <c r="F684" s="5"/>
      <c r="G684" s="28"/>
      <c r="H684" s="28"/>
      <c r="I684" s="28"/>
    </row>
    <row r="685" spans="1:9" ht="12.75">
      <c r="A685" s="27"/>
      <c r="B685" s="5"/>
      <c r="C685" s="5"/>
      <c r="D685" s="5"/>
      <c r="E685" s="5"/>
      <c r="F685" s="5"/>
      <c r="G685" s="28"/>
      <c r="H685" s="28"/>
      <c r="I685" s="28"/>
    </row>
    <row r="686" spans="1:9" ht="12.75">
      <c r="A686" s="27"/>
      <c r="B686" s="5"/>
      <c r="C686" s="5"/>
      <c r="D686" s="5"/>
      <c r="E686" s="5"/>
      <c r="F686" s="5"/>
      <c r="G686" s="28"/>
      <c r="H686" s="28"/>
      <c r="I686" s="28"/>
    </row>
    <row r="687" spans="1:9" ht="12.75">
      <c r="A687" s="27"/>
      <c r="B687" s="5"/>
      <c r="C687" s="5"/>
      <c r="D687" s="5"/>
      <c r="E687" s="5"/>
      <c r="F687" s="5"/>
      <c r="G687" s="28"/>
      <c r="H687" s="28"/>
      <c r="I687" s="28"/>
    </row>
    <row r="688" spans="1:9" ht="12.75">
      <c r="A688" s="27"/>
      <c r="B688" s="5"/>
      <c r="C688" s="5"/>
      <c r="D688" s="5"/>
      <c r="E688" s="5"/>
      <c r="F688" s="5"/>
      <c r="G688" s="28"/>
      <c r="H688" s="28"/>
      <c r="I688" s="28"/>
    </row>
    <row r="689" spans="1:9" ht="12.75">
      <c r="A689" s="27"/>
      <c r="B689" s="5"/>
      <c r="C689" s="5"/>
      <c r="D689" s="5"/>
      <c r="E689" s="5"/>
      <c r="F689" s="5"/>
      <c r="G689" s="28"/>
      <c r="H689" s="28"/>
      <c r="I689" s="28"/>
    </row>
    <row r="690" spans="1:9" ht="12.75">
      <c r="A690" s="27"/>
      <c r="B690" s="5"/>
      <c r="C690" s="5"/>
      <c r="D690" s="5"/>
      <c r="E690" s="5"/>
      <c r="F690" s="5"/>
      <c r="G690" s="28"/>
      <c r="H690" s="28"/>
      <c r="I690" s="28"/>
    </row>
    <row r="691" spans="1:9" ht="12.75">
      <c r="A691" s="27"/>
      <c r="B691" s="5"/>
      <c r="C691" s="5"/>
      <c r="D691" s="5"/>
      <c r="E691" s="5"/>
      <c r="F691" s="5"/>
      <c r="G691" s="28"/>
      <c r="H691" s="28"/>
      <c r="I691" s="28"/>
    </row>
    <row r="692" spans="1:9" ht="12.75">
      <c r="A692" s="27"/>
      <c r="B692" s="5"/>
      <c r="C692" s="5"/>
      <c r="D692" s="5"/>
      <c r="E692" s="5"/>
      <c r="F692" s="5"/>
      <c r="G692" s="28"/>
      <c r="H692" s="28"/>
      <c r="I692" s="28"/>
    </row>
    <row r="693" spans="1:9" ht="12.75">
      <c r="A693" s="27"/>
      <c r="B693" s="5"/>
      <c r="C693" s="5"/>
      <c r="D693" s="5"/>
      <c r="E693" s="5"/>
      <c r="F693" s="5"/>
      <c r="G693" s="28"/>
      <c r="H693" s="28"/>
      <c r="I693" s="28"/>
    </row>
    <row r="694" spans="1:9" ht="12.75">
      <c r="A694" s="27"/>
      <c r="B694" s="5"/>
      <c r="C694" s="5"/>
      <c r="D694" s="5"/>
      <c r="E694" s="5"/>
      <c r="F694" s="5"/>
      <c r="G694" s="28"/>
      <c r="H694" s="28"/>
      <c r="I694" s="28"/>
    </row>
    <row r="695" spans="1:9" ht="12.75">
      <c r="A695" s="27"/>
      <c r="B695" s="5"/>
      <c r="C695" s="5"/>
      <c r="D695" s="5"/>
      <c r="E695" s="5"/>
      <c r="F695" s="5"/>
      <c r="G695" s="28"/>
      <c r="H695" s="28"/>
      <c r="I695" s="28"/>
    </row>
    <row r="696" spans="1:9" ht="12.75">
      <c r="A696" s="27"/>
      <c r="B696" s="5"/>
      <c r="C696" s="5"/>
      <c r="D696" s="5"/>
      <c r="E696" s="5"/>
      <c r="F696" s="5"/>
      <c r="G696" s="28"/>
      <c r="H696" s="28"/>
      <c r="I696" s="28"/>
    </row>
    <row r="697" spans="1:9" ht="12.75">
      <c r="A697" s="27"/>
      <c r="B697" s="5"/>
      <c r="C697" s="5"/>
      <c r="D697" s="5"/>
      <c r="E697" s="5"/>
      <c r="F697" s="5"/>
      <c r="G697" s="28"/>
      <c r="H697" s="28"/>
      <c r="I697" s="28"/>
    </row>
    <row r="698" spans="1:9" ht="12.75">
      <c r="A698" s="27"/>
      <c r="B698" s="5"/>
      <c r="C698" s="5"/>
      <c r="D698" s="5"/>
      <c r="E698" s="5"/>
      <c r="F698" s="5"/>
      <c r="G698" s="28"/>
      <c r="H698" s="28"/>
      <c r="I698" s="28"/>
    </row>
    <row r="699" spans="1:9" ht="12.75">
      <c r="A699" s="27"/>
      <c r="B699" s="5"/>
      <c r="C699" s="5"/>
      <c r="D699" s="5"/>
      <c r="E699" s="5"/>
      <c r="F699" s="5"/>
      <c r="G699" s="28"/>
      <c r="H699" s="28"/>
      <c r="I699" s="28"/>
    </row>
    <row r="700" spans="1:9" ht="12.75">
      <c r="A700" s="27"/>
      <c r="B700" s="5"/>
      <c r="C700" s="5"/>
      <c r="D700" s="5"/>
      <c r="E700" s="5"/>
      <c r="F700" s="5"/>
      <c r="G700" s="28"/>
      <c r="H700" s="28"/>
      <c r="I700" s="28"/>
    </row>
    <row r="701" spans="1:9" ht="12.75">
      <c r="A701" s="27"/>
      <c r="B701" s="5"/>
      <c r="C701" s="5"/>
      <c r="D701" s="5"/>
      <c r="E701" s="5"/>
      <c r="F701" s="5"/>
      <c r="G701" s="28"/>
      <c r="H701" s="28"/>
      <c r="I701" s="28"/>
    </row>
    <row r="702" spans="1:9" ht="12.75">
      <c r="A702" s="27"/>
      <c r="B702" s="5"/>
      <c r="C702" s="5"/>
      <c r="D702" s="5"/>
      <c r="E702" s="5"/>
      <c r="F702" s="5"/>
      <c r="G702" s="28"/>
      <c r="H702" s="28"/>
      <c r="I702" s="28"/>
    </row>
    <row r="703" spans="1:9" ht="12.75">
      <c r="A703" s="27"/>
      <c r="B703" s="5"/>
      <c r="C703" s="5"/>
      <c r="D703" s="5"/>
      <c r="E703" s="5"/>
      <c r="F703" s="5"/>
      <c r="G703" s="28"/>
      <c r="H703" s="28"/>
      <c r="I703" s="28"/>
    </row>
    <row r="704" spans="1:9" ht="12.75">
      <c r="A704" s="27"/>
      <c r="B704" s="5"/>
      <c r="C704" s="5"/>
      <c r="D704" s="5"/>
      <c r="E704" s="5"/>
      <c r="F704" s="5"/>
      <c r="G704" s="28"/>
      <c r="H704" s="28"/>
      <c r="I704" s="28"/>
    </row>
    <row r="705" spans="1:9" ht="12.75">
      <c r="A705" s="27"/>
      <c r="B705" s="5"/>
      <c r="C705" s="5"/>
      <c r="D705" s="5"/>
      <c r="E705" s="5"/>
      <c r="F705" s="5"/>
      <c r="G705" s="28"/>
      <c r="H705" s="28"/>
      <c r="I705" s="28"/>
    </row>
    <row r="706" spans="1:9" ht="12.75">
      <c r="A706" s="27"/>
      <c r="B706" s="5"/>
      <c r="C706" s="5"/>
      <c r="D706" s="5"/>
      <c r="E706" s="5"/>
      <c r="F706" s="5"/>
      <c r="G706" s="28"/>
      <c r="H706" s="28"/>
      <c r="I706" s="28"/>
    </row>
    <row r="707" spans="1:9" ht="12.75">
      <c r="A707" s="27"/>
      <c r="B707" s="5"/>
      <c r="C707" s="5"/>
      <c r="D707" s="5"/>
      <c r="E707" s="5"/>
      <c r="F707" s="5"/>
      <c r="G707" s="28"/>
      <c r="H707" s="28"/>
      <c r="I707" s="28"/>
    </row>
    <row r="708" spans="1:9" ht="12.75">
      <c r="A708" s="27"/>
      <c r="B708" s="5"/>
      <c r="C708" s="5"/>
      <c r="D708" s="5"/>
      <c r="E708" s="5"/>
      <c r="F708" s="5"/>
      <c r="G708" s="28"/>
      <c r="H708" s="28"/>
      <c r="I708" s="28"/>
    </row>
    <row r="709" spans="1:9" ht="12.75">
      <c r="A709" s="27"/>
      <c r="B709" s="5"/>
      <c r="C709" s="5"/>
      <c r="D709" s="5"/>
      <c r="E709" s="5"/>
      <c r="F709" s="5"/>
      <c r="G709" s="28"/>
      <c r="H709" s="28"/>
      <c r="I709" s="28"/>
    </row>
    <row r="710" spans="1:9" ht="12.75">
      <c r="A710" s="27"/>
      <c r="B710" s="5"/>
      <c r="C710" s="5"/>
      <c r="D710" s="5"/>
      <c r="E710" s="5"/>
      <c r="F710" s="5"/>
      <c r="G710" s="28"/>
      <c r="H710" s="28"/>
      <c r="I710" s="28"/>
    </row>
    <row r="711" spans="1:9" ht="12.75">
      <c r="A711" s="27"/>
      <c r="B711" s="5"/>
      <c r="C711" s="5"/>
      <c r="D711" s="5"/>
      <c r="E711" s="5"/>
      <c r="F711" s="5"/>
      <c r="G711" s="28"/>
      <c r="H711" s="28"/>
      <c r="I711" s="28"/>
    </row>
    <row r="712" spans="1:9" ht="12.75">
      <c r="A712" s="27"/>
      <c r="B712" s="5"/>
      <c r="C712" s="5"/>
      <c r="D712" s="5"/>
      <c r="E712" s="5"/>
      <c r="F712" s="5"/>
      <c r="G712" s="28"/>
      <c r="H712" s="28"/>
      <c r="I712" s="28"/>
    </row>
    <row r="713" spans="1:9" ht="12.75">
      <c r="A713" s="27"/>
      <c r="B713" s="5"/>
      <c r="C713" s="5"/>
      <c r="D713" s="5"/>
      <c r="E713" s="5"/>
      <c r="F713" s="5"/>
      <c r="G713" s="28"/>
      <c r="H713" s="28"/>
      <c r="I713" s="28"/>
    </row>
    <row r="714" spans="1:9" ht="12.75">
      <c r="A714" s="27"/>
      <c r="B714" s="5"/>
      <c r="C714" s="5"/>
      <c r="D714" s="5"/>
      <c r="E714" s="5"/>
      <c r="F714" s="5"/>
      <c r="G714" s="28"/>
      <c r="H714" s="28"/>
      <c r="I714" s="28"/>
    </row>
    <row r="715" spans="1:9" ht="12.75">
      <c r="A715" s="27"/>
      <c r="B715" s="5"/>
      <c r="C715" s="5"/>
      <c r="D715" s="5"/>
      <c r="E715" s="5"/>
      <c r="F715" s="5"/>
      <c r="G715" s="28"/>
      <c r="H715" s="28"/>
      <c r="I715" s="28"/>
    </row>
    <row r="716" spans="1:9" ht="12.75">
      <c r="A716" s="27"/>
      <c r="B716" s="5"/>
      <c r="C716" s="5"/>
      <c r="D716" s="5"/>
      <c r="E716" s="5"/>
      <c r="F716" s="5"/>
      <c r="G716" s="28"/>
      <c r="H716" s="28"/>
      <c r="I716" s="28"/>
    </row>
    <row r="717" spans="1:9" ht="12.75">
      <c r="A717" s="27"/>
      <c r="B717" s="5"/>
      <c r="C717" s="5"/>
      <c r="D717" s="5"/>
      <c r="E717" s="5"/>
      <c r="F717" s="5"/>
      <c r="G717" s="28"/>
      <c r="H717" s="28"/>
      <c r="I717" s="28"/>
    </row>
    <row r="718" spans="1:9" ht="12.75">
      <c r="A718" s="27"/>
      <c r="B718" s="5"/>
      <c r="C718" s="5"/>
      <c r="D718" s="5"/>
      <c r="E718" s="5"/>
      <c r="F718" s="5"/>
      <c r="G718" s="28"/>
      <c r="H718" s="28"/>
      <c r="I718" s="28"/>
    </row>
    <row r="719" spans="1:9" ht="12.75">
      <c r="A719" s="27"/>
      <c r="B719" s="5"/>
      <c r="C719" s="5"/>
      <c r="D719" s="5"/>
      <c r="E719" s="5"/>
      <c r="F719" s="5"/>
      <c r="G719" s="28"/>
      <c r="H719" s="28"/>
      <c r="I719" s="28"/>
    </row>
    <row r="720" spans="1:9" ht="12.75">
      <c r="A720" s="27"/>
      <c r="B720" s="5"/>
      <c r="C720" s="5"/>
      <c r="D720" s="5"/>
      <c r="E720" s="5"/>
      <c r="F720" s="5"/>
      <c r="G720" s="28"/>
      <c r="H720" s="28"/>
      <c r="I720" s="28"/>
    </row>
    <row r="721" spans="1:9" ht="12.75">
      <c r="A721" s="27"/>
      <c r="B721" s="5"/>
      <c r="C721" s="5"/>
      <c r="D721" s="5"/>
      <c r="E721" s="5"/>
      <c r="F721" s="5"/>
      <c r="G721" s="28"/>
      <c r="H721" s="28"/>
      <c r="I721" s="28"/>
    </row>
    <row r="722" spans="1:9" ht="12.75">
      <c r="A722" s="27"/>
      <c r="B722" s="5"/>
      <c r="C722" s="5"/>
      <c r="D722" s="5"/>
      <c r="E722" s="5"/>
      <c r="F722" s="5"/>
      <c r="G722" s="28"/>
      <c r="H722" s="28"/>
      <c r="I722" s="28"/>
    </row>
    <row r="723" spans="1:9" ht="12.75">
      <c r="A723" s="27"/>
      <c r="B723" s="5"/>
      <c r="C723" s="5"/>
      <c r="D723" s="5"/>
      <c r="E723" s="5"/>
      <c r="F723" s="5"/>
      <c r="G723" s="28"/>
      <c r="H723" s="28"/>
      <c r="I723" s="28"/>
    </row>
    <row r="724" spans="1:9" ht="12.75">
      <c r="A724" s="27"/>
      <c r="B724" s="5"/>
      <c r="C724" s="5"/>
      <c r="D724" s="5"/>
      <c r="E724" s="5"/>
      <c r="F724" s="5"/>
      <c r="G724" s="28"/>
      <c r="H724" s="28"/>
      <c r="I724" s="28"/>
    </row>
    <row r="725" spans="1:9" ht="12.75">
      <c r="A725" s="27"/>
      <c r="B725" s="5"/>
      <c r="C725" s="5"/>
      <c r="D725" s="5"/>
      <c r="E725" s="5"/>
      <c r="F725" s="5"/>
      <c r="G725" s="28"/>
      <c r="H725" s="28"/>
      <c r="I725" s="28"/>
    </row>
    <row r="726" spans="1:9" ht="12.75">
      <c r="A726" s="27"/>
      <c r="B726" s="5"/>
      <c r="C726" s="5"/>
      <c r="D726" s="5"/>
      <c r="E726" s="5"/>
      <c r="F726" s="5"/>
      <c r="G726" s="28"/>
      <c r="H726" s="28"/>
      <c r="I726" s="28"/>
    </row>
    <row r="727" spans="1:9" ht="12.75">
      <c r="A727" s="27"/>
      <c r="B727" s="5"/>
      <c r="C727" s="5"/>
      <c r="D727" s="5"/>
      <c r="E727" s="5"/>
      <c r="F727" s="5"/>
      <c r="G727" s="28"/>
      <c r="H727" s="28"/>
      <c r="I727" s="28"/>
    </row>
    <row r="728" spans="1:9" ht="12.75">
      <c r="A728" s="27"/>
      <c r="B728" s="5"/>
      <c r="C728" s="5"/>
      <c r="D728" s="5"/>
      <c r="E728" s="5"/>
      <c r="F728" s="5"/>
      <c r="G728" s="28"/>
      <c r="H728" s="28"/>
      <c r="I728" s="28"/>
    </row>
    <row r="729" spans="1:9" ht="12.75">
      <c r="A729" s="27"/>
      <c r="B729" s="5"/>
      <c r="C729" s="5"/>
      <c r="D729" s="5"/>
      <c r="E729" s="5"/>
      <c r="F729" s="5"/>
      <c r="G729" s="28"/>
      <c r="H729" s="28"/>
      <c r="I729" s="28"/>
    </row>
    <row r="730" spans="1:9" ht="12.75">
      <c r="A730" s="27"/>
      <c r="B730" s="5"/>
      <c r="C730" s="5"/>
      <c r="D730" s="5"/>
      <c r="E730" s="5"/>
      <c r="F730" s="5"/>
      <c r="G730" s="28"/>
      <c r="H730" s="28"/>
      <c r="I730" s="28"/>
    </row>
    <row r="731" spans="1:9" ht="12.75">
      <c r="A731" s="27"/>
      <c r="B731" s="5"/>
      <c r="C731" s="5"/>
      <c r="D731" s="5"/>
      <c r="E731" s="5"/>
      <c r="F731" s="5"/>
      <c r="G731" s="28"/>
      <c r="H731" s="28"/>
      <c r="I731" s="28"/>
    </row>
    <row r="732" spans="1:9" ht="12.75">
      <c r="A732" s="27"/>
      <c r="B732" s="5"/>
      <c r="C732" s="5"/>
      <c r="D732" s="5"/>
      <c r="E732" s="5"/>
      <c r="F732" s="5"/>
      <c r="G732" s="28"/>
      <c r="H732" s="28"/>
      <c r="I732" s="28"/>
    </row>
    <row r="733" spans="1:9" ht="12.75">
      <c r="A733" s="27"/>
      <c r="B733" s="5"/>
      <c r="C733" s="5"/>
      <c r="D733" s="5"/>
      <c r="E733" s="5"/>
      <c r="F733" s="5"/>
      <c r="G733" s="28"/>
      <c r="H733" s="28"/>
      <c r="I733" s="28"/>
    </row>
    <row r="734" spans="1:9" ht="12.75">
      <c r="A734" s="27"/>
      <c r="B734" s="5"/>
      <c r="C734" s="5"/>
      <c r="D734" s="5"/>
      <c r="E734" s="5"/>
      <c r="F734" s="5"/>
      <c r="G734" s="28"/>
      <c r="H734" s="28"/>
      <c r="I734" s="28"/>
    </row>
    <row r="735" spans="1:9" ht="12.75">
      <c r="A735" s="27"/>
      <c r="B735" s="5"/>
      <c r="C735" s="5"/>
      <c r="D735" s="5"/>
      <c r="E735" s="5"/>
      <c r="F735" s="5"/>
      <c r="G735" s="28"/>
      <c r="H735" s="28"/>
      <c r="I735" s="28"/>
    </row>
    <row r="736" spans="1:9" ht="12.75">
      <c r="A736" s="27"/>
      <c r="B736" s="5"/>
      <c r="C736" s="5"/>
      <c r="D736" s="5"/>
      <c r="E736" s="5"/>
      <c r="F736" s="5"/>
      <c r="G736" s="28"/>
      <c r="H736" s="28"/>
      <c r="I736" s="28"/>
    </row>
    <row r="737" spans="1:9" ht="12.75">
      <c r="A737" s="27"/>
      <c r="B737" s="5"/>
      <c r="C737" s="5"/>
      <c r="D737" s="5"/>
      <c r="E737" s="5"/>
      <c r="F737" s="5"/>
      <c r="G737" s="28"/>
      <c r="H737" s="28"/>
      <c r="I737" s="28"/>
    </row>
    <row r="738" spans="1:9" ht="12.75">
      <c r="A738" s="27"/>
      <c r="B738" s="5"/>
      <c r="C738" s="5"/>
      <c r="D738" s="5"/>
      <c r="E738" s="5"/>
      <c r="F738" s="5"/>
      <c r="G738" s="28"/>
      <c r="H738" s="28"/>
      <c r="I738" s="28"/>
    </row>
    <row r="739" spans="1:9" ht="12.75">
      <c r="A739" s="27"/>
      <c r="B739" s="5"/>
      <c r="C739" s="5"/>
      <c r="D739" s="5"/>
      <c r="E739" s="5"/>
      <c r="F739" s="5"/>
      <c r="G739" s="28"/>
      <c r="H739" s="28"/>
      <c r="I739" s="28"/>
    </row>
    <row r="740" spans="1:9" ht="12.75">
      <c r="A740" s="27"/>
      <c r="B740" s="5"/>
      <c r="C740" s="5"/>
      <c r="D740" s="5"/>
      <c r="E740" s="5"/>
      <c r="F740" s="5"/>
      <c r="G740" s="28"/>
      <c r="H740" s="28"/>
      <c r="I740" s="28"/>
    </row>
    <row r="741" spans="1:9" ht="12.75">
      <c r="A741" s="27"/>
      <c r="B741" s="5"/>
      <c r="C741" s="5"/>
      <c r="D741" s="5"/>
      <c r="E741" s="5"/>
      <c r="F741" s="5"/>
      <c r="G741" s="28"/>
      <c r="H741" s="28"/>
      <c r="I741" s="28"/>
    </row>
    <row r="742" spans="1:9" ht="12.75">
      <c r="A742" s="27"/>
      <c r="B742" s="5"/>
      <c r="C742" s="5"/>
      <c r="D742" s="5"/>
      <c r="E742" s="5"/>
      <c r="F742" s="5"/>
      <c r="G742" s="28"/>
      <c r="H742" s="28"/>
      <c r="I742" s="28"/>
    </row>
    <row r="743" spans="1:9" ht="12.75">
      <c r="A743" s="27"/>
      <c r="B743" s="5"/>
      <c r="C743" s="5"/>
      <c r="D743" s="5"/>
      <c r="E743" s="5"/>
      <c r="F743" s="5"/>
      <c r="G743" s="28"/>
      <c r="H743" s="28"/>
      <c r="I743" s="28"/>
    </row>
    <row r="744" spans="1:9" ht="12.75">
      <c r="A744" s="27"/>
      <c r="B744" s="5"/>
      <c r="C744" s="5"/>
      <c r="D744" s="5"/>
      <c r="E744" s="5"/>
      <c r="F744" s="5"/>
      <c r="G744" s="28"/>
      <c r="H744" s="28"/>
      <c r="I744" s="28"/>
    </row>
    <row r="745" spans="1:9" ht="12.75">
      <c r="A745" s="27"/>
      <c r="B745" s="5"/>
      <c r="C745" s="5"/>
      <c r="D745" s="5"/>
      <c r="E745" s="5"/>
      <c r="F745" s="5"/>
      <c r="G745" s="28"/>
      <c r="H745" s="28"/>
      <c r="I745" s="28"/>
    </row>
    <row r="746" spans="1:9" ht="12.75">
      <c r="A746" s="27"/>
      <c r="B746" s="5"/>
      <c r="C746" s="5"/>
      <c r="D746" s="5"/>
      <c r="E746" s="5"/>
      <c r="F746" s="5"/>
      <c r="G746" s="28"/>
      <c r="H746" s="28"/>
      <c r="I746" s="28"/>
    </row>
    <row r="747" spans="1:9" ht="12.75">
      <c r="A747" s="27"/>
      <c r="B747" s="5"/>
      <c r="C747" s="5"/>
      <c r="D747" s="5"/>
      <c r="E747" s="5"/>
      <c r="F747" s="5"/>
      <c r="G747" s="28"/>
      <c r="H747" s="28"/>
      <c r="I747" s="28"/>
    </row>
  </sheetData>
  <sheetProtection/>
  <mergeCells count="17">
    <mergeCell ref="H10:I10"/>
    <mergeCell ref="A7:F7"/>
    <mergeCell ref="A8:H8"/>
    <mergeCell ref="A9:I9"/>
    <mergeCell ref="A10:A11"/>
    <mergeCell ref="B10:B11"/>
    <mergeCell ref="C10:C11"/>
    <mergeCell ref="D10:D11"/>
    <mergeCell ref="E10:E11"/>
    <mergeCell ref="F10:F11"/>
    <mergeCell ref="G10:G11"/>
    <mergeCell ref="A1:F1"/>
    <mergeCell ref="A2:F2"/>
    <mergeCell ref="A3:F3"/>
    <mergeCell ref="B4:F4"/>
    <mergeCell ref="A5:F5"/>
    <mergeCell ref="A6:F6"/>
  </mergeCells>
  <printOptions/>
  <pageMargins left="0.3937007874015748" right="0.3937007874015748" top="0.5118110236220472" bottom="0.3937007874015748" header="0.5118110236220472" footer="0.511811023622047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V742"/>
  <sheetViews>
    <sheetView view="pageBreakPreview" zoomScaleSheetLayoutView="100" zoomScalePageLayoutView="0" workbookViewId="0" topLeftCell="A628">
      <selection activeCell="A1" sqref="A1:IV4"/>
    </sheetView>
  </sheetViews>
  <sheetFormatPr defaultColWidth="9.00390625" defaultRowHeight="12.75"/>
  <cols>
    <col min="1" max="1" width="58.625" style="10" customWidth="1"/>
    <col min="2" max="2" width="6.375" style="6" customWidth="1"/>
    <col min="3" max="3" width="6.625" style="6" customWidth="1"/>
    <col min="4" max="4" width="7.375" style="6" customWidth="1"/>
    <col min="5" max="5" width="12.75390625" style="6" customWidth="1"/>
    <col min="6" max="6" width="10.00390625" style="6" customWidth="1"/>
    <col min="7" max="7" width="15.75390625" style="6" customWidth="1"/>
    <col min="8" max="8" width="20.625" style="11" hidden="1" customWidth="1"/>
    <col min="9" max="9" width="10.375" style="11" hidden="1" customWidth="1"/>
    <col min="10" max="10" width="12.00390625" style="11" hidden="1" customWidth="1"/>
    <col min="11" max="11" width="5.75390625" style="0" hidden="1" customWidth="1"/>
    <col min="12" max="13" width="9.125" style="0" hidden="1" customWidth="1"/>
  </cols>
  <sheetData>
    <row r="1" ht="15.75" hidden="1">
      <c r="G1" s="37" t="s">
        <v>480</v>
      </c>
    </row>
    <row r="2" spans="1:7" ht="15.75" hidden="1">
      <c r="A2" s="247" t="s">
        <v>353</v>
      </c>
      <c r="B2" s="247"/>
      <c r="C2" s="247"/>
      <c r="D2" s="247"/>
      <c r="E2" s="247"/>
      <c r="F2" s="247"/>
      <c r="G2" s="247"/>
    </row>
    <row r="3" spans="1:7" ht="15.75" hidden="1">
      <c r="A3" s="240" t="s">
        <v>787</v>
      </c>
      <c r="B3" s="240"/>
      <c r="C3" s="240"/>
      <c r="D3" s="240"/>
      <c r="E3" s="240"/>
      <c r="F3" s="240"/>
      <c r="G3" s="240"/>
    </row>
    <row r="4" spans="1:10" ht="36.75" customHeight="1" hidden="1">
      <c r="A4" s="57"/>
      <c r="B4" s="241" t="s">
        <v>791</v>
      </c>
      <c r="C4" s="241"/>
      <c r="D4" s="241"/>
      <c r="E4" s="241"/>
      <c r="F4" s="241"/>
      <c r="G4" s="241"/>
      <c r="H4" s="241"/>
      <c r="I4" s="241"/>
      <c r="J4" s="241"/>
    </row>
    <row r="5" ht="15.75">
      <c r="G5" s="37" t="s">
        <v>485</v>
      </c>
    </row>
    <row r="6" spans="1:7" ht="12.75" customHeight="1">
      <c r="A6" s="247" t="s">
        <v>353</v>
      </c>
      <c r="B6" s="247"/>
      <c r="C6" s="247"/>
      <c r="D6" s="247"/>
      <c r="E6" s="247"/>
      <c r="F6" s="247"/>
      <c r="G6" s="247"/>
    </row>
    <row r="7" spans="1:7" ht="12.75" customHeight="1">
      <c r="A7" s="240" t="s">
        <v>461</v>
      </c>
      <c r="B7" s="240"/>
      <c r="C7" s="240"/>
      <c r="D7" s="240"/>
      <c r="E7" s="240"/>
      <c r="F7" s="240"/>
      <c r="G7" s="240"/>
    </row>
    <row r="8" spans="1:13" ht="15.75" customHeight="1">
      <c r="A8" s="57"/>
      <c r="B8" s="57"/>
      <c r="C8" s="241" t="s">
        <v>406</v>
      </c>
      <c r="D8" s="241"/>
      <c r="E8" s="241"/>
      <c r="F8" s="241"/>
      <c r="G8" s="241"/>
      <c r="H8" s="241"/>
      <c r="I8" s="241"/>
      <c r="J8" s="241"/>
      <c r="K8" s="57"/>
      <c r="L8" s="57"/>
      <c r="M8" s="57"/>
    </row>
    <row r="9" spans="1:11" ht="21.75" customHeight="1">
      <c r="A9" s="248" t="s">
        <v>420</v>
      </c>
      <c r="B9" s="248"/>
      <c r="C9" s="248"/>
      <c r="D9" s="248"/>
      <c r="E9" s="248"/>
      <c r="F9" s="248"/>
      <c r="G9" s="248"/>
      <c r="H9" s="248"/>
      <c r="I9" s="248"/>
      <c r="J9" s="248"/>
      <c r="K9" s="7"/>
    </row>
    <row r="10" ht="13.5" thickBot="1"/>
    <row r="11" spans="1:10" s="1" customFormat="1" ht="16.5" customHeight="1" thickBot="1">
      <c r="A11" s="249" t="s">
        <v>58</v>
      </c>
      <c r="B11" s="250" t="s">
        <v>13</v>
      </c>
      <c r="C11" s="250" t="s">
        <v>14</v>
      </c>
      <c r="D11" s="250" t="s">
        <v>15</v>
      </c>
      <c r="E11" s="250" t="s">
        <v>16</v>
      </c>
      <c r="F11" s="250" t="s">
        <v>17</v>
      </c>
      <c r="G11" s="252" t="s">
        <v>0</v>
      </c>
      <c r="H11" s="253" t="s">
        <v>69</v>
      </c>
      <c r="I11" s="255" t="s">
        <v>18</v>
      </c>
      <c r="J11" s="256"/>
    </row>
    <row r="12" spans="1:10" s="1" customFormat="1" ht="39.75" customHeight="1" thickBot="1">
      <c r="A12" s="249"/>
      <c r="B12" s="251"/>
      <c r="C12" s="251"/>
      <c r="D12" s="251"/>
      <c r="E12" s="251"/>
      <c r="F12" s="251"/>
      <c r="G12" s="251"/>
      <c r="H12" s="254"/>
      <c r="I12" s="12" t="s">
        <v>70</v>
      </c>
      <c r="J12" s="12" t="s">
        <v>71</v>
      </c>
    </row>
    <row r="13" spans="1:10" s="8" customFormat="1" ht="12" customHeight="1" thickBot="1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1" t="s">
        <v>72</v>
      </c>
      <c r="H13" s="38" t="s">
        <v>72</v>
      </c>
      <c r="I13" s="9" t="s">
        <v>73</v>
      </c>
      <c r="J13" s="9" t="s">
        <v>74</v>
      </c>
    </row>
    <row r="14" spans="1:10" s="2" customFormat="1" ht="30" customHeight="1">
      <c r="A14" s="42" t="s">
        <v>60</v>
      </c>
      <c r="B14" s="43" t="s">
        <v>19</v>
      </c>
      <c r="C14" s="43" t="s">
        <v>37</v>
      </c>
      <c r="D14" s="43" t="s">
        <v>37</v>
      </c>
      <c r="E14" s="43" t="s">
        <v>166</v>
      </c>
      <c r="F14" s="43" t="s">
        <v>39</v>
      </c>
      <c r="G14" s="70">
        <f>G15+G27</f>
        <v>2469</v>
      </c>
      <c r="H14" s="30">
        <f>H15</f>
        <v>2434679</v>
      </c>
      <c r="I14" s="13">
        <f>I15+I44</f>
        <v>2309668</v>
      </c>
      <c r="J14" s="14">
        <f>J15+J44</f>
        <v>2309668</v>
      </c>
    </row>
    <row r="15" spans="1:10" ht="15">
      <c r="A15" s="45" t="s">
        <v>36</v>
      </c>
      <c r="B15" s="46" t="s">
        <v>19</v>
      </c>
      <c r="C15" s="46" t="s">
        <v>20</v>
      </c>
      <c r="D15" s="46" t="s">
        <v>37</v>
      </c>
      <c r="E15" s="46" t="s">
        <v>166</v>
      </c>
      <c r="F15" s="46" t="s">
        <v>39</v>
      </c>
      <c r="G15" s="63">
        <f>G16+G33</f>
        <v>2469</v>
      </c>
      <c r="H15" s="31">
        <f>H16+H33</f>
        <v>2434679</v>
      </c>
      <c r="I15" s="15">
        <f>I16+I33</f>
        <v>2300305</v>
      </c>
      <c r="J15" s="16">
        <f>J16+J33</f>
        <v>2300305</v>
      </c>
    </row>
    <row r="16" spans="1:10" ht="26.25">
      <c r="A16" s="45" t="s">
        <v>41</v>
      </c>
      <c r="B16" s="46" t="s">
        <v>19</v>
      </c>
      <c r="C16" s="46" t="s">
        <v>20</v>
      </c>
      <c r="D16" s="46" t="s">
        <v>21</v>
      </c>
      <c r="E16" s="46" t="s">
        <v>166</v>
      </c>
      <c r="F16" s="46" t="s">
        <v>39</v>
      </c>
      <c r="G16" s="63">
        <f>G20</f>
        <v>2370</v>
      </c>
      <c r="H16" s="31">
        <f>H20+H17</f>
        <v>2335679</v>
      </c>
      <c r="I16" s="15">
        <f>I20+I17</f>
        <v>2201305</v>
      </c>
      <c r="J16" s="16">
        <f>J20+J17</f>
        <v>2201305</v>
      </c>
    </row>
    <row r="17" spans="1:10" ht="39" hidden="1">
      <c r="A17" s="45" t="s">
        <v>82</v>
      </c>
      <c r="B17" s="46" t="s">
        <v>19</v>
      </c>
      <c r="C17" s="46" t="s">
        <v>20</v>
      </c>
      <c r="D17" s="46" t="s">
        <v>21</v>
      </c>
      <c r="E17" s="46" t="s">
        <v>1</v>
      </c>
      <c r="F17" s="46" t="s">
        <v>39</v>
      </c>
      <c r="G17" s="63">
        <f>H17/1000</f>
        <v>0</v>
      </c>
      <c r="H17" s="31">
        <f aca="true" t="shared" si="0" ref="H17:J18">H18</f>
        <v>0</v>
      </c>
      <c r="I17" s="15">
        <f t="shared" si="0"/>
        <v>95200</v>
      </c>
      <c r="J17" s="16">
        <f t="shared" si="0"/>
        <v>95200</v>
      </c>
    </row>
    <row r="18" spans="1:10" ht="27.75" customHeight="1" hidden="1">
      <c r="A18" s="45" t="s">
        <v>84</v>
      </c>
      <c r="B18" s="46" t="s">
        <v>19</v>
      </c>
      <c r="C18" s="46" t="s">
        <v>20</v>
      </c>
      <c r="D18" s="46" t="s">
        <v>21</v>
      </c>
      <c r="E18" s="46" t="s">
        <v>1</v>
      </c>
      <c r="F18" s="46" t="s">
        <v>85</v>
      </c>
      <c r="G18" s="63">
        <f>H18/1000</f>
        <v>0</v>
      </c>
      <c r="H18" s="31">
        <f t="shared" si="0"/>
        <v>0</v>
      </c>
      <c r="I18" s="15">
        <f t="shared" si="0"/>
        <v>95200</v>
      </c>
      <c r="J18" s="16">
        <f t="shared" si="0"/>
        <v>95200</v>
      </c>
    </row>
    <row r="19" spans="1:10" ht="26.25" hidden="1">
      <c r="A19" s="45" t="s">
        <v>86</v>
      </c>
      <c r="B19" s="46" t="s">
        <v>19</v>
      </c>
      <c r="C19" s="46" t="s">
        <v>20</v>
      </c>
      <c r="D19" s="46" t="s">
        <v>21</v>
      </c>
      <c r="E19" s="46" t="s">
        <v>1</v>
      </c>
      <c r="F19" s="46" t="s">
        <v>87</v>
      </c>
      <c r="G19" s="63">
        <f>H19/1000</f>
        <v>0</v>
      </c>
      <c r="H19" s="31">
        <f>95200+9363-104563</f>
        <v>0</v>
      </c>
      <c r="I19" s="15">
        <v>95200</v>
      </c>
      <c r="J19" s="16">
        <v>95200</v>
      </c>
    </row>
    <row r="20" spans="1:16" ht="26.25">
      <c r="A20" s="45" t="s">
        <v>75</v>
      </c>
      <c r="B20" s="46" t="s">
        <v>19</v>
      </c>
      <c r="C20" s="46" t="s">
        <v>20</v>
      </c>
      <c r="D20" s="46" t="s">
        <v>21</v>
      </c>
      <c r="E20" s="46" t="s">
        <v>167</v>
      </c>
      <c r="F20" s="46" t="s">
        <v>39</v>
      </c>
      <c r="G20" s="63">
        <f>G21</f>
        <v>2370</v>
      </c>
      <c r="H20" s="31">
        <f>H21</f>
        <v>2335679</v>
      </c>
      <c r="I20" s="15">
        <f aca="true" t="shared" si="1" ref="I20:J23">I21</f>
        <v>2106105</v>
      </c>
      <c r="J20" s="16">
        <f t="shared" si="1"/>
        <v>2106105</v>
      </c>
      <c r="P20" s="68"/>
    </row>
    <row r="21" spans="1:10" ht="15.75" customHeight="1">
      <c r="A21" s="45" t="s">
        <v>77</v>
      </c>
      <c r="B21" s="46" t="s">
        <v>19</v>
      </c>
      <c r="C21" s="46" t="s">
        <v>20</v>
      </c>
      <c r="D21" s="46" t="s">
        <v>21</v>
      </c>
      <c r="E21" s="46" t="s">
        <v>168</v>
      </c>
      <c r="F21" s="46" t="s">
        <v>39</v>
      </c>
      <c r="G21" s="63">
        <f>G22</f>
        <v>2370</v>
      </c>
      <c r="H21" s="31">
        <f>H22</f>
        <v>2335679</v>
      </c>
      <c r="I21" s="15">
        <f t="shared" si="1"/>
        <v>2106105</v>
      </c>
      <c r="J21" s="16">
        <f t="shared" si="1"/>
        <v>2106105</v>
      </c>
    </row>
    <row r="22" spans="1:10" ht="15">
      <c r="A22" s="45" t="s">
        <v>79</v>
      </c>
      <c r="B22" s="46" t="s">
        <v>19</v>
      </c>
      <c r="C22" s="46" t="s">
        <v>20</v>
      </c>
      <c r="D22" s="46" t="s">
        <v>21</v>
      </c>
      <c r="E22" s="46" t="s">
        <v>169</v>
      </c>
      <c r="F22" s="46" t="s">
        <v>39</v>
      </c>
      <c r="G22" s="63">
        <f>G23+G25</f>
        <v>2370</v>
      </c>
      <c r="H22" s="31">
        <f>H23</f>
        <v>2335679</v>
      </c>
      <c r="I22" s="15">
        <f t="shared" si="1"/>
        <v>2106105</v>
      </c>
      <c r="J22" s="16">
        <f t="shared" si="1"/>
        <v>2106105</v>
      </c>
    </row>
    <row r="23" spans="1:10" ht="51.75">
      <c r="A23" s="45" t="s">
        <v>80</v>
      </c>
      <c r="B23" s="46" t="s">
        <v>19</v>
      </c>
      <c r="C23" s="46" t="s">
        <v>20</v>
      </c>
      <c r="D23" s="46" t="s">
        <v>21</v>
      </c>
      <c r="E23" s="46" t="s">
        <v>169</v>
      </c>
      <c r="F23" s="46" t="s">
        <v>34</v>
      </c>
      <c r="G23" s="63">
        <f>G24</f>
        <v>2368</v>
      </c>
      <c r="H23" s="31">
        <f>H24</f>
        <v>2335679</v>
      </c>
      <c r="I23" s="15">
        <f t="shared" si="1"/>
        <v>2106105</v>
      </c>
      <c r="J23" s="16">
        <f t="shared" si="1"/>
        <v>2106105</v>
      </c>
    </row>
    <row r="24" spans="1:10" ht="27.75" customHeight="1">
      <c r="A24" s="45" t="s">
        <v>81</v>
      </c>
      <c r="B24" s="46" t="s">
        <v>19</v>
      </c>
      <c r="C24" s="46" t="s">
        <v>20</v>
      </c>
      <c r="D24" s="46" t="s">
        <v>21</v>
      </c>
      <c r="E24" s="46" t="s">
        <v>169</v>
      </c>
      <c r="F24" s="46" t="s">
        <v>35</v>
      </c>
      <c r="G24" s="63">
        <f>2398-30</f>
        <v>2368</v>
      </c>
      <c r="H24" s="31">
        <f>2106105+229574</f>
        <v>2335679</v>
      </c>
      <c r="I24" s="15">
        <v>2106105</v>
      </c>
      <c r="J24" s="16">
        <v>2106105</v>
      </c>
    </row>
    <row r="25" spans="1:10" ht="15.75" customHeight="1">
      <c r="A25" s="45" t="s">
        <v>90</v>
      </c>
      <c r="B25" s="46" t="s">
        <v>19</v>
      </c>
      <c r="C25" s="46" t="s">
        <v>20</v>
      </c>
      <c r="D25" s="46" t="s">
        <v>21</v>
      </c>
      <c r="E25" s="46" t="s">
        <v>169</v>
      </c>
      <c r="F25" s="46" t="s">
        <v>91</v>
      </c>
      <c r="G25" s="63">
        <f>G26</f>
        <v>2</v>
      </c>
      <c r="H25" s="31"/>
      <c r="I25" s="15"/>
      <c r="J25" s="16"/>
    </row>
    <row r="26" spans="1:10" ht="13.5" customHeight="1">
      <c r="A26" s="48" t="s">
        <v>96</v>
      </c>
      <c r="B26" s="46" t="s">
        <v>19</v>
      </c>
      <c r="C26" s="46" t="s">
        <v>20</v>
      </c>
      <c r="D26" s="46" t="s">
        <v>21</v>
      </c>
      <c r="E26" s="46" t="s">
        <v>169</v>
      </c>
      <c r="F26" s="46" t="s">
        <v>97</v>
      </c>
      <c r="G26" s="63">
        <v>2</v>
      </c>
      <c r="H26" s="31"/>
      <c r="I26" s="15"/>
      <c r="J26" s="16"/>
    </row>
    <row r="27" spans="1:10" ht="14.25" customHeight="1" hidden="1">
      <c r="A27" s="45" t="s">
        <v>51</v>
      </c>
      <c r="B27" s="46" t="s">
        <v>19</v>
      </c>
      <c r="C27" s="46" t="s">
        <v>29</v>
      </c>
      <c r="D27" s="46" t="s">
        <v>37</v>
      </c>
      <c r="E27" s="46" t="s">
        <v>166</v>
      </c>
      <c r="F27" s="46" t="s">
        <v>39</v>
      </c>
      <c r="G27" s="63">
        <f>G28</f>
        <v>0</v>
      </c>
      <c r="H27" s="31"/>
      <c r="I27" s="15"/>
      <c r="J27" s="16"/>
    </row>
    <row r="28" spans="1:10" ht="24.75" customHeight="1" hidden="1">
      <c r="A28" s="67" t="s">
        <v>399</v>
      </c>
      <c r="B28" s="46" t="s">
        <v>19</v>
      </c>
      <c r="C28" s="46" t="s">
        <v>29</v>
      </c>
      <c r="D28" s="46" t="s">
        <v>28</v>
      </c>
      <c r="E28" s="46" t="s">
        <v>166</v>
      </c>
      <c r="F28" s="46" t="s">
        <v>39</v>
      </c>
      <c r="G28" s="63">
        <f>G29</f>
        <v>0</v>
      </c>
      <c r="H28" s="31"/>
      <c r="I28" s="15"/>
      <c r="J28" s="16"/>
    </row>
    <row r="29" spans="1:10" ht="26.25" customHeight="1" hidden="1">
      <c r="A29" s="45" t="s">
        <v>224</v>
      </c>
      <c r="B29" s="46" t="s">
        <v>19</v>
      </c>
      <c r="C29" s="46" t="s">
        <v>29</v>
      </c>
      <c r="D29" s="46" t="s">
        <v>28</v>
      </c>
      <c r="E29" s="46" t="s">
        <v>181</v>
      </c>
      <c r="F29" s="46" t="s">
        <v>39</v>
      </c>
      <c r="G29" s="63">
        <f>G30</f>
        <v>0</v>
      </c>
      <c r="H29" s="31"/>
      <c r="I29" s="15"/>
      <c r="J29" s="16"/>
    </row>
    <row r="30" spans="1:10" ht="75.75" customHeight="1" hidden="1">
      <c r="A30" s="45" t="s">
        <v>280</v>
      </c>
      <c r="B30" s="46" t="s">
        <v>19</v>
      </c>
      <c r="C30" s="46" t="s">
        <v>29</v>
      </c>
      <c r="D30" s="46" t="s">
        <v>28</v>
      </c>
      <c r="E30" s="46" t="s">
        <v>277</v>
      </c>
      <c r="F30" s="46" t="s">
        <v>39</v>
      </c>
      <c r="G30" s="63">
        <f>G31</f>
        <v>0</v>
      </c>
      <c r="H30" s="31"/>
      <c r="I30" s="15"/>
      <c r="J30" s="16"/>
    </row>
    <row r="31" spans="1:10" ht="30" customHeight="1" hidden="1">
      <c r="A31" s="45" t="s">
        <v>354</v>
      </c>
      <c r="B31" s="46" t="s">
        <v>19</v>
      </c>
      <c r="C31" s="46" t="s">
        <v>29</v>
      </c>
      <c r="D31" s="46" t="s">
        <v>28</v>
      </c>
      <c r="E31" s="46" t="s">
        <v>279</v>
      </c>
      <c r="F31" s="46" t="s">
        <v>85</v>
      </c>
      <c r="G31" s="63">
        <f>G32</f>
        <v>0</v>
      </c>
      <c r="H31" s="31"/>
      <c r="I31" s="15"/>
      <c r="J31" s="16"/>
    </row>
    <row r="32" spans="1:10" ht="27" customHeight="1" hidden="1">
      <c r="A32" s="45" t="s">
        <v>86</v>
      </c>
      <c r="B32" s="46" t="s">
        <v>19</v>
      </c>
      <c r="C32" s="46" t="s">
        <v>29</v>
      </c>
      <c r="D32" s="46" t="s">
        <v>28</v>
      </c>
      <c r="E32" s="46" t="s">
        <v>279</v>
      </c>
      <c r="F32" s="46" t="s">
        <v>87</v>
      </c>
      <c r="G32" s="63">
        <f>30-30</f>
        <v>0</v>
      </c>
      <c r="H32" s="31"/>
      <c r="I32" s="15"/>
      <c r="J32" s="16"/>
    </row>
    <row r="33" spans="1:10" ht="15">
      <c r="A33" s="45" t="s">
        <v>42</v>
      </c>
      <c r="B33" s="46" t="s">
        <v>19</v>
      </c>
      <c r="C33" s="46" t="s">
        <v>20</v>
      </c>
      <c r="D33" s="46" t="s">
        <v>7</v>
      </c>
      <c r="E33" s="46" t="s">
        <v>166</v>
      </c>
      <c r="F33" s="46" t="s">
        <v>39</v>
      </c>
      <c r="G33" s="63">
        <f>G34</f>
        <v>99</v>
      </c>
      <c r="H33" s="31">
        <f aca="true" t="shared" si="2" ref="H33:J37">H34</f>
        <v>99000</v>
      </c>
      <c r="I33" s="15">
        <f t="shared" si="2"/>
        <v>99000</v>
      </c>
      <c r="J33" s="16">
        <f t="shared" si="2"/>
        <v>99000</v>
      </c>
    </row>
    <row r="34" spans="1:10" ht="15">
      <c r="A34" s="45" t="s">
        <v>88</v>
      </c>
      <c r="B34" s="46" t="s">
        <v>19</v>
      </c>
      <c r="C34" s="46" t="s">
        <v>20</v>
      </c>
      <c r="D34" s="46" t="s">
        <v>7</v>
      </c>
      <c r="E34" s="46" t="s">
        <v>170</v>
      </c>
      <c r="F34" s="46" t="s">
        <v>39</v>
      </c>
      <c r="G34" s="63">
        <f>G35</f>
        <v>99</v>
      </c>
      <c r="H34" s="31">
        <f>H35</f>
        <v>99000</v>
      </c>
      <c r="I34" s="15">
        <f t="shared" si="2"/>
        <v>99000</v>
      </c>
      <c r="J34" s="16">
        <f t="shared" si="2"/>
        <v>99000</v>
      </c>
    </row>
    <row r="35" spans="1:10" ht="15">
      <c r="A35" s="45" t="s">
        <v>89</v>
      </c>
      <c r="B35" s="46" t="s">
        <v>19</v>
      </c>
      <c r="C35" s="46" t="s">
        <v>20</v>
      </c>
      <c r="D35" s="46" t="s">
        <v>7</v>
      </c>
      <c r="E35" s="46" t="s">
        <v>171</v>
      </c>
      <c r="F35" s="46" t="s">
        <v>39</v>
      </c>
      <c r="G35" s="63">
        <f>G36</f>
        <v>99</v>
      </c>
      <c r="H35" s="31">
        <f>H37</f>
        <v>99000</v>
      </c>
      <c r="I35" s="15">
        <f>I37</f>
        <v>99000</v>
      </c>
      <c r="J35" s="16">
        <f>J37</f>
        <v>99000</v>
      </c>
    </row>
    <row r="36" spans="1:10" ht="15">
      <c r="A36" s="45" t="s">
        <v>150</v>
      </c>
      <c r="B36" s="46" t="s">
        <v>19</v>
      </c>
      <c r="C36" s="46" t="s">
        <v>20</v>
      </c>
      <c r="D36" s="46" t="s">
        <v>7</v>
      </c>
      <c r="E36" s="46" t="s">
        <v>172</v>
      </c>
      <c r="F36" s="46" t="s">
        <v>39</v>
      </c>
      <c r="G36" s="63">
        <f>G37</f>
        <v>99</v>
      </c>
      <c r="H36" s="31"/>
      <c r="I36" s="15"/>
      <c r="J36" s="16"/>
    </row>
    <row r="37" spans="1:10" ht="15">
      <c r="A37" s="45" t="s">
        <v>90</v>
      </c>
      <c r="B37" s="46" t="s">
        <v>19</v>
      </c>
      <c r="C37" s="46" t="s">
        <v>20</v>
      </c>
      <c r="D37" s="46" t="s">
        <v>7</v>
      </c>
      <c r="E37" s="46" t="s">
        <v>172</v>
      </c>
      <c r="F37" s="46" t="s">
        <v>91</v>
      </c>
      <c r="G37" s="63">
        <f>G38</f>
        <v>99</v>
      </c>
      <c r="H37" s="31">
        <f>H38</f>
        <v>99000</v>
      </c>
      <c r="I37" s="15">
        <f t="shared" si="2"/>
        <v>99000</v>
      </c>
      <c r="J37" s="16">
        <f t="shared" si="2"/>
        <v>99000</v>
      </c>
    </row>
    <row r="38" spans="1:10" ht="15">
      <c r="A38" s="45" t="s">
        <v>92</v>
      </c>
      <c r="B38" s="46" t="s">
        <v>19</v>
      </c>
      <c r="C38" s="46" t="s">
        <v>20</v>
      </c>
      <c r="D38" s="46" t="s">
        <v>7</v>
      </c>
      <c r="E38" s="46" t="s">
        <v>172</v>
      </c>
      <c r="F38" s="46" t="s">
        <v>93</v>
      </c>
      <c r="G38" s="63">
        <v>99</v>
      </c>
      <c r="H38" s="31">
        <f>99000+230002.7-230002.7</f>
        <v>99000</v>
      </c>
      <c r="I38" s="15">
        <v>99000</v>
      </c>
      <c r="J38" s="16">
        <v>99000</v>
      </c>
    </row>
    <row r="39" spans="1:10" ht="15" hidden="1">
      <c r="A39" s="45" t="s">
        <v>68</v>
      </c>
      <c r="B39" s="46" t="s">
        <v>19</v>
      </c>
      <c r="C39" s="46" t="s">
        <v>8</v>
      </c>
      <c r="D39" s="46" t="s">
        <v>37</v>
      </c>
      <c r="E39" s="46" t="s">
        <v>166</v>
      </c>
      <c r="F39" s="46" t="s">
        <v>39</v>
      </c>
      <c r="G39" s="63">
        <f>G40</f>
        <v>0</v>
      </c>
      <c r="H39" s="31"/>
      <c r="I39" s="15"/>
      <c r="J39" s="16"/>
    </row>
    <row r="40" spans="1:10" ht="16.5" customHeight="1" hidden="1">
      <c r="A40" s="45" t="s">
        <v>155</v>
      </c>
      <c r="B40" s="46" t="s">
        <v>19</v>
      </c>
      <c r="C40" s="46" t="s">
        <v>8</v>
      </c>
      <c r="D40" s="46" t="s">
        <v>20</v>
      </c>
      <c r="E40" s="46" t="s">
        <v>166</v>
      </c>
      <c r="F40" s="46" t="s">
        <v>39</v>
      </c>
      <c r="G40" s="63">
        <f>G41</f>
        <v>0</v>
      </c>
      <c r="H40" s="31"/>
      <c r="I40" s="15"/>
      <c r="J40" s="16"/>
    </row>
    <row r="41" spans="1:10" ht="16.5" customHeight="1" hidden="1">
      <c r="A41" s="45" t="s">
        <v>173</v>
      </c>
      <c r="B41" s="46" t="s">
        <v>19</v>
      </c>
      <c r="C41" s="46" t="s">
        <v>8</v>
      </c>
      <c r="D41" s="46" t="s">
        <v>20</v>
      </c>
      <c r="E41" s="46" t="s">
        <v>174</v>
      </c>
      <c r="F41" s="46" t="s">
        <v>39</v>
      </c>
      <c r="G41" s="63">
        <f>G42</f>
        <v>0</v>
      </c>
      <c r="H41" s="31"/>
      <c r="I41" s="15"/>
      <c r="J41" s="16"/>
    </row>
    <row r="42" spans="1:10" ht="26.25" hidden="1">
      <c r="A42" s="45" t="s">
        <v>154</v>
      </c>
      <c r="B42" s="46" t="s">
        <v>19</v>
      </c>
      <c r="C42" s="46" t="s">
        <v>8</v>
      </c>
      <c r="D42" s="46" t="s">
        <v>20</v>
      </c>
      <c r="E42" s="46" t="s">
        <v>175</v>
      </c>
      <c r="F42" s="46" t="s">
        <v>39</v>
      </c>
      <c r="G42" s="63">
        <f>G43</f>
        <v>0</v>
      </c>
      <c r="H42" s="31"/>
      <c r="I42" s="15"/>
      <c r="J42" s="16"/>
    </row>
    <row r="43" spans="1:10" ht="15" hidden="1">
      <c r="A43" s="45" t="s">
        <v>94</v>
      </c>
      <c r="B43" s="46" t="s">
        <v>19</v>
      </c>
      <c r="C43" s="46" t="s">
        <v>8</v>
      </c>
      <c r="D43" s="46" t="s">
        <v>20</v>
      </c>
      <c r="E43" s="46" t="s">
        <v>175</v>
      </c>
      <c r="F43" s="46" t="s">
        <v>95</v>
      </c>
      <c r="G43" s="63"/>
      <c r="H43" s="31"/>
      <c r="I43" s="15"/>
      <c r="J43" s="16"/>
    </row>
    <row r="44" spans="1:10" s="2" customFormat="1" ht="14.25">
      <c r="A44" s="42" t="s">
        <v>144</v>
      </c>
      <c r="B44" s="43" t="s">
        <v>142</v>
      </c>
      <c r="C44" s="43" t="s">
        <v>37</v>
      </c>
      <c r="D44" s="43" t="s">
        <v>37</v>
      </c>
      <c r="E44" s="43" t="s">
        <v>166</v>
      </c>
      <c r="F44" s="43" t="s">
        <v>39</v>
      </c>
      <c r="G44" s="70">
        <f>G45</f>
        <v>575.7</v>
      </c>
      <c r="H44" s="32">
        <f>H45</f>
        <v>391541</v>
      </c>
      <c r="I44" s="17">
        <f>I45</f>
        <v>9363</v>
      </c>
      <c r="J44" s="18">
        <f>J45</f>
        <v>9363</v>
      </c>
    </row>
    <row r="45" spans="1:10" ht="18" customHeight="1">
      <c r="A45" s="45" t="s">
        <v>36</v>
      </c>
      <c r="B45" s="46" t="s">
        <v>142</v>
      </c>
      <c r="C45" s="46" t="s">
        <v>20</v>
      </c>
      <c r="D45" s="46" t="s">
        <v>37</v>
      </c>
      <c r="E45" s="46" t="s">
        <v>166</v>
      </c>
      <c r="F45" s="46" t="s">
        <v>39</v>
      </c>
      <c r="G45" s="63">
        <f>G52</f>
        <v>575.7</v>
      </c>
      <c r="H45" s="31">
        <f>H52</f>
        <v>391541</v>
      </c>
      <c r="I45" s="15">
        <f>I52</f>
        <v>9363</v>
      </c>
      <c r="J45" s="16">
        <f>J52</f>
        <v>9363</v>
      </c>
    </row>
    <row r="46" spans="1:10" ht="28.5" customHeight="1" hidden="1">
      <c r="A46" s="45" t="s">
        <v>179</v>
      </c>
      <c r="B46" s="46" t="s">
        <v>142</v>
      </c>
      <c r="C46" s="46" t="s">
        <v>20</v>
      </c>
      <c r="D46" s="46" t="s">
        <v>23</v>
      </c>
      <c r="E46" s="46" t="s">
        <v>166</v>
      </c>
      <c r="F46" s="46" t="s">
        <v>39</v>
      </c>
      <c r="G46" s="63">
        <f>G47</f>
        <v>0</v>
      </c>
      <c r="H46" s="31"/>
      <c r="I46" s="15"/>
      <c r="J46" s="16"/>
    </row>
    <row r="47" spans="1:10" ht="26.25" customHeight="1" hidden="1">
      <c r="A47" s="45" t="s">
        <v>75</v>
      </c>
      <c r="B47" s="46" t="s">
        <v>142</v>
      </c>
      <c r="C47" s="46" t="s">
        <v>20</v>
      </c>
      <c r="D47" s="46" t="s">
        <v>23</v>
      </c>
      <c r="E47" s="46" t="s">
        <v>167</v>
      </c>
      <c r="F47" s="46" t="s">
        <v>39</v>
      </c>
      <c r="G47" s="63">
        <f>G48</f>
        <v>0</v>
      </c>
      <c r="H47" s="31"/>
      <c r="I47" s="15"/>
      <c r="J47" s="16"/>
    </row>
    <row r="48" spans="1:10" ht="18" customHeight="1" hidden="1">
      <c r="A48" s="45" t="s">
        <v>77</v>
      </c>
      <c r="B48" s="46" t="s">
        <v>142</v>
      </c>
      <c r="C48" s="46" t="s">
        <v>20</v>
      </c>
      <c r="D48" s="46" t="s">
        <v>23</v>
      </c>
      <c r="E48" s="46" t="s">
        <v>168</v>
      </c>
      <c r="F48" s="46" t="s">
        <v>39</v>
      </c>
      <c r="G48" s="63">
        <f>G49</f>
        <v>0</v>
      </c>
      <c r="H48" s="31"/>
      <c r="I48" s="15"/>
      <c r="J48" s="16"/>
    </row>
    <row r="49" spans="1:10" ht="18" customHeight="1" hidden="1">
      <c r="A49" s="45" t="s">
        <v>178</v>
      </c>
      <c r="B49" s="46" t="s">
        <v>142</v>
      </c>
      <c r="C49" s="46" t="s">
        <v>20</v>
      </c>
      <c r="D49" s="46" t="s">
        <v>23</v>
      </c>
      <c r="E49" s="46" t="s">
        <v>177</v>
      </c>
      <c r="F49" s="46" t="s">
        <v>39</v>
      </c>
      <c r="G49" s="63">
        <f>G50</f>
        <v>0</v>
      </c>
      <c r="H49" s="31"/>
      <c r="I49" s="15"/>
      <c r="J49" s="16"/>
    </row>
    <row r="50" spans="1:10" ht="55.5" customHeight="1" hidden="1">
      <c r="A50" s="45" t="s">
        <v>80</v>
      </c>
      <c r="B50" s="46" t="s">
        <v>142</v>
      </c>
      <c r="C50" s="46" t="s">
        <v>20</v>
      </c>
      <c r="D50" s="46" t="s">
        <v>23</v>
      </c>
      <c r="E50" s="46" t="s">
        <v>177</v>
      </c>
      <c r="F50" s="46" t="s">
        <v>34</v>
      </c>
      <c r="G50" s="63">
        <f>G51</f>
        <v>0</v>
      </c>
      <c r="H50" s="31"/>
      <c r="I50" s="15"/>
      <c r="J50" s="16"/>
    </row>
    <row r="51" spans="1:10" ht="29.25" customHeight="1" hidden="1">
      <c r="A51" s="45" t="s">
        <v>81</v>
      </c>
      <c r="B51" s="46" t="s">
        <v>142</v>
      </c>
      <c r="C51" s="46" t="s">
        <v>20</v>
      </c>
      <c r="D51" s="46" t="s">
        <v>23</v>
      </c>
      <c r="E51" s="46" t="s">
        <v>177</v>
      </c>
      <c r="F51" s="46" t="s">
        <v>35</v>
      </c>
      <c r="G51" s="63">
        <v>0</v>
      </c>
      <c r="H51" s="31"/>
      <c r="I51" s="15"/>
      <c r="J51" s="16"/>
    </row>
    <row r="52" spans="1:10" ht="26.25">
      <c r="A52" s="45" t="s">
        <v>41</v>
      </c>
      <c r="B52" s="46" t="s">
        <v>142</v>
      </c>
      <c r="C52" s="46" t="s">
        <v>20</v>
      </c>
      <c r="D52" s="46" t="s">
        <v>21</v>
      </c>
      <c r="E52" s="46" t="s">
        <v>166</v>
      </c>
      <c r="F52" s="46" t="s">
        <v>39</v>
      </c>
      <c r="G52" s="63">
        <f>G53</f>
        <v>575.7</v>
      </c>
      <c r="H52" s="31">
        <f aca="true" t="shared" si="3" ref="H52:J53">H53</f>
        <v>391541</v>
      </c>
      <c r="I52" s="15">
        <f t="shared" si="3"/>
        <v>9363</v>
      </c>
      <c r="J52" s="16">
        <f t="shared" si="3"/>
        <v>9363</v>
      </c>
    </row>
    <row r="53" spans="1:10" ht="26.25">
      <c r="A53" s="45" t="s">
        <v>75</v>
      </c>
      <c r="B53" s="46" t="s">
        <v>142</v>
      </c>
      <c r="C53" s="46" t="s">
        <v>20</v>
      </c>
      <c r="D53" s="46" t="s">
        <v>21</v>
      </c>
      <c r="E53" s="46" t="s">
        <v>167</v>
      </c>
      <c r="F53" s="46" t="s">
        <v>39</v>
      </c>
      <c r="G53" s="63">
        <f>G54</f>
        <v>575.7</v>
      </c>
      <c r="H53" s="31">
        <f t="shared" si="3"/>
        <v>391541</v>
      </c>
      <c r="I53" s="15">
        <f t="shared" si="3"/>
        <v>9363</v>
      </c>
      <c r="J53" s="16">
        <f t="shared" si="3"/>
        <v>9363</v>
      </c>
    </row>
    <row r="54" spans="1:10" ht="15">
      <c r="A54" s="45" t="s">
        <v>77</v>
      </c>
      <c r="B54" s="46" t="s">
        <v>142</v>
      </c>
      <c r="C54" s="46" t="s">
        <v>20</v>
      </c>
      <c r="D54" s="46" t="s">
        <v>21</v>
      </c>
      <c r="E54" s="46" t="s">
        <v>168</v>
      </c>
      <c r="F54" s="46" t="s">
        <v>39</v>
      </c>
      <c r="G54" s="63">
        <f>G55</f>
        <v>575.7</v>
      </c>
      <c r="H54" s="31">
        <f>H55</f>
        <v>391541</v>
      </c>
      <c r="I54" s="15">
        <f>I57</f>
        <v>9363</v>
      </c>
      <c r="J54" s="16">
        <f>J57</f>
        <v>9363</v>
      </c>
    </row>
    <row r="55" spans="1:10" ht="26.25">
      <c r="A55" s="45" t="s">
        <v>145</v>
      </c>
      <c r="B55" s="46" t="s">
        <v>142</v>
      </c>
      <c r="C55" s="46" t="s">
        <v>20</v>
      </c>
      <c r="D55" s="46" t="s">
        <v>21</v>
      </c>
      <c r="E55" s="46" t="s">
        <v>176</v>
      </c>
      <c r="F55" s="46" t="s">
        <v>39</v>
      </c>
      <c r="G55" s="63">
        <f>G56</f>
        <v>575.7</v>
      </c>
      <c r="H55" s="31">
        <f>H56</f>
        <v>391541</v>
      </c>
      <c r="I55" s="15"/>
      <c r="J55" s="16"/>
    </row>
    <row r="56" spans="1:10" ht="51.75">
      <c r="A56" s="45" t="s">
        <v>80</v>
      </c>
      <c r="B56" s="46" t="s">
        <v>142</v>
      </c>
      <c r="C56" s="46" t="s">
        <v>20</v>
      </c>
      <c r="D56" s="46" t="s">
        <v>21</v>
      </c>
      <c r="E56" s="46" t="s">
        <v>176</v>
      </c>
      <c r="F56" s="46" t="s">
        <v>34</v>
      </c>
      <c r="G56" s="63">
        <f>G57</f>
        <v>575.7</v>
      </c>
      <c r="H56" s="31">
        <f>H57</f>
        <v>391541</v>
      </c>
      <c r="I56" s="15"/>
      <c r="J56" s="16"/>
    </row>
    <row r="57" spans="1:10" ht="26.25">
      <c r="A57" s="45" t="s">
        <v>81</v>
      </c>
      <c r="B57" s="46" t="s">
        <v>142</v>
      </c>
      <c r="C57" s="46" t="s">
        <v>20</v>
      </c>
      <c r="D57" s="46" t="s">
        <v>21</v>
      </c>
      <c r="E57" s="46" t="s">
        <v>176</v>
      </c>
      <c r="F57" s="46" t="s">
        <v>35</v>
      </c>
      <c r="G57" s="63">
        <v>575.7</v>
      </c>
      <c r="H57" s="31">
        <v>391541</v>
      </c>
      <c r="I57" s="15">
        <v>9363</v>
      </c>
      <c r="J57" s="16">
        <v>9363</v>
      </c>
    </row>
    <row r="58" spans="1:15" s="2" customFormat="1" ht="14.25">
      <c r="A58" s="42" t="s">
        <v>61</v>
      </c>
      <c r="B58" s="43" t="s">
        <v>22</v>
      </c>
      <c r="C58" s="43" t="s">
        <v>37</v>
      </c>
      <c r="D58" s="43" t="s">
        <v>37</v>
      </c>
      <c r="E58" s="43" t="s">
        <v>166</v>
      </c>
      <c r="F58" s="43" t="s">
        <v>39</v>
      </c>
      <c r="G58" s="44">
        <f>G59+G204+G211+G249+G312+G418+G473+G500</f>
        <v>81139.6</v>
      </c>
      <c r="H58" s="32" t="e">
        <f>H59+H211+H249+H312+H418+H473+H508</f>
        <v>#REF!</v>
      </c>
      <c r="I58" s="17" t="e">
        <f>I59+I211+I249+I312+I418+I473+I508</f>
        <v>#REF!</v>
      </c>
      <c r="J58" s="18" t="e">
        <f>J59+J211+J249+J312+J418+J473+J508</f>
        <v>#REF!</v>
      </c>
      <c r="O58" s="66"/>
    </row>
    <row r="59" spans="1:10" s="4" customFormat="1" ht="15">
      <c r="A59" s="45" t="s">
        <v>36</v>
      </c>
      <c r="B59" s="46" t="s">
        <v>22</v>
      </c>
      <c r="C59" s="46" t="s">
        <v>20</v>
      </c>
      <c r="D59" s="46" t="s">
        <v>37</v>
      </c>
      <c r="E59" s="46" t="s">
        <v>166</v>
      </c>
      <c r="F59" s="46" t="s">
        <v>39</v>
      </c>
      <c r="G59" s="47">
        <f>G63+G66+G130+G119</f>
        <v>18481.5</v>
      </c>
      <c r="H59" s="31" t="e">
        <f>H60+H130</f>
        <v>#REF!</v>
      </c>
      <c r="I59" s="15" t="e">
        <f>I60+I130</f>
        <v>#REF!</v>
      </c>
      <c r="J59" s="16" t="e">
        <f>J60+J130</f>
        <v>#REF!</v>
      </c>
    </row>
    <row r="60" spans="1:10" ht="15" hidden="1">
      <c r="A60" s="45" t="s">
        <v>43</v>
      </c>
      <c r="B60" s="46" t="s">
        <v>22</v>
      </c>
      <c r="C60" s="46" t="s">
        <v>20</v>
      </c>
      <c r="D60" s="46" t="s">
        <v>24</v>
      </c>
      <c r="E60" s="46" t="s">
        <v>166</v>
      </c>
      <c r="F60" s="46" t="s">
        <v>39</v>
      </c>
      <c r="G60" s="47">
        <f>G61</f>
        <v>0</v>
      </c>
      <c r="H60" s="31">
        <f aca="true" t="shared" si="4" ref="H60:J61">H61</f>
        <v>11615576</v>
      </c>
      <c r="I60" s="15">
        <f t="shared" si="4"/>
        <v>10734791</v>
      </c>
      <c r="J60" s="16">
        <f t="shared" si="4"/>
        <v>10804691</v>
      </c>
    </row>
    <row r="61" spans="1:10" ht="26.25" hidden="1">
      <c r="A61" s="45" t="s">
        <v>75</v>
      </c>
      <c r="B61" s="46" t="s">
        <v>22</v>
      </c>
      <c r="C61" s="46" t="s">
        <v>20</v>
      </c>
      <c r="D61" s="46" t="s">
        <v>24</v>
      </c>
      <c r="E61" s="46" t="s">
        <v>167</v>
      </c>
      <c r="F61" s="46" t="s">
        <v>39</v>
      </c>
      <c r="G61" s="47">
        <f>G62</f>
        <v>0</v>
      </c>
      <c r="H61" s="31">
        <f t="shared" si="4"/>
        <v>11615576</v>
      </c>
      <c r="I61" s="15">
        <f t="shared" si="4"/>
        <v>10734791</v>
      </c>
      <c r="J61" s="16">
        <f t="shared" si="4"/>
        <v>10804691</v>
      </c>
    </row>
    <row r="62" spans="1:10" ht="15" hidden="1">
      <c r="A62" s="45" t="s">
        <v>77</v>
      </c>
      <c r="B62" s="46" t="s">
        <v>22</v>
      </c>
      <c r="C62" s="46" t="s">
        <v>20</v>
      </c>
      <c r="D62" s="46" t="s">
        <v>24</v>
      </c>
      <c r="E62" s="46" t="s">
        <v>168</v>
      </c>
      <c r="F62" s="46" t="s">
        <v>39</v>
      </c>
      <c r="G62" s="47"/>
      <c r="H62" s="31">
        <f>H63+H69+H76+H81+H86+H91+H96+H101+H107</f>
        <v>11615576</v>
      </c>
      <c r="I62" s="15">
        <f>I63+I69+I76+I81+I86+I91+I96+I101+I107</f>
        <v>10734791</v>
      </c>
      <c r="J62" s="16">
        <f>J63+J69+J76+J81+J86+J91+J96+J101+J107</f>
        <v>10804691</v>
      </c>
    </row>
    <row r="63" spans="1:10" ht="21.75" customHeight="1">
      <c r="A63" s="45" t="s">
        <v>178</v>
      </c>
      <c r="B63" s="46" t="s">
        <v>22</v>
      </c>
      <c r="C63" s="46" t="s">
        <v>20</v>
      </c>
      <c r="D63" s="46" t="s">
        <v>23</v>
      </c>
      <c r="E63" s="46" t="s">
        <v>177</v>
      </c>
      <c r="F63" s="46" t="s">
        <v>39</v>
      </c>
      <c r="G63" s="63">
        <f>G64</f>
        <v>1500</v>
      </c>
      <c r="H63" s="31">
        <f aca="true" t="shared" si="5" ref="H63:J64">H64</f>
        <v>1392224</v>
      </c>
      <c r="I63" s="15">
        <f t="shared" si="5"/>
        <v>1261308</v>
      </c>
      <c r="J63" s="16">
        <f t="shared" si="5"/>
        <v>1261308</v>
      </c>
    </row>
    <row r="64" spans="1:10" ht="51.75">
      <c r="A64" s="45" t="s">
        <v>80</v>
      </c>
      <c r="B64" s="46" t="s">
        <v>22</v>
      </c>
      <c r="C64" s="46" t="s">
        <v>20</v>
      </c>
      <c r="D64" s="46" t="s">
        <v>23</v>
      </c>
      <c r="E64" s="46" t="s">
        <v>177</v>
      </c>
      <c r="F64" s="46" t="s">
        <v>34</v>
      </c>
      <c r="G64" s="63">
        <f>G65</f>
        <v>1500</v>
      </c>
      <c r="H64" s="31">
        <f t="shared" si="5"/>
        <v>1392224</v>
      </c>
      <c r="I64" s="15">
        <f t="shared" si="5"/>
        <v>1261308</v>
      </c>
      <c r="J64" s="16">
        <f t="shared" si="5"/>
        <v>1261308</v>
      </c>
    </row>
    <row r="65" spans="1:10" ht="26.25" customHeight="1">
      <c r="A65" s="45" t="s">
        <v>81</v>
      </c>
      <c r="B65" s="46" t="s">
        <v>22</v>
      </c>
      <c r="C65" s="46" t="s">
        <v>20</v>
      </c>
      <c r="D65" s="46" t="s">
        <v>23</v>
      </c>
      <c r="E65" s="46" t="s">
        <v>177</v>
      </c>
      <c r="F65" s="46" t="s">
        <v>35</v>
      </c>
      <c r="G65" s="63">
        <v>1500</v>
      </c>
      <c r="H65" s="31">
        <f>1261308+130916</f>
        <v>1392224</v>
      </c>
      <c r="I65" s="15">
        <v>1261308</v>
      </c>
      <c r="J65" s="16">
        <v>1261308</v>
      </c>
    </row>
    <row r="66" spans="1:10" ht="13.5" customHeight="1">
      <c r="A66" s="45" t="s">
        <v>43</v>
      </c>
      <c r="B66" s="46" t="s">
        <v>22</v>
      </c>
      <c r="C66" s="46" t="s">
        <v>20</v>
      </c>
      <c r="D66" s="46" t="s">
        <v>24</v>
      </c>
      <c r="E66" s="46" t="s">
        <v>166</v>
      </c>
      <c r="F66" s="46" t="s">
        <v>39</v>
      </c>
      <c r="G66" s="63">
        <f>G67</f>
        <v>9653.5</v>
      </c>
      <c r="H66" s="31"/>
      <c r="I66" s="15"/>
      <c r="J66" s="16"/>
    </row>
    <row r="67" spans="1:10" ht="29.25" customHeight="1">
      <c r="A67" s="45" t="s">
        <v>75</v>
      </c>
      <c r="B67" s="46" t="s">
        <v>22</v>
      </c>
      <c r="C67" s="46" t="s">
        <v>20</v>
      </c>
      <c r="D67" s="46" t="s">
        <v>24</v>
      </c>
      <c r="E67" s="46" t="s">
        <v>167</v>
      </c>
      <c r="F67" s="46" t="s">
        <v>39</v>
      </c>
      <c r="G67" s="63">
        <f>G68</f>
        <v>9653.5</v>
      </c>
      <c r="H67" s="31"/>
      <c r="I67" s="15"/>
      <c r="J67" s="16"/>
    </row>
    <row r="68" spans="1:10" ht="19.5" customHeight="1">
      <c r="A68" s="45" t="s">
        <v>77</v>
      </c>
      <c r="B68" s="46" t="s">
        <v>22</v>
      </c>
      <c r="C68" s="46" t="s">
        <v>20</v>
      </c>
      <c r="D68" s="46" t="s">
        <v>24</v>
      </c>
      <c r="E68" s="46" t="s">
        <v>168</v>
      </c>
      <c r="F68" s="46" t="s">
        <v>39</v>
      </c>
      <c r="G68" s="63">
        <f>G69+G76+G81+G86+G91+G96+G101+G107+G116+G104</f>
        <v>9653.5</v>
      </c>
      <c r="H68" s="31"/>
      <c r="I68" s="15"/>
      <c r="J68" s="16"/>
    </row>
    <row r="69" spans="1:10" ht="15">
      <c r="A69" s="45" t="s">
        <v>79</v>
      </c>
      <c r="B69" s="46" t="s">
        <v>22</v>
      </c>
      <c r="C69" s="46" t="s">
        <v>20</v>
      </c>
      <c r="D69" s="46" t="s">
        <v>24</v>
      </c>
      <c r="E69" s="46" t="s">
        <v>169</v>
      </c>
      <c r="F69" s="46" t="s">
        <v>39</v>
      </c>
      <c r="G69" s="63">
        <f>G70+G72+G74</f>
        <v>8034.499999999999</v>
      </c>
      <c r="H69" s="31">
        <f>H70+H72+H74</f>
        <v>8641552</v>
      </c>
      <c r="I69" s="15">
        <f>I70+I72+I74</f>
        <v>7825583</v>
      </c>
      <c r="J69" s="16">
        <f>J70+J72+J74</f>
        <v>7825583</v>
      </c>
    </row>
    <row r="70" spans="1:10" ht="51.75">
      <c r="A70" s="45" t="s">
        <v>80</v>
      </c>
      <c r="B70" s="46" t="s">
        <v>22</v>
      </c>
      <c r="C70" s="46" t="s">
        <v>20</v>
      </c>
      <c r="D70" s="46" t="s">
        <v>24</v>
      </c>
      <c r="E70" s="46" t="s">
        <v>169</v>
      </c>
      <c r="F70" s="46" t="s">
        <v>34</v>
      </c>
      <c r="G70" s="63">
        <f>G71</f>
        <v>7989.799999999999</v>
      </c>
      <c r="H70" s="31">
        <f>H71</f>
        <v>8596852</v>
      </c>
      <c r="I70" s="15">
        <f>I71</f>
        <v>7780883</v>
      </c>
      <c r="J70" s="16">
        <f>J71</f>
        <v>7780883</v>
      </c>
    </row>
    <row r="71" spans="1:10" ht="30" customHeight="1">
      <c r="A71" s="45" t="s">
        <v>81</v>
      </c>
      <c r="B71" s="46" t="s">
        <v>22</v>
      </c>
      <c r="C71" s="46" t="s">
        <v>20</v>
      </c>
      <c r="D71" s="46" t="s">
        <v>24</v>
      </c>
      <c r="E71" s="46" t="s">
        <v>169</v>
      </c>
      <c r="F71" s="46" t="s">
        <v>35</v>
      </c>
      <c r="G71" s="63">
        <f>8596.8-399-45-174.7+56.7-45</f>
        <v>7989.799999999999</v>
      </c>
      <c r="H71" s="31">
        <f>7780883+815969</f>
        <v>8596852</v>
      </c>
      <c r="I71" s="15">
        <v>7780883</v>
      </c>
      <c r="J71" s="16">
        <v>7780883</v>
      </c>
    </row>
    <row r="72" spans="1:10" ht="33" customHeight="1">
      <c r="A72" s="45" t="s">
        <v>354</v>
      </c>
      <c r="B72" s="46" t="s">
        <v>22</v>
      </c>
      <c r="C72" s="46" t="s">
        <v>20</v>
      </c>
      <c r="D72" s="46" t="s">
        <v>24</v>
      </c>
      <c r="E72" s="46" t="s">
        <v>169</v>
      </c>
      <c r="F72" s="46" t="s">
        <v>85</v>
      </c>
      <c r="G72" s="63">
        <f>G73</f>
        <v>38.5</v>
      </c>
      <c r="H72" s="31">
        <f>H73</f>
        <v>38500</v>
      </c>
      <c r="I72" s="15">
        <f>I73</f>
        <v>38500</v>
      </c>
      <c r="J72" s="16">
        <f>J73</f>
        <v>38500</v>
      </c>
    </row>
    <row r="73" spans="1:10" ht="26.25">
      <c r="A73" s="45" t="s">
        <v>86</v>
      </c>
      <c r="B73" s="46" t="s">
        <v>22</v>
      </c>
      <c r="C73" s="46" t="s">
        <v>20</v>
      </c>
      <c r="D73" s="46" t="s">
        <v>24</v>
      </c>
      <c r="E73" s="46" t="s">
        <v>169</v>
      </c>
      <c r="F73" s="46" t="s">
        <v>87</v>
      </c>
      <c r="G73" s="63">
        <v>38.5</v>
      </c>
      <c r="H73" s="31">
        <v>38500</v>
      </c>
      <c r="I73" s="15">
        <v>38500</v>
      </c>
      <c r="J73" s="16">
        <v>38500</v>
      </c>
    </row>
    <row r="74" spans="1:10" ht="15">
      <c r="A74" s="45" t="s">
        <v>90</v>
      </c>
      <c r="B74" s="46" t="s">
        <v>22</v>
      </c>
      <c r="C74" s="46" t="s">
        <v>20</v>
      </c>
      <c r="D74" s="46" t="s">
        <v>24</v>
      </c>
      <c r="E74" s="46" t="s">
        <v>169</v>
      </c>
      <c r="F74" s="46" t="s">
        <v>91</v>
      </c>
      <c r="G74" s="63">
        <f>G75</f>
        <v>6.2</v>
      </c>
      <c r="H74" s="31">
        <f>H75</f>
        <v>6200</v>
      </c>
      <c r="I74" s="15">
        <f>I75</f>
        <v>6200</v>
      </c>
      <c r="J74" s="16">
        <f>J75</f>
        <v>6200</v>
      </c>
    </row>
    <row r="75" spans="1:10" ht="15">
      <c r="A75" s="48" t="s">
        <v>96</v>
      </c>
      <c r="B75" s="46" t="s">
        <v>22</v>
      </c>
      <c r="C75" s="46" t="s">
        <v>20</v>
      </c>
      <c r="D75" s="46" t="s">
        <v>24</v>
      </c>
      <c r="E75" s="46" t="s">
        <v>169</v>
      </c>
      <c r="F75" s="46" t="s">
        <v>97</v>
      </c>
      <c r="G75" s="63">
        <v>6.2</v>
      </c>
      <c r="H75" s="31">
        <v>6200</v>
      </c>
      <c r="I75" s="15">
        <v>6200</v>
      </c>
      <c r="J75" s="16">
        <v>6200</v>
      </c>
    </row>
    <row r="76" spans="1:10" ht="26.25">
      <c r="A76" s="45" t="s">
        <v>140</v>
      </c>
      <c r="B76" s="46" t="s">
        <v>22</v>
      </c>
      <c r="C76" s="46" t="s">
        <v>20</v>
      </c>
      <c r="D76" s="46" t="s">
        <v>24</v>
      </c>
      <c r="E76" s="46" t="s">
        <v>207</v>
      </c>
      <c r="F76" s="46" t="s">
        <v>39</v>
      </c>
      <c r="G76" s="63">
        <f>G77+G79</f>
        <v>195</v>
      </c>
      <c r="H76" s="31">
        <f>H77+H79</f>
        <v>189000</v>
      </c>
      <c r="I76" s="15">
        <f>I77+I79</f>
        <v>197100</v>
      </c>
      <c r="J76" s="16">
        <f>J77+J79</f>
        <v>205700</v>
      </c>
    </row>
    <row r="77" spans="1:10" ht="51.75">
      <c r="A77" s="45" t="s">
        <v>80</v>
      </c>
      <c r="B77" s="46" t="s">
        <v>22</v>
      </c>
      <c r="C77" s="46" t="s">
        <v>20</v>
      </c>
      <c r="D77" s="46" t="s">
        <v>24</v>
      </c>
      <c r="E77" s="46" t="s">
        <v>207</v>
      </c>
      <c r="F77" s="46" t="s">
        <v>34</v>
      </c>
      <c r="G77" s="63">
        <f>G78</f>
        <v>194.4</v>
      </c>
      <c r="H77" s="31">
        <f>H78</f>
        <v>165192</v>
      </c>
      <c r="I77" s="15">
        <f>I78</f>
        <v>165192</v>
      </c>
      <c r="J77" s="16">
        <f>J78</f>
        <v>165192</v>
      </c>
    </row>
    <row r="78" spans="1:10" ht="32.25" customHeight="1">
      <c r="A78" s="45" t="s">
        <v>81</v>
      </c>
      <c r="B78" s="46" t="s">
        <v>22</v>
      </c>
      <c r="C78" s="46" t="s">
        <v>20</v>
      </c>
      <c r="D78" s="46" t="s">
        <v>24</v>
      </c>
      <c r="E78" s="46" t="s">
        <v>207</v>
      </c>
      <c r="F78" s="46" t="s">
        <v>35</v>
      </c>
      <c r="G78" s="63">
        <f>193.4+1</f>
        <v>194.4</v>
      </c>
      <c r="H78" s="31">
        <v>165192</v>
      </c>
      <c r="I78" s="15">
        <v>165192</v>
      </c>
      <c r="J78" s="16">
        <v>165192</v>
      </c>
    </row>
    <row r="79" spans="1:10" ht="32.25" customHeight="1">
      <c r="A79" s="45" t="s">
        <v>354</v>
      </c>
      <c r="B79" s="46" t="s">
        <v>22</v>
      </c>
      <c r="C79" s="46" t="s">
        <v>20</v>
      </c>
      <c r="D79" s="46" t="s">
        <v>24</v>
      </c>
      <c r="E79" s="46" t="s">
        <v>207</v>
      </c>
      <c r="F79" s="46" t="s">
        <v>85</v>
      </c>
      <c r="G79" s="63">
        <f>G80</f>
        <v>0.5999999999999996</v>
      </c>
      <c r="H79" s="31">
        <f>H80</f>
        <v>23808</v>
      </c>
      <c r="I79" s="15">
        <f>I80</f>
        <v>31908</v>
      </c>
      <c r="J79" s="16">
        <f>J80</f>
        <v>40508</v>
      </c>
    </row>
    <row r="80" spans="1:10" ht="26.25">
      <c r="A80" s="45" t="s">
        <v>86</v>
      </c>
      <c r="B80" s="46" t="s">
        <v>22</v>
      </c>
      <c r="C80" s="46" t="s">
        <v>20</v>
      </c>
      <c r="D80" s="46" t="s">
        <v>24</v>
      </c>
      <c r="E80" s="46" t="s">
        <v>207</v>
      </c>
      <c r="F80" s="46" t="s">
        <v>87</v>
      </c>
      <c r="G80" s="63">
        <f>11.2-9.6-1</f>
        <v>0.5999999999999996</v>
      </c>
      <c r="H80" s="31">
        <v>23808</v>
      </c>
      <c r="I80" s="15">
        <v>31908</v>
      </c>
      <c r="J80" s="16">
        <v>40508</v>
      </c>
    </row>
    <row r="81" spans="1:10" ht="39">
      <c r="A81" s="45" t="s">
        <v>133</v>
      </c>
      <c r="B81" s="46" t="s">
        <v>22</v>
      </c>
      <c r="C81" s="46" t="s">
        <v>20</v>
      </c>
      <c r="D81" s="46" t="s">
        <v>24</v>
      </c>
      <c r="E81" s="46" t="s">
        <v>214</v>
      </c>
      <c r="F81" s="46" t="s">
        <v>39</v>
      </c>
      <c r="G81" s="63">
        <f>G82+G84</f>
        <v>196.99999999999997</v>
      </c>
      <c r="H81" s="31">
        <f>H82+H84</f>
        <v>191000</v>
      </c>
      <c r="I81" s="15">
        <f>I82+I84</f>
        <v>199100</v>
      </c>
      <c r="J81" s="16">
        <f>J82+J84</f>
        <v>207700</v>
      </c>
    </row>
    <row r="82" spans="1:10" ht="54.75" customHeight="1">
      <c r="A82" s="45" t="s">
        <v>80</v>
      </c>
      <c r="B82" s="46" t="s">
        <v>22</v>
      </c>
      <c r="C82" s="46" t="s">
        <v>20</v>
      </c>
      <c r="D82" s="46" t="s">
        <v>24</v>
      </c>
      <c r="E82" s="46" t="s">
        <v>214</v>
      </c>
      <c r="F82" s="46" t="s">
        <v>34</v>
      </c>
      <c r="G82" s="63">
        <f>G83</f>
        <v>183.79999999999998</v>
      </c>
      <c r="H82" s="31">
        <f>H83</f>
        <v>162084</v>
      </c>
      <c r="I82" s="15">
        <f>I83</f>
        <v>162084</v>
      </c>
      <c r="J82" s="16">
        <f>J83</f>
        <v>162084</v>
      </c>
    </row>
    <row r="83" spans="1:10" ht="30" customHeight="1">
      <c r="A83" s="45" t="s">
        <v>81</v>
      </c>
      <c r="B83" s="46" t="s">
        <v>22</v>
      </c>
      <c r="C83" s="46" t="s">
        <v>20</v>
      </c>
      <c r="D83" s="46" t="s">
        <v>24</v>
      </c>
      <c r="E83" s="46" t="s">
        <v>214</v>
      </c>
      <c r="F83" s="46" t="s">
        <v>35</v>
      </c>
      <c r="G83" s="63">
        <f>177.7+7.7-1.6</f>
        <v>183.79999999999998</v>
      </c>
      <c r="H83" s="31">
        <v>162084</v>
      </c>
      <c r="I83" s="15">
        <v>162084</v>
      </c>
      <c r="J83" s="16">
        <v>162084</v>
      </c>
    </row>
    <row r="84" spans="1:10" ht="30.75" customHeight="1">
      <c r="A84" s="45" t="s">
        <v>354</v>
      </c>
      <c r="B84" s="46" t="s">
        <v>22</v>
      </c>
      <c r="C84" s="46" t="s">
        <v>20</v>
      </c>
      <c r="D84" s="46" t="s">
        <v>24</v>
      </c>
      <c r="E84" s="46" t="s">
        <v>214</v>
      </c>
      <c r="F84" s="46" t="s">
        <v>85</v>
      </c>
      <c r="G84" s="63">
        <f>G85</f>
        <v>13.199999999999998</v>
      </c>
      <c r="H84" s="31">
        <f>H85</f>
        <v>28916</v>
      </c>
      <c r="I84" s="15">
        <f>I85</f>
        <v>37016</v>
      </c>
      <c r="J84" s="16">
        <f>J85</f>
        <v>45616</v>
      </c>
    </row>
    <row r="85" spans="1:10" ht="26.25">
      <c r="A85" s="45" t="s">
        <v>86</v>
      </c>
      <c r="B85" s="46" t="s">
        <v>22</v>
      </c>
      <c r="C85" s="46" t="s">
        <v>20</v>
      </c>
      <c r="D85" s="46" t="s">
        <v>24</v>
      </c>
      <c r="E85" s="46" t="s">
        <v>214</v>
      </c>
      <c r="F85" s="46" t="s">
        <v>87</v>
      </c>
      <c r="G85" s="63">
        <f>28.9-9.6-6.1</f>
        <v>13.199999999999998</v>
      </c>
      <c r="H85" s="31">
        <v>28916</v>
      </c>
      <c r="I85" s="15">
        <v>37016</v>
      </c>
      <c r="J85" s="16">
        <v>45616</v>
      </c>
    </row>
    <row r="86" spans="1:10" ht="40.5" customHeight="1">
      <c r="A86" s="45" t="s">
        <v>352</v>
      </c>
      <c r="B86" s="46" t="s">
        <v>22</v>
      </c>
      <c r="C86" s="46" t="s">
        <v>20</v>
      </c>
      <c r="D86" s="46" t="s">
        <v>24</v>
      </c>
      <c r="E86" s="46" t="s">
        <v>209</v>
      </c>
      <c r="F86" s="46" t="s">
        <v>39</v>
      </c>
      <c r="G86" s="63">
        <f>G87+G89</f>
        <v>203.79999999999998</v>
      </c>
      <c r="H86" s="31">
        <f>H87+H89</f>
        <v>197800</v>
      </c>
      <c r="I86" s="15">
        <f>I87+I89</f>
        <v>205900</v>
      </c>
      <c r="J86" s="16">
        <f>J87+J89</f>
        <v>214500</v>
      </c>
    </row>
    <row r="87" spans="1:10" ht="51.75">
      <c r="A87" s="45" t="s">
        <v>80</v>
      </c>
      <c r="B87" s="46" t="s">
        <v>22</v>
      </c>
      <c r="C87" s="46" t="s">
        <v>20</v>
      </c>
      <c r="D87" s="46" t="s">
        <v>24</v>
      </c>
      <c r="E87" s="46" t="s">
        <v>209</v>
      </c>
      <c r="F87" s="46" t="s">
        <v>34</v>
      </c>
      <c r="G87" s="63">
        <f>G88</f>
        <v>203.79999999999998</v>
      </c>
      <c r="H87" s="31">
        <f>H88</f>
        <v>180821</v>
      </c>
      <c r="I87" s="15">
        <f>I88</f>
        <v>180821</v>
      </c>
      <c r="J87" s="16">
        <f>J88</f>
        <v>180821</v>
      </c>
    </row>
    <row r="88" spans="1:10" ht="30" customHeight="1">
      <c r="A88" s="45" t="s">
        <v>81</v>
      </c>
      <c r="B88" s="46" t="s">
        <v>22</v>
      </c>
      <c r="C88" s="46" t="s">
        <v>20</v>
      </c>
      <c r="D88" s="46" t="s">
        <v>24</v>
      </c>
      <c r="E88" s="46" t="s">
        <v>209</v>
      </c>
      <c r="F88" s="46" t="s">
        <v>35</v>
      </c>
      <c r="G88" s="63">
        <f>179.1+19.1+5.6</f>
        <v>203.79999999999998</v>
      </c>
      <c r="H88" s="31">
        <v>180821</v>
      </c>
      <c r="I88" s="15">
        <v>180821</v>
      </c>
      <c r="J88" s="16">
        <v>180821</v>
      </c>
    </row>
    <row r="89" spans="1:10" ht="30" customHeight="1" hidden="1">
      <c r="A89" s="45" t="s">
        <v>354</v>
      </c>
      <c r="B89" s="46" t="s">
        <v>22</v>
      </c>
      <c r="C89" s="46" t="s">
        <v>20</v>
      </c>
      <c r="D89" s="46" t="s">
        <v>24</v>
      </c>
      <c r="E89" s="46" t="s">
        <v>209</v>
      </c>
      <c r="F89" s="46" t="s">
        <v>85</v>
      </c>
      <c r="G89" s="63">
        <f>G90</f>
        <v>0</v>
      </c>
      <c r="H89" s="31">
        <f>H90</f>
        <v>16979</v>
      </c>
      <c r="I89" s="15">
        <f>I90</f>
        <v>25079</v>
      </c>
      <c r="J89" s="16">
        <f>J90</f>
        <v>33679</v>
      </c>
    </row>
    <row r="90" spans="1:10" ht="26.25" hidden="1">
      <c r="A90" s="45" t="s">
        <v>86</v>
      </c>
      <c r="B90" s="46" t="s">
        <v>22</v>
      </c>
      <c r="C90" s="46" t="s">
        <v>20</v>
      </c>
      <c r="D90" s="46" t="s">
        <v>24</v>
      </c>
      <c r="E90" s="46" t="s">
        <v>209</v>
      </c>
      <c r="F90" s="46" t="s">
        <v>87</v>
      </c>
      <c r="G90" s="63">
        <f>34.4-9.7-24.7</f>
        <v>0</v>
      </c>
      <c r="H90" s="31">
        <v>16979</v>
      </c>
      <c r="I90" s="15">
        <v>25079</v>
      </c>
      <c r="J90" s="16">
        <v>33679</v>
      </c>
    </row>
    <row r="91" spans="1:10" ht="53.25" customHeight="1">
      <c r="A91" s="45" t="s">
        <v>134</v>
      </c>
      <c r="B91" s="46" t="s">
        <v>22</v>
      </c>
      <c r="C91" s="46" t="s">
        <v>20</v>
      </c>
      <c r="D91" s="46" t="s">
        <v>24</v>
      </c>
      <c r="E91" s="46" t="s">
        <v>208</v>
      </c>
      <c r="F91" s="46" t="s">
        <v>39</v>
      </c>
      <c r="G91" s="63">
        <f>G92+G94</f>
        <v>195.20000000000002</v>
      </c>
      <c r="H91" s="31">
        <f>H92+H94</f>
        <v>189200</v>
      </c>
      <c r="I91" s="15">
        <f>I92+I94</f>
        <v>197300</v>
      </c>
      <c r="J91" s="16">
        <f>J92+J94</f>
        <v>205900</v>
      </c>
    </row>
    <row r="92" spans="1:10" ht="51.75">
      <c r="A92" s="45" t="s">
        <v>80</v>
      </c>
      <c r="B92" s="46" t="s">
        <v>22</v>
      </c>
      <c r="C92" s="46" t="s">
        <v>20</v>
      </c>
      <c r="D92" s="46" t="s">
        <v>24</v>
      </c>
      <c r="E92" s="46" t="s">
        <v>208</v>
      </c>
      <c r="F92" s="46" t="s">
        <v>34</v>
      </c>
      <c r="G92" s="63">
        <f>G93</f>
        <v>184.9</v>
      </c>
      <c r="H92" s="31">
        <f>H93</f>
        <v>157112</v>
      </c>
      <c r="I92" s="15">
        <f>I93</f>
        <v>157112</v>
      </c>
      <c r="J92" s="16">
        <f>J93</f>
        <v>157112</v>
      </c>
    </row>
    <row r="93" spans="1:10" ht="30" customHeight="1">
      <c r="A93" s="45" t="s">
        <v>81</v>
      </c>
      <c r="B93" s="46" t="s">
        <v>22</v>
      </c>
      <c r="C93" s="46" t="s">
        <v>20</v>
      </c>
      <c r="D93" s="46" t="s">
        <v>24</v>
      </c>
      <c r="E93" s="46" t="s">
        <v>208</v>
      </c>
      <c r="F93" s="46" t="s">
        <v>35</v>
      </c>
      <c r="G93" s="63">
        <f>174.7+7.9+2.3</f>
        <v>184.9</v>
      </c>
      <c r="H93" s="31">
        <v>157112</v>
      </c>
      <c r="I93" s="15">
        <v>157112</v>
      </c>
      <c r="J93" s="16">
        <v>157112</v>
      </c>
    </row>
    <row r="94" spans="1:10" ht="33.75" customHeight="1">
      <c r="A94" s="45" t="s">
        <v>354</v>
      </c>
      <c r="B94" s="46" t="s">
        <v>22</v>
      </c>
      <c r="C94" s="46" t="s">
        <v>20</v>
      </c>
      <c r="D94" s="46" t="s">
        <v>24</v>
      </c>
      <c r="E94" s="46" t="s">
        <v>208</v>
      </c>
      <c r="F94" s="46" t="s">
        <v>85</v>
      </c>
      <c r="G94" s="63">
        <f>G95</f>
        <v>10.3</v>
      </c>
      <c r="H94" s="31">
        <f>H95</f>
        <v>32088</v>
      </c>
      <c r="I94" s="15">
        <f>I95</f>
        <v>40188</v>
      </c>
      <c r="J94" s="16">
        <f>J95</f>
        <v>48788</v>
      </c>
    </row>
    <row r="95" spans="1:10" ht="26.25">
      <c r="A95" s="45" t="s">
        <v>86</v>
      </c>
      <c r="B95" s="46" t="s">
        <v>22</v>
      </c>
      <c r="C95" s="46" t="s">
        <v>20</v>
      </c>
      <c r="D95" s="46" t="s">
        <v>24</v>
      </c>
      <c r="E95" s="46" t="s">
        <v>208</v>
      </c>
      <c r="F95" s="46" t="s">
        <v>87</v>
      </c>
      <c r="G95" s="63">
        <f>30.2-9.7-10.2</f>
        <v>10.3</v>
      </c>
      <c r="H95" s="31">
        <v>32088</v>
      </c>
      <c r="I95" s="15">
        <v>40188</v>
      </c>
      <c r="J95" s="16">
        <v>48788</v>
      </c>
    </row>
    <row r="96" spans="1:10" ht="39">
      <c r="A96" s="45" t="s">
        <v>135</v>
      </c>
      <c r="B96" s="46" t="s">
        <v>22</v>
      </c>
      <c r="C96" s="46" t="s">
        <v>20</v>
      </c>
      <c r="D96" s="46" t="s">
        <v>24</v>
      </c>
      <c r="E96" s="46" t="s">
        <v>210</v>
      </c>
      <c r="F96" s="46" t="s">
        <v>39</v>
      </c>
      <c r="G96" s="63">
        <f>G97+G99</f>
        <v>621.3</v>
      </c>
      <c r="H96" s="31">
        <f>H98+H100</f>
        <v>603300</v>
      </c>
      <c r="I96" s="15">
        <f>I98+I100</f>
        <v>627600</v>
      </c>
      <c r="J96" s="16">
        <f>J98+J100</f>
        <v>653200</v>
      </c>
    </row>
    <row r="97" spans="1:10" ht="51.75">
      <c r="A97" s="45" t="s">
        <v>80</v>
      </c>
      <c r="B97" s="46" t="s">
        <v>22</v>
      </c>
      <c r="C97" s="46" t="s">
        <v>20</v>
      </c>
      <c r="D97" s="46" t="s">
        <v>24</v>
      </c>
      <c r="E97" s="46" t="s">
        <v>210</v>
      </c>
      <c r="F97" s="46" t="s">
        <v>34</v>
      </c>
      <c r="G97" s="63">
        <f>G98</f>
        <v>604.9</v>
      </c>
      <c r="H97" s="31">
        <f>H98</f>
        <v>571646</v>
      </c>
      <c r="I97" s="15">
        <f>I98</f>
        <v>571646</v>
      </c>
      <c r="J97" s="16">
        <f>J98</f>
        <v>571646</v>
      </c>
    </row>
    <row r="98" spans="1:10" ht="26.25">
      <c r="A98" s="45" t="s">
        <v>81</v>
      </c>
      <c r="B98" s="46" t="s">
        <v>22</v>
      </c>
      <c r="C98" s="46" t="s">
        <v>20</v>
      </c>
      <c r="D98" s="46" t="s">
        <v>24</v>
      </c>
      <c r="E98" s="46" t="s">
        <v>210</v>
      </c>
      <c r="F98" s="46" t="s">
        <v>35</v>
      </c>
      <c r="G98" s="63">
        <f>585.5+4.5+14.9</f>
        <v>604.9</v>
      </c>
      <c r="H98" s="31">
        <v>571646</v>
      </c>
      <c r="I98" s="15">
        <v>571646</v>
      </c>
      <c r="J98" s="16">
        <v>571646</v>
      </c>
    </row>
    <row r="99" spans="1:10" ht="26.25">
      <c r="A99" s="45" t="s">
        <v>354</v>
      </c>
      <c r="B99" s="46" t="s">
        <v>22</v>
      </c>
      <c r="C99" s="46" t="s">
        <v>20</v>
      </c>
      <c r="D99" s="46" t="s">
        <v>24</v>
      </c>
      <c r="E99" s="46" t="s">
        <v>210</v>
      </c>
      <c r="F99" s="46" t="s">
        <v>85</v>
      </c>
      <c r="G99" s="63">
        <f>G100</f>
        <v>16.400000000000006</v>
      </c>
      <c r="H99" s="31">
        <f>H100</f>
        <v>31654</v>
      </c>
      <c r="I99" s="15">
        <f>I100</f>
        <v>55954</v>
      </c>
      <c r="J99" s="16">
        <f>J100</f>
        <v>81554</v>
      </c>
    </row>
    <row r="100" spans="1:10" ht="26.25">
      <c r="A100" s="45" t="s">
        <v>86</v>
      </c>
      <c r="B100" s="46" t="s">
        <v>22</v>
      </c>
      <c r="C100" s="46" t="s">
        <v>20</v>
      </c>
      <c r="D100" s="46" t="s">
        <v>24</v>
      </c>
      <c r="E100" s="46" t="s">
        <v>210</v>
      </c>
      <c r="F100" s="46" t="s">
        <v>87</v>
      </c>
      <c r="G100" s="63">
        <f>64.7-28.9+4.9-4.9-19.4</f>
        <v>16.400000000000006</v>
      </c>
      <c r="H100" s="31">
        <v>31654</v>
      </c>
      <c r="I100" s="15">
        <v>55954</v>
      </c>
      <c r="J100" s="16">
        <v>81554</v>
      </c>
    </row>
    <row r="101" spans="1:10" ht="64.5">
      <c r="A101" s="50" t="s">
        <v>466</v>
      </c>
      <c r="B101" s="46" t="s">
        <v>22</v>
      </c>
      <c r="C101" s="46" t="s">
        <v>20</v>
      </c>
      <c r="D101" s="46" t="s">
        <v>24</v>
      </c>
      <c r="E101" s="46" t="s">
        <v>405</v>
      </c>
      <c r="F101" s="46" t="s">
        <v>39</v>
      </c>
      <c r="G101" s="63">
        <f>G102</f>
        <v>185</v>
      </c>
      <c r="H101" s="31">
        <f aca="true" t="shared" si="6" ref="H101:J102">H102</f>
        <v>179000</v>
      </c>
      <c r="I101" s="15">
        <f t="shared" si="6"/>
        <v>187100</v>
      </c>
      <c r="J101" s="16">
        <f t="shared" si="6"/>
        <v>195700</v>
      </c>
    </row>
    <row r="102" spans="1:10" ht="51.75">
      <c r="A102" s="45" t="s">
        <v>80</v>
      </c>
      <c r="B102" s="46" t="s">
        <v>22</v>
      </c>
      <c r="C102" s="46" t="s">
        <v>20</v>
      </c>
      <c r="D102" s="46" t="s">
        <v>24</v>
      </c>
      <c r="E102" s="46" t="s">
        <v>405</v>
      </c>
      <c r="F102" s="46" t="s">
        <v>34</v>
      </c>
      <c r="G102" s="63">
        <f>G103</f>
        <v>185</v>
      </c>
      <c r="H102" s="31">
        <f t="shared" si="6"/>
        <v>179000</v>
      </c>
      <c r="I102" s="15">
        <f t="shared" si="6"/>
        <v>187100</v>
      </c>
      <c r="J102" s="16">
        <f t="shared" si="6"/>
        <v>195700</v>
      </c>
    </row>
    <row r="103" spans="1:10" ht="26.25">
      <c r="A103" s="45" t="s">
        <v>81</v>
      </c>
      <c r="B103" s="46" t="s">
        <v>22</v>
      </c>
      <c r="C103" s="46" t="s">
        <v>20</v>
      </c>
      <c r="D103" s="46" t="s">
        <v>24</v>
      </c>
      <c r="E103" s="46" t="s">
        <v>405</v>
      </c>
      <c r="F103" s="46" t="s">
        <v>35</v>
      </c>
      <c r="G103" s="63">
        <f>187.1-2.1</f>
        <v>185</v>
      </c>
      <c r="H103" s="31">
        <v>179000</v>
      </c>
      <c r="I103" s="15">
        <v>187100</v>
      </c>
      <c r="J103" s="16">
        <v>195700</v>
      </c>
    </row>
    <row r="104" spans="1:10" ht="64.5" hidden="1">
      <c r="A104" s="50" t="s">
        <v>465</v>
      </c>
      <c r="B104" s="46"/>
      <c r="C104" s="46" t="s">
        <v>20</v>
      </c>
      <c r="D104" s="46" t="s">
        <v>24</v>
      </c>
      <c r="E104" s="46" t="s">
        <v>464</v>
      </c>
      <c r="F104" s="46" t="s">
        <v>39</v>
      </c>
      <c r="G104" s="63">
        <f>G105</f>
        <v>0</v>
      </c>
      <c r="H104" s="31"/>
      <c r="I104" s="15"/>
      <c r="J104" s="16"/>
    </row>
    <row r="105" spans="1:10" ht="26.25" hidden="1">
      <c r="A105" s="45" t="s">
        <v>354</v>
      </c>
      <c r="B105" s="46" t="s">
        <v>22</v>
      </c>
      <c r="C105" s="46" t="s">
        <v>20</v>
      </c>
      <c r="D105" s="46" t="s">
        <v>24</v>
      </c>
      <c r="E105" s="46" t="s">
        <v>464</v>
      </c>
      <c r="F105" s="46" t="s">
        <v>85</v>
      </c>
      <c r="G105" s="47">
        <f>G106</f>
        <v>0</v>
      </c>
      <c r="H105" s="31"/>
      <c r="I105" s="15"/>
      <c r="J105" s="16"/>
    </row>
    <row r="106" spans="1:10" ht="26.25" hidden="1">
      <c r="A106" s="45" t="s">
        <v>86</v>
      </c>
      <c r="B106" s="46" t="s">
        <v>22</v>
      </c>
      <c r="C106" s="46" t="s">
        <v>20</v>
      </c>
      <c r="D106" s="46" t="s">
        <v>24</v>
      </c>
      <c r="E106" s="46" t="s">
        <v>464</v>
      </c>
      <c r="F106" s="46" t="s">
        <v>87</v>
      </c>
      <c r="G106" s="47">
        <v>0</v>
      </c>
      <c r="H106" s="31"/>
      <c r="I106" s="15"/>
      <c r="J106" s="16"/>
    </row>
    <row r="107" spans="1:10" ht="56.25" customHeight="1">
      <c r="A107" s="45" t="s">
        <v>136</v>
      </c>
      <c r="B107" s="46" t="s">
        <v>22</v>
      </c>
      <c r="C107" s="46" t="s">
        <v>20</v>
      </c>
      <c r="D107" s="46" t="s">
        <v>24</v>
      </c>
      <c r="E107" s="46" t="s">
        <v>211</v>
      </c>
      <c r="F107" s="46" t="s">
        <v>39</v>
      </c>
      <c r="G107" s="54">
        <f>G108+G110</f>
        <v>21.1</v>
      </c>
      <c r="H107" s="31">
        <f>H108+H110</f>
        <v>32500</v>
      </c>
      <c r="I107" s="15">
        <f>I108+I110</f>
        <v>33800</v>
      </c>
      <c r="J107" s="16">
        <f>J108+J110</f>
        <v>35100</v>
      </c>
    </row>
    <row r="108" spans="1:10" ht="55.5" customHeight="1">
      <c r="A108" s="45" t="s">
        <v>80</v>
      </c>
      <c r="B108" s="46" t="s">
        <v>22</v>
      </c>
      <c r="C108" s="46" t="s">
        <v>20</v>
      </c>
      <c r="D108" s="46" t="s">
        <v>24</v>
      </c>
      <c r="E108" s="46" t="s">
        <v>211</v>
      </c>
      <c r="F108" s="46" t="s">
        <v>34</v>
      </c>
      <c r="G108" s="47">
        <f>G109</f>
        <v>15</v>
      </c>
      <c r="H108" s="31">
        <f>H109</f>
        <v>19557</v>
      </c>
      <c r="I108" s="15">
        <f>I109</f>
        <v>19557</v>
      </c>
      <c r="J108" s="16">
        <f>J109</f>
        <v>19557</v>
      </c>
    </row>
    <row r="109" spans="1:10" ht="29.25" customHeight="1">
      <c r="A109" s="45" t="s">
        <v>81</v>
      </c>
      <c r="B109" s="46" t="s">
        <v>22</v>
      </c>
      <c r="C109" s="46" t="s">
        <v>20</v>
      </c>
      <c r="D109" s="46" t="s">
        <v>24</v>
      </c>
      <c r="E109" s="46" t="s">
        <v>211</v>
      </c>
      <c r="F109" s="46" t="s">
        <v>35</v>
      </c>
      <c r="G109" s="54">
        <f>15</f>
        <v>15</v>
      </c>
      <c r="H109" s="31">
        <v>19557</v>
      </c>
      <c r="I109" s="15">
        <v>19557</v>
      </c>
      <c r="J109" s="16">
        <v>19557</v>
      </c>
    </row>
    <row r="110" spans="1:10" ht="30" customHeight="1">
      <c r="A110" s="45" t="s">
        <v>354</v>
      </c>
      <c r="B110" s="46" t="s">
        <v>22</v>
      </c>
      <c r="C110" s="46" t="s">
        <v>20</v>
      </c>
      <c r="D110" s="46" t="s">
        <v>24</v>
      </c>
      <c r="E110" s="46" t="s">
        <v>211</v>
      </c>
      <c r="F110" s="46" t="s">
        <v>85</v>
      </c>
      <c r="G110" s="47">
        <f>G111</f>
        <v>6.1</v>
      </c>
      <c r="H110" s="31">
        <f>H111</f>
        <v>12943</v>
      </c>
      <c r="I110" s="15">
        <f>I111</f>
        <v>14243</v>
      </c>
      <c r="J110" s="16">
        <f>J111</f>
        <v>15543</v>
      </c>
    </row>
    <row r="111" spans="1:10" ht="27" customHeight="1">
      <c r="A111" s="45" t="s">
        <v>86</v>
      </c>
      <c r="B111" s="46" t="s">
        <v>22</v>
      </c>
      <c r="C111" s="46" t="s">
        <v>20</v>
      </c>
      <c r="D111" s="46" t="s">
        <v>24</v>
      </c>
      <c r="E111" s="46" t="s">
        <v>211</v>
      </c>
      <c r="F111" s="46" t="s">
        <v>87</v>
      </c>
      <c r="G111" s="47">
        <f>7.5-1.9+0.5</f>
        <v>6.1</v>
      </c>
      <c r="H111" s="31">
        <v>12943</v>
      </c>
      <c r="I111" s="15">
        <v>14243</v>
      </c>
      <c r="J111" s="16">
        <v>15543</v>
      </c>
    </row>
    <row r="112" spans="1:10" ht="19.5" customHeight="1" hidden="1">
      <c r="A112" s="45" t="s">
        <v>165</v>
      </c>
      <c r="B112" s="46" t="s">
        <v>22</v>
      </c>
      <c r="C112" s="46" t="s">
        <v>20</v>
      </c>
      <c r="D112" s="46" t="s">
        <v>28</v>
      </c>
      <c r="E112" s="46" t="s">
        <v>38</v>
      </c>
      <c r="F112" s="46" t="s">
        <v>39</v>
      </c>
      <c r="G112" s="47">
        <f>G113</f>
        <v>0</v>
      </c>
      <c r="H112" s="31"/>
      <c r="I112" s="15"/>
      <c r="J112" s="16"/>
    </row>
    <row r="113" spans="1:10" ht="42.75" customHeight="1" hidden="1">
      <c r="A113" s="45" t="s">
        <v>164</v>
      </c>
      <c r="B113" s="46" t="s">
        <v>22</v>
      </c>
      <c r="C113" s="46" t="s">
        <v>20</v>
      </c>
      <c r="D113" s="46" t="s">
        <v>28</v>
      </c>
      <c r="E113" s="46" t="s">
        <v>163</v>
      </c>
      <c r="F113" s="46" t="s">
        <v>39</v>
      </c>
      <c r="G113" s="47">
        <f>G114</f>
        <v>0</v>
      </c>
      <c r="H113" s="31"/>
      <c r="I113" s="15"/>
      <c r="J113" s="16"/>
    </row>
    <row r="114" spans="1:10" ht="27" customHeight="1" hidden="1">
      <c r="A114" s="45" t="s">
        <v>84</v>
      </c>
      <c r="B114" s="46" t="s">
        <v>22</v>
      </c>
      <c r="C114" s="46" t="s">
        <v>20</v>
      </c>
      <c r="D114" s="46" t="s">
        <v>28</v>
      </c>
      <c r="E114" s="46" t="s">
        <v>163</v>
      </c>
      <c r="F114" s="46" t="s">
        <v>85</v>
      </c>
      <c r="G114" s="47">
        <f>G115</f>
        <v>0</v>
      </c>
      <c r="H114" s="31"/>
      <c r="I114" s="15"/>
      <c r="J114" s="16"/>
    </row>
    <row r="115" spans="1:10" ht="27" customHeight="1" hidden="1">
      <c r="A115" s="45" t="s">
        <v>86</v>
      </c>
      <c r="B115" s="46" t="s">
        <v>22</v>
      </c>
      <c r="C115" s="46" t="s">
        <v>20</v>
      </c>
      <c r="D115" s="46" t="s">
        <v>28</v>
      </c>
      <c r="E115" s="46" t="s">
        <v>163</v>
      </c>
      <c r="F115" s="46" t="s">
        <v>87</v>
      </c>
      <c r="G115" s="47">
        <v>0</v>
      </c>
      <c r="H115" s="31"/>
      <c r="I115" s="15"/>
      <c r="J115" s="16"/>
    </row>
    <row r="116" spans="1:10" ht="40.5" customHeight="1">
      <c r="A116" s="45" t="s">
        <v>356</v>
      </c>
      <c r="B116" s="46" t="s">
        <v>22</v>
      </c>
      <c r="C116" s="46" t="s">
        <v>20</v>
      </c>
      <c r="D116" s="46" t="s">
        <v>24</v>
      </c>
      <c r="E116" s="46" t="s">
        <v>355</v>
      </c>
      <c r="F116" s="46" t="s">
        <v>39</v>
      </c>
      <c r="G116" s="63">
        <f>G117</f>
        <v>0.6</v>
      </c>
      <c r="H116" s="31"/>
      <c r="I116" s="15"/>
      <c r="J116" s="16"/>
    </row>
    <row r="117" spans="1:10" ht="27" customHeight="1">
      <c r="A117" s="45" t="s">
        <v>80</v>
      </c>
      <c r="B117" s="46" t="s">
        <v>22</v>
      </c>
      <c r="C117" s="46" t="s">
        <v>20</v>
      </c>
      <c r="D117" s="46" t="s">
        <v>24</v>
      </c>
      <c r="E117" s="46" t="s">
        <v>355</v>
      </c>
      <c r="F117" s="46" t="s">
        <v>34</v>
      </c>
      <c r="G117" s="63">
        <f>G118</f>
        <v>0.6</v>
      </c>
      <c r="H117" s="31"/>
      <c r="I117" s="15"/>
      <c r="J117" s="16"/>
    </row>
    <row r="118" spans="1:10" ht="27" customHeight="1">
      <c r="A118" s="45" t="s">
        <v>81</v>
      </c>
      <c r="B118" s="46" t="s">
        <v>22</v>
      </c>
      <c r="C118" s="46" t="s">
        <v>20</v>
      </c>
      <c r="D118" s="46" t="s">
        <v>24</v>
      </c>
      <c r="E118" s="46" t="s">
        <v>355</v>
      </c>
      <c r="F118" s="46" t="s">
        <v>35</v>
      </c>
      <c r="G118" s="63">
        <v>0.6</v>
      </c>
      <c r="H118" s="31"/>
      <c r="I118" s="15"/>
      <c r="J118" s="16"/>
    </row>
    <row r="119" spans="1:10" ht="19.5" customHeight="1">
      <c r="A119" s="45" t="s">
        <v>165</v>
      </c>
      <c r="B119" s="46" t="s">
        <v>22</v>
      </c>
      <c r="C119" s="46" t="s">
        <v>20</v>
      </c>
      <c r="D119" s="46" t="s">
        <v>28</v>
      </c>
      <c r="E119" s="46" t="s">
        <v>166</v>
      </c>
      <c r="F119" s="46" t="s">
        <v>39</v>
      </c>
      <c r="G119" s="47">
        <f>G120</f>
        <v>0.5</v>
      </c>
      <c r="H119" s="31"/>
      <c r="I119" s="15"/>
      <c r="J119" s="16"/>
    </row>
    <row r="120" spans="1:10" ht="27" customHeight="1">
      <c r="A120" s="45" t="s">
        <v>75</v>
      </c>
      <c r="B120" s="46" t="s">
        <v>22</v>
      </c>
      <c r="C120" s="46" t="s">
        <v>20</v>
      </c>
      <c r="D120" s="46" t="s">
        <v>28</v>
      </c>
      <c r="E120" s="46" t="s">
        <v>167</v>
      </c>
      <c r="F120" s="46" t="s">
        <v>39</v>
      </c>
      <c r="G120" s="47">
        <f>G121</f>
        <v>0.5</v>
      </c>
      <c r="H120" s="31"/>
      <c r="I120" s="15"/>
      <c r="J120" s="16"/>
    </row>
    <row r="121" spans="1:10" ht="20.25" customHeight="1">
      <c r="A121" s="45" t="s">
        <v>77</v>
      </c>
      <c r="B121" s="46" t="s">
        <v>22</v>
      </c>
      <c r="C121" s="46" t="s">
        <v>20</v>
      </c>
      <c r="D121" s="46" t="s">
        <v>28</v>
      </c>
      <c r="E121" s="46" t="s">
        <v>168</v>
      </c>
      <c r="F121" s="46" t="s">
        <v>39</v>
      </c>
      <c r="G121" s="47">
        <f>G122</f>
        <v>0.5</v>
      </c>
      <c r="H121" s="31"/>
      <c r="I121" s="15"/>
      <c r="J121" s="16"/>
    </row>
    <row r="122" spans="1:10" ht="41.25" customHeight="1">
      <c r="A122" s="45" t="s">
        <v>164</v>
      </c>
      <c r="B122" s="46" t="s">
        <v>22</v>
      </c>
      <c r="C122" s="46" t="s">
        <v>20</v>
      </c>
      <c r="D122" s="46" t="s">
        <v>28</v>
      </c>
      <c r="E122" s="46" t="s">
        <v>394</v>
      </c>
      <c r="F122" s="46" t="s">
        <v>39</v>
      </c>
      <c r="G122" s="47">
        <f>G123</f>
        <v>0.5</v>
      </c>
      <c r="H122" s="31"/>
      <c r="I122" s="15"/>
      <c r="J122" s="16"/>
    </row>
    <row r="123" spans="1:10" ht="27" customHeight="1">
      <c r="A123" s="45" t="s">
        <v>354</v>
      </c>
      <c r="B123" s="46" t="s">
        <v>22</v>
      </c>
      <c r="C123" s="46" t="s">
        <v>20</v>
      </c>
      <c r="D123" s="46" t="s">
        <v>28</v>
      </c>
      <c r="E123" s="46" t="s">
        <v>394</v>
      </c>
      <c r="F123" s="46" t="s">
        <v>85</v>
      </c>
      <c r="G123" s="47">
        <f>G124</f>
        <v>0.5</v>
      </c>
      <c r="H123" s="31"/>
      <c r="I123" s="15"/>
      <c r="J123" s="16"/>
    </row>
    <row r="124" spans="1:10" ht="27" customHeight="1">
      <c r="A124" s="45" t="s">
        <v>86</v>
      </c>
      <c r="B124" s="46" t="s">
        <v>22</v>
      </c>
      <c r="C124" s="46" t="s">
        <v>20</v>
      </c>
      <c r="D124" s="46" t="s">
        <v>28</v>
      </c>
      <c r="E124" s="46" t="s">
        <v>394</v>
      </c>
      <c r="F124" s="46" t="s">
        <v>87</v>
      </c>
      <c r="G124" s="47">
        <v>0.5</v>
      </c>
      <c r="H124" s="31"/>
      <c r="I124" s="15"/>
      <c r="J124" s="16"/>
    </row>
    <row r="125" spans="1:10" ht="27" customHeight="1" hidden="1">
      <c r="A125" s="45" t="s">
        <v>364</v>
      </c>
      <c r="B125" s="46" t="s">
        <v>22</v>
      </c>
      <c r="C125" s="46" t="s">
        <v>20</v>
      </c>
      <c r="D125" s="46" t="s">
        <v>29</v>
      </c>
      <c r="E125" s="46" t="s">
        <v>166</v>
      </c>
      <c r="F125" s="46" t="s">
        <v>39</v>
      </c>
      <c r="G125" s="47">
        <f>G126</f>
        <v>0</v>
      </c>
      <c r="H125" s="31"/>
      <c r="I125" s="15"/>
      <c r="J125" s="16"/>
    </row>
    <row r="126" spans="1:10" ht="27" customHeight="1" hidden="1">
      <c r="A126" s="45" t="s">
        <v>366</v>
      </c>
      <c r="B126" s="46" t="s">
        <v>22</v>
      </c>
      <c r="C126" s="46" t="s">
        <v>20</v>
      </c>
      <c r="D126" s="46" t="s">
        <v>29</v>
      </c>
      <c r="E126" s="46" t="s">
        <v>363</v>
      </c>
      <c r="F126" s="46" t="s">
        <v>39</v>
      </c>
      <c r="G126" s="47">
        <f>G127</f>
        <v>0</v>
      </c>
      <c r="H126" s="31"/>
      <c r="I126" s="15"/>
      <c r="J126" s="16"/>
    </row>
    <row r="127" spans="1:10" ht="27" customHeight="1" hidden="1">
      <c r="A127" s="45" t="s">
        <v>365</v>
      </c>
      <c r="B127" s="46" t="s">
        <v>22</v>
      </c>
      <c r="C127" s="46" t="s">
        <v>20</v>
      </c>
      <c r="D127" s="46" t="s">
        <v>29</v>
      </c>
      <c r="E127" s="46" t="s">
        <v>367</v>
      </c>
      <c r="F127" s="46" t="s">
        <v>39</v>
      </c>
      <c r="G127" s="47">
        <f>G128</f>
        <v>0</v>
      </c>
      <c r="H127" s="31"/>
      <c r="I127" s="15"/>
      <c r="J127" s="16"/>
    </row>
    <row r="128" spans="1:10" ht="27" customHeight="1" hidden="1">
      <c r="A128" s="45" t="s">
        <v>354</v>
      </c>
      <c r="B128" s="46" t="s">
        <v>22</v>
      </c>
      <c r="C128" s="46" t="s">
        <v>20</v>
      </c>
      <c r="D128" s="46" t="s">
        <v>29</v>
      </c>
      <c r="E128" s="46" t="s">
        <v>367</v>
      </c>
      <c r="F128" s="46" t="s">
        <v>85</v>
      </c>
      <c r="G128" s="47">
        <f>G129</f>
        <v>0</v>
      </c>
      <c r="H128" s="31"/>
      <c r="I128" s="15"/>
      <c r="J128" s="16"/>
    </row>
    <row r="129" spans="1:10" ht="27" customHeight="1" hidden="1">
      <c r="A129" s="45" t="s">
        <v>86</v>
      </c>
      <c r="B129" s="46" t="s">
        <v>22</v>
      </c>
      <c r="C129" s="46" t="s">
        <v>20</v>
      </c>
      <c r="D129" s="46" t="s">
        <v>29</v>
      </c>
      <c r="E129" s="46" t="s">
        <v>367</v>
      </c>
      <c r="F129" s="46" t="s">
        <v>87</v>
      </c>
      <c r="G129" s="47">
        <v>0</v>
      </c>
      <c r="H129" s="31"/>
      <c r="I129" s="15"/>
      <c r="J129" s="16"/>
    </row>
    <row r="130" spans="1:10" ht="15">
      <c r="A130" s="45" t="s">
        <v>44</v>
      </c>
      <c r="B130" s="46" t="s">
        <v>22</v>
      </c>
      <c r="C130" s="46" t="s">
        <v>20</v>
      </c>
      <c r="D130" s="46" t="s">
        <v>8</v>
      </c>
      <c r="E130" s="46" t="s">
        <v>166</v>
      </c>
      <c r="F130" s="46" t="s">
        <v>39</v>
      </c>
      <c r="G130" s="47">
        <f>G136+G163+G179+G195+G173+G131+G191</f>
        <v>7327.5</v>
      </c>
      <c r="H130" s="31" t="e">
        <f>H168+H179+H136</f>
        <v>#REF!</v>
      </c>
      <c r="I130" s="15" t="e">
        <f>I168+I179+I136</f>
        <v>#REF!</v>
      </c>
      <c r="J130" s="16" t="e">
        <f>J168+J179+J136</f>
        <v>#REF!</v>
      </c>
    </row>
    <row r="131" spans="1:10" ht="26.25">
      <c r="A131" s="45" t="s">
        <v>193</v>
      </c>
      <c r="B131" s="46" t="s">
        <v>22</v>
      </c>
      <c r="C131" s="46" t="s">
        <v>20</v>
      </c>
      <c r="D131" s="46" t="s">
        <v>8</v>
      </c>
      <c r="E131" s="46" t="s">
        <v>194</v>
      </c>
      <c r="F131" s="46" t="s">
        <v>39</v>
      </c>
      <c r="G131" s="47">
        <f>G132</f>
        <v>39</v>
      </c>
      <c r="H131" s="31"/>
      <c r="I131" s="15"/>
      <c r="J131" s="16"/>
    </row>
    <row r="132" spans="1:10" ht="15">
      <c r="A132" s="69" t="s">
        <v>458</v>
      </c>
      <c r="B132" s="46" t="s">
        <v>22</v>
      </c>
      <c r="C132" s="46" t="s">
        <v>20</v>
      </c>
      <c r="D132" s="46" t="s">
        <v>8</v>
      </c>
      <c r="E132" s="46" t="s">
        <v>457</v>
      </c>
      <c r="F132" s="46" t="s">
        <v>39</v>
      </c>
      <c r="G132" s="47">
        <f>G133</f>
        <v>39</v>
      </c>
      <c r="H132" s="31"/>
      <c r="I132" s="15"/>
      <c r="J132" s="16"/>
    </row>
    <row r="133" spans="1:10" ht="15">
      <c r="A133" s="45" t="s">
        <v>235</v>
      </c>
      <c r="B133" s="46" t="s">
        <v>22</v>
      </c>
      <c r="C133" s="46" t="s">
        <v>20</v>
      </c>
      <c r="D133" s="46" t="s">
        <v>8</v>
      </c>
      <c r="E133" s="46" t="s">
        <v>459</v>
      </c>
      <c r="F133" s="46" t="s">
        <v>39</v>
      </c>
      <c r="G133" s="47">
        <f>G134</f>
        <v>39</v>
      </c>
      <c r="H133" s="31"/>
      <c r="I133" s="15"/>
      <c r="J133" s="16"/>
    </row>
    <row r="134" spans="1:10" ht="26.25">
      <c r="A134" s="45" t="s">
        <v>354</v>
      </c>
      <c r="B134" s="46" t="s">
        <v>22</v>
      </c>
      <c r="C134" s="46" t="s">
        <v>20</v>
      </c>
      <c r="D134" s="46" t="s">
        <v>8</v>
      </c>
      <c r="E134" s="46" t="s">
        <v>459</v>
      </c>
      <c r="F134" s="46" t="s">
        <v>85</v>
      </c>
      <c r="G134" s="47">
        <f>G135</f>
        <v>39</v>
      </c>
      <c r="H134" s="31"/>
      <c r="I134" s="15"/>
      <c r="J134" s="16"/>
    </row>
    <row r="135" spans="1:10" ht="26.25">
      <c r="A135" s="45" t="s">
        <v>86</v>
      </c>
      <c r="B135" s="46" t="s">
        <v>22</v>
      </c>
      <c r="C135" s="46" t="s">
        <v>20</v>
      </c>
      <c r="D135" s="46" t="s">
        <v>8</v>
      </c>
      <c r="E135" s="46" t="s">
        <v>459</v>
      </c>
      <c r="F135" s="46" t="s">
        <v>87</v>
      </c>
      <c r="G135" s="47">
        <v>39</v>
      </c>
      <c r="H135" s="31"/>
      <c r="I135" s="15"/>
      <c r="J135" s="16"/>
    </row>
    <row r="136" spans="1:10" ht="27.75" customHeight="1">
      <c r="A136" s="45" t="s">
        <v>224</v>
      </c>
      <c r="B136" s="46" t="s">
        <v>22</v>
      </c>
      <c r="C136" s="46" t="s">
        <v>20</v>
      </c>
      <c r="D136" s="46" t="s">
        <v>8</v>
      </c>
      <c r="E136" s="46" t="s">
        <v>181</v>
      </c>
      <c r="F136" s="46" t="s">
        <v>39</v>
      </c>
      <c r="G136" s="63">
        <f>G137+G151+G155+G159</f>
        <v>598.6999999999999</v>
      </c>
      <c r="H136" s="31" t="e">
        <f>#REF!+#REF!</f>
        <v>#REF!</v>
      </c>
      <c r="I136" s="15" t="e">
        <f>#REF!+#REF!</f>
        <v>#REF!</v>
      </c>
      <c r="J136" s="16" t="e">
        <f>#REF!+#REF!</f>
        <v>#REF!</v>
      </c>
    </row>
    <row r="137" spans="1:10" ht="27.75" customHeight="1">
      <c r="A137" s="45" t="s">
        <v>278</v>
      </c>
      <c r="B137" s="46" t="s">
        <v>22</v>
      </c>
      <c r="C137" s="46" t="s">
        <v>20</v>
      </c>
      <c r="D137" s="46" t="s">
        <v>8</v>
      </c>
      <c r="E137" s="46" t="s">
        <v>275</v>
      </c>
      <c r="F137" s="46" t="s">
        <v>39</v>
      </c>
      <c r="G137" s="63">
        <f>G138</f>
        <v>61.3</v>
      </c>
      <c r="H137" s="31"/>
      <c r="I137" s="15"/>
      <c r="J137" s="16"/>
    </row>
    <row r="138" spans="1:10" ht="15.75" customHeight="1">
      <c r="A138" s="45" t="s">
        <v>235</v>
      </c>
      <c r="B138" s="46" t="s">
        <v>22</v>
      </c>
      <c r="C138" s="46" t="s">
        <v>20</v>
      </c>
      <c r="D138" s="46" t="s">
        <v>8</v>
      </c>
      <c r="E138" s="46" t="s">
        <v>276</v>
      </c>
      <c r="F138" s="46" t="s">
        <v>39</v>
      </c>
      <c r="G138" s="63">
        <f>G141</f>
        <v>61.3</v>
      </c>
      <c r="H138" s="31"/>
      <c r="I138" s="15"/>
      <c r="J138" s="16"/>
    </row>
    <row r="139" spans="1:10" ht="27" customHeight="1" hidden="1">
      <c r="A139" s="45" t="s">
        <v>354</v>
      </c>
      <c r="B139" s="46" t="s">
        <v>22</v>
      </c>
      <c r="C139" s="46" t="s">
        <v>20</v>
      </c>
      <c r="D139" s="46" t="s">
        <v>8</v>
      </c>
      <c r="E139" s="46" t="s">
        <v>276</v>
      </c>
      <c r="F139" s="46" t="s">
        <v>85</v>
      </c>
      <c r="G139" s="63">
        <f>G140</f>
        <v>0</v>
      </c>
      <c r="H139" s="31"/>
      <c r="I139" s="15"/>
      <c r="J139" s="16"/>
    </row>
    <row r="140" spans="1:10" ht="27.75" customHeight="1" hidden="1">
      <c r="A140" s="45" t="s">
        <v>86</v>
      </c>
      <c r="B140" s="46" t="s">
        <v>22</v>
      </c>
      <c r="C140" s="46" t="s">
        <v>20</v>
      </c>
      <c r="D140" s="46" t="s">
        <v>8</v>
      </c>
      <c r="E140" s="46" t="s">
        <v>276</v>
      </c>
      <c r="F140" s="46" t="s">
        <v>87</v>
      </c>
      <c r="G140" s="63">
        <v>0</v>
      </c>
      <c r="H140" s="31"/>
      <c r="I140" s="15"/>
      <c r="J140" s="16"/>
    </row>
    <row r="141" spans="1:10" ht="17.25" customHeight="1">
      <c r="A141" s="45" t="s">
        <v>90</v>
      </c>
      <c r="B141" s="46" t="s">
        <v>22</v>
      </c>
      <c r="C141" s="46" t="s">
        <v>20</v>
      </c>
      <c r="D141" s="46" t="s">
        <v>8</v>
      </c>
      <c r="E141" s="46" t="s">
        <v>276</v>
      </c>
      <c r="F141" s="46" t="s">
        <v>91</v>
      </c>
      <c r="G141" s="63">
        <f>G142</f>
        <v>61.3</v>
      </c>
      <c r="H141" s="31"/>
      <c r="I141" s="15"/>
      <c r="J141" s="16"/>
    </row>
    <row r="142" spans="1:10" ht="18" customHeight="1">
      <c r="A142" s="48" t="s">
        <v>96</v>
      </c>
      <c r="B142" s="46" t="s">
        <v>22</v>
      </c>
      <c r="C142" s="46" t="s">
        <v>20</v>
      </c>
      <c r="D142" s="46" t="s">
        <v>8</v>
      </c>
      <c r="E142" s="46" t="s">
        <v>276</v>
      </c>
      <c r="F142" s="46" t="s">
        <v>97</v>
      </c>
      <c r="G142" s="63">
        <v>61.3</v>
      </c>
      <c r="H142" s="31"/>
      <c r="I142" s="15"/>
      <c r="J142" s="16"/>
    </row>
    <row r="143" spans="1:10" ht="81" customHeight="1" hidden="1">
      <c r="A143" s="45" t="s">
        <v>280</v>
      </c>
      <c r="B143" s="46" t="s">
        <v>22</v>
      </c>
      <c r="C143" s="46" t="s">
        <v>20</v>
      </c>
      <c r="D143" s="46" t="s">
        <v>8</v>
      </c>
      <c r="E143" s="46" t="s">
        <v>277</v>
      </c>
      <c r="F143" s="46" t="s">
        <v>39</v>
      </c>
      <c r="G143" s="63">
        <f>G144</f>
        <v>0</v>
      </c>
      <c r="H143" s="31"/>
      <c r="I143" s="15"/>
      <c r="J143" s="16"/>
    </row>
    <row r="144" spans="1:10" ht="15.75" customHeight="1" hidden="1">
      <c r="A144" s="45" t="s">
        <v>235</v>
      </c>
      <c r="B144" s="46" t="s">
        <v>22</v>
      </c>
      <c r="C144" s="46" t="s">
        <v>20</v>
      </c>
      <c r="D144" s="46" t="s">
        <v>8</v>
      </c>
      <c r="E144" s="46" t="s">
        <v>279</v>
      </c>
      <c r="F144" s="46" t="s">
        <v>39</v>
      </c>
      <c r="G144" s="63">
        <f>G145</f>
        <v>0</v>
      </c>
      <c r="H144" s="31"/>
      <c r="I144" s="15"/>
      <c r="J144" s="16"/>
    </row>
    <row r="145" spans="1:10" ht="25.5" customHeight="1" hidden="1">
      <c r="A145" s="45" t="s">
        <v>354</v>
      </c>
      <c r="B145" s="46" t="s">
        <v>22</v>
      </c>
      <c r="C145" s="46" t="s">
        <v>20</v>
      </c>
      <c r="D145" s="46" t="s">
        <v>8</v>
      </c>
      <c r="E145" s="46" t="s">
        <v>279</v>
      </c>
      <c r="F145" s="46" t="s">
        <v>85</v>
      </c>
      <c r="G145" s="63">
        <f>G146</f>
        <v>0</v>
      </c>
      <c r="H145" s="31"/>
      <c r="I145" s="15"/>
      <c r="J145" s="16"/>
    </row>
    <row r="146" spans="1:10" ht="27" customHeight="1" hidden="1">
      <c r="A146" s="45" t="s">
        <v>86</v>
      </c>
      <c r="B146" s="46" t="s">
        <v>22</v>
      </c>
      <c r="C146" s="46" t="s">
        <v>20</v>
      </c>
      <c r="D146" s="46" t="s">
        <v>8</v>
      </c>
      <c r="E146" s="46" t="s">
        <v>279</v>
      </c>
      <c r="F146" s="46" t="s">
        <v>87</v>
      </c>
      <c r="G146" s="63">
        <v>0</v>
      </c>
      <c r="H146" s="31"/>
      <c r="I146" s="15"/>
      <c r="J146" s="16"/>
    </row>
    <row r="147" spans="1:10" ht="27" customHeight="1" hidden="1">
      <c r="A147" s="45"/>
      <c r="B147" s="46"/>
      <c r="C147" s="46"/>
      <c r="D147" s="46"/>
      <c r="E147" s="46"/>
      <c r="F147" s="46"/>
      <c r="G147" s="63"/>
      <c r="H147" s="31"/>
      <c r="I147" s="15"/>
      <c r="J147" s="16"/>
    </row>
    <row r="148" spans="1:10" ht="27" customHeight="1" hidden="1">
      <c r="A148" s="45"/>
      <c r="B148" s="46"/>
      <c r="C148" s="46"/>
      <c r="D148" s="46"/>
      <c r="E148" s="46"/>
      <c r="F148" s="46"/>
      <c r="G148" s="63"/>
      <c r="H148" s="31"/>
      <c r="I148" s="15"/>
      <c r="J148" s="16"/>
    </row>
    <row r="149" spans="1:10" ht="27" customHeight="1" hidden="1">
      <c r="A149" s="45"/>
      <c r="B149" s="46"/>
      <c r="C149" s="46"/>
      <c r="D149" s="46"/>
      <c r="E149" s="46"/>
      <c r="F149" s="46"/>
      <c r="G149" s="63"/>
      <c r="H149" s="31"/>
      <c r="I149" s="15"/>
      <c r="J149" s="16"/>
    </row>
    <row r="150" spans="1:10" ht="27" customHeight="1" hidden="1">
      <c r="A150" s="45"/>
      <c r="B150" s="46"/>
      <c r="C150" s="46"/>
      <c r="D150" s="46"/>
      <c r="E150" s="46"/>
      <c r="F150" s="46"/>
      <c r="G150" s="63"/>
      <c r="H150" s="31"/>
      <c r="I150" s="15"/>
      <c r="J150" s="16"/>
    </row>
    <row r="151" spans="1:10" ht="69.75" customHeight="1">
      <c r="A151" s="49" t="s">
        <v>335</v>
      </c>
      <c r="B151" s="46" t="s">
        <v>22</v>
      </c>
      <c r="C151" s="46" t="s">
        <v>20</v>
      </c>
      <c r="D151" s="46" t="s">
        <v>8</v>
      </c>
      <c r="E151" s="46" t="s">
        <v>336</v>
      </c>
      <c r="F151" s="46" t="s">
        <v>39</v>
      </c>
      <c r="G151" s="63">
        <f>G152</f>
        <v>7</v>
      </c>
      <c r="H151" s="31"/>
      <c r="I151" s="15"/>
      <c r="J151" s="16"/>
    </row>
    <row r="152" spans="1:10" ht="18.75" customHeight="1">
      <c r="A152" s="45" t="s">
        <v>235</v>
      </c>
      <c r="B152" s="46" t="s">
        <v>22</v>
      </c>
      <c r="C152" s="46" t="s">
        <v>20</v>
      </c>
      <c r="D152" s="46" t="s">
        <v>8</v>
      </c>
      <c r="E152" s="46" t="s">
        <v>337</v>
      </c>
      <c r="F152" s="46" t="s">
        <v>39</v>
      </c>
      <c r="G152" s="63">
        <f>G153</f>
        <v>7</v>
      </c>
      <c r="H152" s="31"/>
      <c r="I152" s="15"/>
      <c r="J152" s="16"/>
    </row>
    <row r="153" spans="1:10" ht="27" customHeight="1">
      <c r="A153" s="45" t="s">
        <v>354</v>
      </c>
      <c r="B153" s="46" t="s">
        <v>22</v>
      </c>
      <c r="C153" s="46" t="s">
        <v>20</v>
      </c>
      <c r="D153" s="46" t="s">
        <v>8</v>
      </c>
      <c r="E153" s="46" t="s">
        <v>337</v>
      </c>
      <c r="F153" s="46" t="s">
        <v>85</v>
      </c>
      <c r="G153" s="63">
        <f>G154</f>
        <v>7</v>
      </c>
      <c r="H153" s="31"/>
      <c r="I153" s="15"/>
      <c r="J153" s="16"/>
    </row>
    <row r="154" spans="1:10" ht="27" customHeight="1">
      <c r="A154" s="45" t="s">
        <v>86</v>
      </c>
      <c r="B154" s="46" t="s">
        <v>22</v>
      </c>
      <c r="C154" s="46" t="s">
        <v>20</v>
      </c>
      <c r="D154" s="46" t="s">
        <v>8</v>
      </c>
      <c r="E154" s="46" t="s">
        <v>337</v>
      </c>
      <c r="F154" s="46" t="s">
        <v>87</v>
      </c>
      <c r="G154" s="63">
        <v>7</v>
      </c>
      <c r="H154" s="31"/>
      <c r="I154" s="15"/>
      <c r="J154" s="16"/>
    </row>
    <row r="155" spans="1:10" ht="27" customHeight="1">
      <c r="A155" s="45" t="s">
        <v>338</v>
      </c>
      <c r="B155" s="46" t="s">
        <v>22</v>
      </c>
      <c r="C155" s="46" t="s">
        <v>20</v>
      </c>
      <c r="D155" s="46" t="s">
        <v>8</v>
      </c>
      <c r="E155" s="46" t="s">
        <v>339</v>
      </c>
      <c r="F155" s="46" t="s">
        <v>39</v>
      </c>
      <c r="G155" s="63">
        <f>G156</f>
        <v>26.5</v>
      </c>
      <c r="H155" s="31"/>
      <c r="I155" s="15"/>
      <c r="J155" s="16"/>
    </row>
    <row r="156" spans="1:10" ht="27" customHeight="1">
      <c r="A156" s="45" t="s">
        <v>235</v>
      </c>
      <c r="B156" s="46" t="s">
        <v>22</v>
      </c>
      <c r="C156" s="46" t="s">
        <v>20</v>
      </c>
      <c r="D156" s="46" t="s">
        <v>8</v>
      </c>
      <c r="E156" s="46" t="s">
        <v>340</v>
      </c>
      <c r="F156" s="46" t="s">
        <v>39</v>
      </c>
      <c r="G156" s="63">
        <f>G157</f>
        <v>26.5</v>
      </c>
      <c r="H156" s="31"/>
      <c r="I156" s="15"/>
      <c r="J156" s="16"/>
    </row>
    <row r="157" spans="1:10" ht="27" customHeight="1">
      <c r="A157" s="45" t="s">
        <v>354</v>
      </c>
      <c r="B157" s="46" t="s">
        <v>22</v>
      </c>
      <c r="C157" s="46" t="s">
        <v>20</v>
      </c>
      <c r="D157" s="46" t="s">
        <v>8</v>
      </c>
      <c r="E157" s="46" t="s">
        <v>340</v>
      </c>
      <c r="F157" s="46" t="s">
        <v>85</v>
      </c>
      <c r="G157" s="63">
        <f>G158</f>
        <v>26.5</v>
      </c>
      <c r="H157" s="31"/>
      <c r="I157" s="15"/>
      <c r="J157" s="16"/>
    </row>
    <row r="158" spans="1:10" ht="27" customHeight="1">
      <c r="A158" s="45" t="s">
        <v>86</v>
      </c>
      <c r="B158" s="46" t="s">
        <v>22</v>
      </c>
      <c r="C158" s="46" t="s">
        <v>20</v>
      </c>
      <c r="D158" s="46" t="s">
        <v>8</v>
      </c>
      <c r="E158" s="46" t="s">
        <v>340</v>
      </c>
      <c r="F158" s="46" t="s">
        <v>87</v>
      </c>
      <c r="G158" s="63">
        <f>28-1.5</f>
        <v>26.5</v>
      </c>
      <c r="H158" s="31"/>
      <c r="I158" s="15"/>
      <c r="J158" s="16"/>
    </row>
    <row r="159" spans="1:10" ht="42" customHeight="1">
      <c r="A159" s="45" t="s">
        <v>341</v>
      </c>
      <c r="B159" s="46" t="s">
        <v>22</v>
      </c>
      <c r="C159" s="46" t="s">
        <v>20</v>
      </c>
      <c r="D159" s="46" t="s">
        <v>8</v>
      </c>
      <c r="E159" s="46" t="s">
        <v>342</v>
      </c>
      <c r="F159" s="46" t="s">
        <v>39</v>
      </c>
      <c r="G159" s="63">
        <f>G160</f>
        <v>503.9</v>
      </c>
      <c r="H159" s="31"/>
      <c r="I159" s="15"/>
      <c r="J159" s="16"/>
    </row>
    <row r="160" spans="1:10" ht="18.75" customHeight="1">
      <c r="A160" s="45" t="s">
        <v>235</v>
      </c>
      <c r="B160" s="46" t="s">
        <v>22</v>
      </c>
      <c r="C160" s="46" t="s">
        <v>20</v>
      </c>
      <c r="D160" s="46" t="s">
        <v>8</v>
      </c>
      <c r="E160" s="46" t="s">
        <v>343</v>
      </c>
      <c r="F160" s="46" t="s">
        <v>39</v>
      </c>
      <c r="G160" s="63">
        <f>G161</f>
        <v>503.9</v>
      </c>
      <c r="H160" s="31"/>
      <c r="I160" s="15"/>
      <c r="J160" s="16"/>
    </row>
    <row r="161" spans="1:10" ht="27" customHeight="1">
      <c r="A161" s="45" t="s">
        <v>354</v>
      </c>
      <c r="B161" s="46" t="s">
        <v>22</v>
      </c>
      <c r="C161" s="46" t="s">
        <v>20</v>
      </c>
      <c r="D161" s="46" t="s">
        <v>8</v>
      </c>
      <c r="E161" s="46" t="s">
        <v>343</v>
      </c>
      <c r="F161" s="46" t="s">
        <v>85</v>
      </c>
      <c r="G161" s="63">
        <f>G162</f>
        <v>503.9</v>
      </c>
      <c r="H161" s="31"/>
      <c r="I161" s="15"/>
      <c r="J161" s="16"/>
    </row>
    <row r="162" spans="1:10" ht="27" customHeight="1">
      <c r="A162" s="45" t="s">
        <v>86</v>
      </c>
      <c r="B162" s="46" t="s">
        <v>22</v>
      </c>
      <c r="C162" s="46" t="s">
        <v>20</v>
      </c>
      <c r="D162" s="46" t="s">
        <v>8</v>
      </c>
      <c r="E162" s="46" t="s">
        <v>343</v>
      </c>
      <c r="F162" s="46" t="s">
        <v>87</v>
      </c>
      <c r="G162" s="63">
        <f>590-100+1.5+12.4</f>
        <v>503.9</v>
      </c>
      <c r="H162" s="31"/>
      <c r="I162" s="15"/>
      <c r="J162" s="16"/>
    </row>
    <row r="163" spans="1:10" ht="51.75">
      <c r="A163" s="45" t="s">
        <v>225</v>
      </c>
      <c r="B163" s="46" t="s">
        <v>22</v>
      </c>
      <c r="C163" s="46" t="s">
        <v>20</v>
      </c>
      <c r="D163" s="46" t="s">
        <v>8</v>
      </c>
      <c r="E163" s="46" t="s">
        <v>184</v>
      </c>
      <c r="F163" s="46" t="s">
        <v>39</v>
      </c>
      <c r="G163" s="63">
        <f>G164</f>
        <v>42.1</v>
      </c>
      <c r="H163" s="31"/>
      <c r="I163" s="15"/>
      <c r="J163" s="16"/>
    </row>
    <row r="164" spans="1:10" ht="26.25">
      <c r="A164" s="45" t="s">
        <v>281</v>
      </c>
      <c r="B164" s="46" t="s">
        <v>22</v>
      </c>
      <c r="C164" s="46" t="s">
        <v>20</v>
      </c>
      <c r="D164" s="46" t="s">
        <v>8</v>
      </c>
      <c r="E164" s="46" t="s">
        <v>293</v>
      </c>
      <c r="F164" s="46" t="s">
        <v>39</v>
      </c>
      <c r="G164" s="63">
        <f>G165</f>
        <v>42.1</v>
      </c>
      <c r="H164" s="31"/>
      <c r="I164" s="15"/>
      <c r="J164" s="16"/>
    </row>
    <row r="165" spans="1:10" ht="15">
      <c r="A165" s="45" t="s">
        <v>235</v>
      </c>
      <c r="B165" s="46" t="s">
        <v>22</v>
      </c>
      <c r="C165" s="46" t="s">
        <v>20</v>
      </c>
      <c r="D165" s="46" t="s">
        <v>8</v>
      </c>
      <c r="E165" s="46" t="s">
        <v>294</v>
      </c>
      <c r="F165" s="46" t="s">
        <v>39</v>
      </c>
      <c r="G165" s="63">
        <f>G166</f>
        <v>42.1</v>
      </c>
      <c r="H165" s="31"/>
      <c r="I165" s="15"/>
      <c r="J165" s="16"/>
    </row>
    <row r="166" spans="1:10" ht="26.25">
      <c r="A166" s="45" t="s">
        <v>354</v>
      </c>
      <c r="B166" s="46" t="s">
        <v>22</v>
      </c>
      <c r="C166" s="46" t="s">
        <v>20</v>
      </c>
      <c r="D166" s="46" t="s">
        <v>8</v>
      </c>
      <c r="E166" s="46" t="s">
        <v>294</v>
      </c>
      <c r="F166" s="46" t="s">
        <v>85</v>
      </c>
      <c r="G166" s="63">
        <f>G167</f>
        <v>42.1</v>
      </c>
      <c r="H166" s="31"/>
      <c r="I166" s="15"/>
      <c r="J166" s="16"/>
    </row>
    <row r="167" spans="1:10" ht="26.25">
      <c r="A167" s="45" t="s">
        <v>86</v>
      </c>
      <c r="B167" s="46" t="s">
        <v>22</v>
      </c>
      <c r="C167" s="46" t="s">
        <v>20</v>
      </c>
      <c r="D167" s="46" t="s">
        <v>8</v>
      </c>
      <c r="E167" s="46" t="s">
        <v>294</v>
      </c>
      <c r="F167" s="46" t="s">
        <v>87</v>
      </c>
      <c r="G167" s="63">
        <f>206-206+42.1</f>
        <v>42.1</v>
      </c>
      <c r="H167" s="31"/>
      <c r="I167" s="15"/>
      <c r="J167" s="16"/>
    </row>
    <row r="168" spans="1:10" ht="26.25" hidden="1">
      <c r="A168" s="45" t="s">
        <v>75</v>
      </c>
      <c r="B168" s="46" t="s">
        <v>22</v>
      </c>
      <c r="C168" s="46" t="s">
        <v>20</v>
      </c>
      <c r="D168" s="46" t="s">
        <v>8</v>
      </c>
      <c r="E168" s="46" t="s">
        <v>76</v>
      </c>
      <c r="F168" s="46" t="s">
        <v>39</v>
      </c>
      <c r="G168" s="47">
        <f aca="true" t="shared" si="7" ref="G168:J171">G169</f>
        <v>0</v>
      </c>
      <c r="H168" s="31">
        <f t="shared" si="7"/>
        <v>168000</v>
      </c>
      <c r="I168" s="15">
        <f t="shared" si="7"/>
        <v>168000</v>
      </c>
      <c r="J168" s="16">
        <f t="shared" si="7"/>
        <v>168000</v>
      </c>
    </row>
    <row r="169" spans="1:10" ht="13.5" customHeight="1" hidden="1">
      <c r="A169" s="45" t="s">
        <v>77</v>
      </c>
      <c r="B169" s="46" t="s">
        <v>22</v>
      </c>
      <c r="C169" s="46" t="s">
        <v>20</v>
      </c>
      <c r="D169" s="46" t="s">
        <v>8</v>
      </c>
      <c r="E169" s="46" t="s">
        <v>78</v>
      </c>
      <c r="F169" s="46" t="s">
        <v>39</v>
      </c>
      <c r="G169" s="47">
        <f t="shared" si="7"/>
        <v>0</v>
      </c>
      <c r="H169" s="31">
        <f t="shared" si="7"/>
        <v>168000</v>
      </c>
      <c r="I169" s="15">
        <f t="shared" si="7"/>
        <v>168000</v>
      </c>
      <c r="J169" s="16">
        <f t="shared" si="7"/>
        <v>168000</v>
      </c>
    </row>
    <row r="170" spans="1:10" ht="26.25" hidden="1">
      <c r="A170" s="45" t="s">
        <v>98</v>
      </c>
      <c r="B170" s="46" t="s">
        <v>22</v>
      </c>
      <c r="C170" s="46" t="s">
        <v>20</v>
      </c>
      <c r="D170" s="46" t="s">
        <v>8</v>
      </c>
      <c r="E170" s="46" t="s">
        <v>99</v>
      </c>
      <c r="F170" s="46" t="s">
        <v>39</v>
      </c>
      <c r="G170" s="47">
        <f t="shared" si="7"/>
        <v>0</v>
      </c>
      <c r="H170" s="31">
        <f t="shared" si="7"/>
        <v>168000</v>
      </c>
      <c r="I170" s="15">
        <f t="shared" si="7"/>
        <v>168000</v>
      </c>
      <c r="J170" s="16">
        <f t="shared" si="7"/>
        <v>168000</v>
      </c>
    </row>
    <row r="171" spans="1:10" ht="15" hidden="1">
      <c r="A171" s="45" t="s">
        <v>90</v>
      </c>
      <c r="B171" s="46" t="s">
        <v>22</v>
      </c>
      <c r="C171" s="46" t="s">
        <v>20</v>
      </c>
      <c r="D171" s="46" t="s">
        <v>8</v>
      </c>
      <c r="E171" s="46" t="s">
        <v>99</v>
      </c>
      <c r="F171" s="46" t="s">
        <v>91</v>
      </c>
      <c r="G171" s="47">
        <f t="shared" si="7"/>
        <v>0</v>
      </c>
      <c r="H171" s="31">
        <f t="shared" si="7"/>
        <v>168000</v>
      </c>
      <c r="I171" s="15">
        <f t="shared" si="7"/>
        <v>168000</v>
      </c>
      <c r="J171" s="16">
        <f t="shared" si="7"/>
        <v>168000</v>
      </c>
    </row>
    <row r="172" spans="1:10" ht="15" hidden="1">
      <c r="A172" s="48" t="s">
        <v>96</v>
      </c>
      <c r="B172" s="46" t="s">
        <v>22</v>
      </c>
      <c r="C172" s="46" t="s">
        <v>20</v>
      </c>
      <c r="D172" s="46" t="s">
        <v>8</v>
      </c>
      <c r="E172" s="46" t="s">
        <v>99</v>
      </c>
      <c r="F172" s="46" t="s">
        <v>97</v>
      </c>
      <c r="G172" s="47">
        <v>0</v>
      </c>
      <c r="H172" s="31">
        <v>168000</v>
      </c>
      <c r="I172" s="15">
        <v>168000</v>
      </c>
      <c r="J172" s="16">
        <v>168000</v>
      </c>
    </row>
    <row r="173" spans="1:10" ht="39">
      <c r="A173" s="45" t="s">
        <v>447</v>
      </c>
      <c r="B173" s="46" t="s">
        <v>22</v>
      </c>
      <c r="C173" s="46" t="s">
        <v>20</v>
      </c>
      <c r="D173" s="46" t="s">
        <v>8</v>
      </c>
      <c r="E173" s="46" t="s">
        <v>182</v>
      </c>
      <c r="F173" s="46" t="s">
        <v>39</v>
      </c>
      <c r="G173" s="47">
        <f>G174</f>
        <v>87.6</v>
      </c>
      <c r="H173" s="31"/>
      <c r="I173" s="15"/>
      <c r="J173" s="16"/>
    </row>
    <row r="174" spans="1:10" ht="39">
      <c r="A174" s="45" t="s">
        <v>372</v>
      </c>
      <c r="B174" s="46" t="s">
        <v>22</v>
      </c>
      <c r="C174" s="46" t="s">
        <v>20</v>
      </c>
      <c r="D174" s="46" t="s">
        <v>8</v>
      </c>
      <c r="E174" s="46" t="s">
        <v>371</v>
      </c>
      <c r="F174" s="46" t="s">
        <v>39</v>
      </c>
      <c r="G174" s="47">
        <f>G175</f>
        <v>87.6</v>
      </c>
      <c r="H174" s="31"/>
      <c r="I174" s="15"/>
      <c r="J174" s="16"/>
    </row>
    <row r="175" spans="1:10" ht="39">
      <c r="A175" s="45" t="s">
        <v>374</v>
      </c>
      <c r="B175" s="46" t="s">
        <v>22</v>
      </c>
      <c r="C175" s="46" t="s">
        <v>20</v>
      </c>
      <c r="D175" s="46" t="s">
        <v>8</v>
      </c>
      <c r="E175" s="46" t="s">
        <v>373</v>
      </c>
      <c r="F175" s="46" t="s">
        <v>39</v>
      </c>
      <c r="G175" s="47">
        <f>G176</f>
        <v>87.6</v>
      </c>
      <c r="H175" s="31"/>
      <c r="I175" s="15"/>
      <c r="J175" s="16"/>
    </row>
    <row r="176" spans="1:10" ht="15">
      <c r="A176" s="45" t="s">
        <v>235</v>
      </c>
      <c r="B176" s="46" t="s">
        <v>22</v>
      </c>
      <c r="C176" s="46" t="s">
        <v>20</v>
      </c>
      <c r="D176" s="46" t="s">
        <v>8</v>
      </c>
      <c r="E176" s="46" t="s">
        <v>375</v>
      </c>
      <c r="F176" s="46" t="s">
        <v>39</v>
      </c>
      <c r="G176" s="47">
        <f>G177</f>
        <v>87.6</v>
      </c>
      <c r="H176" s="31"/>
      <c r="I176" s="15"/>
      <c r="J176" s="16"/>
    </row>
    <row r="177" spans="1:10" ht="26.25">
      <c r="A177" s="45" t="s">
        <v>354</v>
      </c>
      <c r="B177" s="46" t="s">
        <v>22</v>
      </c>
      <c r="C177" s="46" t="s">
        <v>20</v>
      </c>
      <c r="D177" s="46" t="s">
        <v>8</v>
      </c>
      <c r="E177" s="46" t="s">
        <v>375</v>
      </c>
      <c r="F177" s="46" t="s">
        <v>85</v>
      </c>
      <c r="G177" s="47">
        <f>G178</f>
        <v>87.6</v>
      </c>
      <c r="H177" s="31"/>
      <c r="I177" s="15"/>
      <c r="J177" s="16"/>
    </row>
    <row r="178" spans="1:10" ht="26.25">
      <c r="A178" s="45" t="s">
        <v>86</v>
      </c>
      <c r="B178" s="46" t="s">
        <v>22</v>
      </c>
      <c r="C178" s="46" t="s">
        <v>20</v>
      </c>
      <c r="D178" s="46" t="s">
        <v>8</v>
      </c>
      <c r="E178" s="46" t="s">
        <v>375</v>
      </c>
      <c r="F178" s="46" t="s">
        <v>87</v>
      </c>
      <c r="G178" s="47">
        <v>87.6</v>
      </c>
      <c r="H178" s="31"/>
      <c r="I178" s="15"/>
      <c r="J178" s="16"/>
    </row>
    <row r="179" spans="1:10" ht="26.25">
      <c r="A179" s="45" t="s">
        <v>228</v>
      </c>
      <c r="B179" s="46" t="s">
        <v>22</v>
      </c>
      <c r="C179" s="46" t="s">
        <v>20</v>
      </c>
      <c r="D179" s="46" t="s">
        <v>8</v>
      </c>
      <c r="E179" s="46" t="s">
        <v>189</v>
      </c>
      <c r="F179" s="46" t="s">
        <v>39</v>
      </c>
      <c r="G179" s="47">
        <f>G180+G187</f>
        <v>498.4</v>
      </c>
      <c r="H179" s="31" t="e">
        <f>#REF!</f>
        <v>#REF!</v>
      </c>
      <c r="I179" s="15" t="e">
        <f>#REF!</f>
        <v>#REF!</v>
      </c>
      <c r="J179" s="16" t="e">
        <f>#REF!</f>
        <v>#REF!</v>
      </c>
    </row>
    <row r="180" spans="1:10" ht="26.25">
      <c r="A180" s="45" t="s">
        <v>282</v>
      </c>
      <c r="B180" s="46" t="s">
        <v>22</v>
      </c>
      <c r="C180" s="46" t="s">
        <v>20</v>
      </c>
      <c r="D180" s="46" t="s">
        <v>8</v>
      </c>
      <c r="E180" s="46" t="s">
        <v>283</v>
      </c>
      <c r="F180" s="46" t="s">
        <v>39</v>
      </c>
      <c r="G180" s="63">
        <f>G181</f>
        <v>260</v>
      </c>
      <c r="H180" s="31"/>
      <c r="I180" s="15"/>
      <c r="J180" s="16"/>
    </row>
    <row r="181" spans="1:10" ht="15">
      <c r="A181" s="45" t="s">
        <v>235</v>
      </c>
      <c r="B181" s="46" t="s">
        <v>22</v>
      </c>
      <c r="C181" s="46" t="s">
        <v>20</v>
      </c>
      <c r="D181" s="46" t="s">
        <v>8</v>
      </c>
      <c r="E181" s="46" t="s">
        <v>284</v>
      </c>
      <c r="F181" s="46" t="s">
        <v>39</v>
      </c>
      <c r="G181" s="63">
        <f>G182</f>
        <v>260</v>
      </c>
      <c r="H181" s="31"/>
      <c r="I181" s="15"/>
      <c r="J181" s="16"/>
    </row>
    <row r="182" spans="1:10" ht="26.25">
      <c r="A182" s="45" t="s">
        <v>354</v>
      </c>
      <c r="B182" s="46" t="s">
        <v>22</v>
      </c>
      <c r="C182" s="46" t="s">
        <v>20</v>
      </c>
      <c r="D182" s="46" t="s">
        <v>8</v>
      </c>
      <c r="E182" s="46" t="s">
        <v>284</v>
      </c>
      <c r="F182" s="46" t="s">
        <v>85</v>
      </c>
      <c r="G182" s="63">
        <f>G183</f>
        <v>260</v>
      </c>
      <c r="H182" s="31">
        <f>H183</f>
        <v>345000</v>
      </c>
      <c r="I182" s="15">
        <f>I183</f>
        <v>0</v>
      </c>
      <c r="J182" s="16">
        <f>J183</f>
        <v>0</v>
      </c>
    </row>
    <row r="183" spans="1:10" ht="26.25">
      <c r="A183" s="45" t="s">
        <v>86</v>
      </c>
      <c r="B183" s="46" t="s">
        <v>22</v>
      </c>
      <c r="C183" s="46" t="s">
        <v>20</v>
      </c>
      <c r="D183" s="46" t="s">
        <v>8</v>
      </c>
      <c r="E183" s="46" t="s">
        <v>284</v>
      </c>
      <c r="F183" s="46" t="s">
        <v>87</v>
      </c>
      <c r="G183" s="63">
        <f>100+160</f>
        <v>260</v>
      </c>
      <c r="H183" s="31">
        <v>345000</v>
      </c>
      <c r="I183" s="15">
        <v>0</v>
      </c>
      <c r="J183" s="16">
        <v>0</v>
      </c>
    </row>
    <row r="184" spans="1:10" ht="15" hidden="1">
      <c r="A184" s="45" t="s">
        <v>88</v>
      </c>
      <c r="B184" s="46" t="s">
        <v>22</v>
      </c>
      <c r="C184" s="46" t="s">
        <v>20</v>
      </c>
      <c r="D184" s="46" t="s">
        <v>8</v>
      </c>
      <c r="E184" s="46" t="s">
        <v>156</v>
      </c>
      <c r="F184" s="46" t="s">
        <v>39</v>
      </c>
      <c r="G184" s="63">
        <f>G185</f>
        <v>0</v>
      </c>
      <c r="H184" s="31"/>
      <c r="I184" s="15"/>
      <c r="J184" s="16"/>
    </row>
    <row r="185" spans="1:10" ht="15" hidden="1">
      <c r="A185" s="45" t="s">
        <v>158</v>
      </c>
      <c r="B185" s="46" t="s">
        <v>22</v>
      </c>
      <c r="C185" s="46" t="s">
        <v>20</v>
      </c>
      <c r="D185" s="46" t="s">
        <v>8</v>
      </c>
      <c r="E185" s="46" t="s">
        <v>157</v>
      </c>
      <c r="F185" s="46" t="s">
        <v>39</v>
      </c>
      <c r="G185" s="63">
        <f>G186</f>
        <v>0</v>
      </c>
      <c r="H185" s="31"/>
      <c r="I185" s="15"/>
      <c r="J185" s="16"/>
    </row>
    <row r="186" spans="1:10" ht="15" hidden="1">
      <c r="A186" s="45" t="s">
        <v>160</v>
      </c>
      <c r="B186" s="46" t="s">
        <v>22</v>
      </c>
      <c r="C186" s="46" t="s">
        <v>20</v>
      </c>
      <c r="D186" s="46" t="s">
        <v>8</v>
      </c>
      <c r="E186" s="46" t="s">
        <v>157</v>
      </c>
      <c r="F186" s="46" t="s">
        <v>159</v>
      </c>
      <c r="G186" s="63">
        <v>0</v>
      </c>
      <c r="H186" s="31"/>
      <c r="I186" s="15"/>
      <c r="J186" s="16"/>
    </row>
    <row r="187" spans="1:10" ht="15">
      <c r="A187" s="45" t="s">
        <v>286</v>
      </c>
      <c r="B187" s="46" t="s">
        <v>22</v>
      </c>
      <c r="C187" s="46" t="s">
        <v>20</v>
      </c>
      <c r="D187" s="46" t="s">
        <v>8</v>
      </c>
      <c r="E187" s="46" t="s">
        <v>285</v>
      </c>
      <c r="F187" s="46" t="s">
        <v>39</v>
      </c>
      <c r="G187" s="63">
        <f>G188</f>
        <v>238.4</v>
      </c>
      <c r="H187" s="31"/>
      <c r="I187" s="15"/>
      <c r="J187" s="16"/>
    </row>
    <row r="188" spans="1:10" ht="15">
      <c r="A188" s="45" t="s">
        <v>235</v>
      </c>
      <c r="B188" s="46" t="s">
        <v>22</v>
      </c>
      <c r="C188" s="46" t="s">
        <v>20</v>
      </c>
      <c r="D188" s="46" t="s">
        <v>8</v>
      </c>
      <c r="E188" s="46" t="s">
        <v>287</v>
      </c>
      <c r="F188" s="46" t="s">
        <v>39</v>
      </c>
      <c r="G188" s="63">
        <f>G189</f>
        <v>238.4</v>
      </c>
      <c r="H188" s="31"/>
      <c r="I188" s="15"/>
      <c r="J188" s="16"/>
    </row>
    <row r="189" spans="1:10" ht="26.25">
      <c r="A189" s="45" t="s">
        <v>354</v>
      </c>
      <c r="B189" s="46" t="s">
        <v>22</v>
      </c>
      <c r="C189" s="46" t="s">
        <v>20</v>
      </c>
      <c r="D189" s="46" t="s">
        <v>8</v>
      </c>
      <c r="E189" s="46" t="s">
        <v>287</v>
      </c>
      <c r="F189" s="46" t="s">
        <v>85</v>
      </c>
      <c r="G189" s="63">
        <f>G190</f>
        <v>238.4</v>
      </c>
      <c r="H189" s="31"/>
      <c r="I189" s="15"/>
      <c r="J189" s="16"/>
    </row>
    <row r="190" spans="1:10" ht="26.25">
      <c r="A190" s="45" t="s">
        <v>86</v>
      </c>
      <c r="B190" s="46" t="s">
        <v>22</v>
      </c>
      <c r="C190" s="46" t="s">
        <v>20</v>
      </c>
      <c r="D190" s="46" t="s">
        <v>8</v>
      </c>
      <c r="E190" s="46" t="s">
        <v>287</v>
      </c>
      <c r="F190" s="46" t="s">
        <v>87</v>
      </c>
      <c r="G190" s="63">
        <f>234.4+4</f>
        <v>238.4</v>
      </c>
      <c r="H190" s="31"/>
      <c r="I190" s="15"/>
      <c r="J190" s="16"/>
    </row>
    <row r="191" spans="1:10" ht="39">
      <c r="A191" s="50" t="s">
        <v>469</v>
      </c>
      <c r="B191" s="46" t="s">
        <v>22</v>
      </c>
      <c r="C191" s="46" t="s">
        <v>20</v>
      </c>
      <c r="D191" s="46" t="s">
        <v>8</v>
      </c>
      <c r="E191" s="46" t="s">
        <v>467</v>
      </c>
      <c r="F191" s="46" t="s">
        <v>39</v>
      </c>
      <c r="G191" s="63">
        <f>G192</f>
        <v>97.8</v>
      </c>
      <c r="H191" s="31"/>
      <c r="I191" s="15"/>
      <c r="J191" s="16"/>
    </row>
    <row r="192" spans="1:10" ht="15">
      <c r="A192" s="45" t="s">
        <v>235</v>
      </c>
      <c r="B192" s="46" t="s">
        <v>22</v>
      </c>
      <c r="C192" s="46" t="s">
        <v>20</v>
      </c>
      <c r="D192" s="46" t="s">
        <v>8</v>
      </c>
      <c r="E192" s="46" t="s">
        <v>468</v>
      </c>
      <c r="F192" s="46" t="s">
        <v>39</v>
      </c>
      <c r="G192" s="63">
        <f>G193</f>
        <v>97.8</v>
      </c>
      <c r="H192" s="31"/>
      <c r="I192" s="15"/>
      <c r="J192" s="16"/>
    </row>
    <row r="193" spans="1:10" ht="26.25">
      <c r="A193" s="45" t="s">
        <v>354</v>
      </c>
      <c r="B193" s="46" t="s">
        <v>22</v>
      </c>
      <c r="C193" s="46" t="s">
        <v>20</v>
      </c>
      <c r="D193" s="46" t="s">
        <v>8</v>
      </c>
      <c r="E193" s="46" t="s">
        <v>468</v>
      </c>
      <c r="F193" s="46" t="s">
        <v>104</v>
      </c>
      <c r="G193" s="63">
        <f>G194</f>
        <v>97.8</v>
      </c>
      <c r="H193" s="31"/>
      <c r="I193" s="15"/>
      <c r="J193" s="16"/>
    </row>
    <row r="194" spans="1:10" ht="26.25">
      <c r="A194" s="45" t="s">
        <v>86</v>
      </c>
      <c r="B194" s="46" t="s">
        <v>22</v>
      </c>
      <c r="C194" s="46" t="s">
        <v>20</v>
      </c>
      <c r="D194" s="46" t="s">
        <v>8</v>
      </c>
      <c r="E194" s="46" t="s">
        <v>468</v>
      </c>
      <c r="F194" s="46" t="s">
        <v>106</v>
      </c>
      <c r="G194" s="63">
        <v>97.8</v>
      </c>
      <c r="H194" s="31"/>
      <c r="I194" s="15"/>
      <c r="J194" s="16"/>
    </row>
    <row r="195" spans="1:10" ht="26.25">
      <c r="A195" s="69" t="s">
        <v>450</v>
      </c>
      <c r="B195" s="46" t="s">
        <v>22</v>
      </c>
      <c r="C195" s="46" t="s">
        <v>20</v>
      </c>
      <c r="D195" s="46" t="s">
        <v>8</v>
      </c>
      <c r="E195" s="46" t="s">
        <v>200</v>
      </c>
      <c r="F195" s="46" t="s">
        <v>39</v>
      </c>
      <c r="G195" s="63">
        <f>G196+G199</f>
        <v>5963.9</v>
      </c>
      <c r="H195" s="31"/>
      <c r="I195" s="15"/>
      <c r="J195" s="16"/>
    </row>
    <row r="196" spans="1:10" ht="39">
      <c r="A196" s="45" t="s">
        <v>152</v>
      </c>
      <c r="B196" s="46" t="s">
        <v>22</v>
      </c>
      <c r="C196" s="46" t="s">
        <v>20</v>
      </c>
      <c r="D196" s="46" t="s">
        <v>8</v>
      </c>
      <c r="E196" s="46" t="s">
        <v>201</v>
      </c>
      <c r="F196" s="46" t="s">
        <v>39</v>
      </c>
      <c r="G196" s="63">
        <f>G197</f>
        <v>443.9</v>
      </c>
      <c r="H196" s="31"/>
      <c r="I196" s="15"/>
      <c r="J196" s="16"/>
    </row>
    <row r="197" spans="1:10" ht="15">
      <c r="A197" s="45" t="s">
        <v>90</v>
      </c>
      <c r="B197" s="46" t="s">
        <v>22</v>
      </c>
      <c r="C197" s="46" t="s">
        <v>20</v>
      </c>
      <c r="D197" s="46" t="s">
        <v>8</v>
      </c>
      <c r="E197" s="46" t="s">
        <v>201</v>
      </c>
      <c r="F197" s="46" t="s">
        <v>91</v>
      </c>
      <c r="G197" s="63">
        <f>G198</f>
        <v>443.9</v>
      </c>
      <c r="H197" s="31"/>
      <c r="I197" s="15"/>
      <c r="J197" s="16"/>
    </row>
    <row r="198" spans="1:10" ht="15">
      <c r="A198" s="45" t="s">
        <v>96</v>
      </c>
      <c r="B198" s="46" t="s">
        <v>22</v>
      </c>
      <c r="C198" s="46" t="s">
        <v>20</v>
      </c>
      <c r="D198" s="46" t="s">
        <v>8</v>
      </c>
      <c r="E198" s="46" t="s">
        <v>201</v>
      </c>
      <c r="F198" s="46" t="s">
        <v>97</v>
      </c>
      <c r="G198" s="63">
        <f>548.4-100-4.5</f>
        <v>443.9</v>
      </c>
      <c r="H198" s="31"/>
      <c r="I198" s="15"/>
      <c r="J198" s="16"/>
    </row>
    <row r="199" spans="1:10" ht="26.25">
      <c r="A199" s="45" t="s">
        <v>125</v>
      </c>
      <c r="B199" s="46" t="s">
        <v>22</v>
      </c>
      <c r="C199" s="46" t="s">
        <v>20</v>
      </c>
      <c r="D199" s="46" t="s">
        <v>8</v>
      </c>
      <c r="E199" s="46" t="s">
        <v>202</v>
      </c>
      <c r="F199" s="46" t="s">
        <v>39</v>
      </c>
      <c r="G199" s="63">
        <f>G200+G202</f>
        <v>5520</v>
      </c>
      <c r="H199" s="31"/>
      <c r="I199" s="15"/>
      <c r="J199" s="16"/>
    </row>
    <row r="200" spans="1:10" ht="51.75">
      <c r="A200" s="45" t="s">
        <v>80</v>
      </c>
      <c r="B200" s="46" t="s">
        <v>22</v>
      </c>
      <c r="C200" s="46" t="s">
        <v>20</v>
      </c>
      <c r="D200" s="46" t="s">
        <v>8</v>
      </c>
      <c r="E200" s="46" t="s">
        <v>202</v>
      </c>
      <c r="F200" s="46" t="s">
        <v>34</v>
      </c>
      <c r="G200" s="63">
        <f>G201</f>
        <v>2959.1</v>
      </c>
      <c r="H200" s="31"/>
      <c r="I200" s="15"/>
      <c r="J200" s="16"/>
    </row>
    <row r="201" spans="1:10" ht="15">
      <c r="A201" s="45" t="s">
        <v>141</v>
      </c>
      <c r="B201" s="46" t="s">
        <v>22</v>
      </c>
      <c r="C201" s="46" t="s">
        <v>20</v>
      </c>
      <c r="D201" s="46" t="s">
        <v>8</v>
      </c>
      <c r="E201" s="46" t="s">
        <v>202</v>
      </c>
      <c r="F201" s="46" t="s">
        <v>127</v>
      </c>
      <c r="G201" s="63">
        <v>2959.1</v>
      </c>
      <c r="H201" s="31"/>
      <c r="I201" s="15"/>
      <c r="J201" s="16"/>
    </row>
    <row r="202" spans="1:10" ht="26.25">
      <c r="A202" s="45" t="s">
        <v>354</v>
      </c>
      <c r="B202" s="46" t="s">
        <v>22</v>
      </c>
      <c r="C202" s="46" t="s">
        <v>20</v>
      </c>
      <c r="D202" s="46" t="s">
        <v>8</v>
      </c>
      <c r="E202" s="46" t="s">
        <v>202</v>
      </c>
      <c r="F202" s="46" t="s">
        <v>85</v>
      </c>
      <c r="G202" s="63">
        <f>G203</f>
        <v>2560.9</v>
      </c>
      <c r="H202" s="31"/>
      <c r="I202" s="15"/>
      <c r="J202" s="16"/>
    </row>
    <row r="203" spans="1:10" ht="26.25">
      <c r="A203" s="45" t="s">
        <v>129</v>
      </c>
      <c r="B203" s="46" t="s">
        <v>22</v>
      </c>
      <c r="C203" s="46" t="s">
        <v>20</v>
      </c>
      <c r="D203" s="46" t="s">
        <v>8</v>
      </c>
      <c r="E203" s="46" t="s">
        <v>202</v>
      </c>
      <c r="F203" s="46" t="s">
        <v>87</v>
      </c>
      <c r="G203" s="63">
        <f>2428.9-160-12.5+100+100+100+4.5</f>
        <v>2560.9</v>
      </c>
      <c r="H203" s="31"/>
      <c r="I203" s="15"/>
      <c r="J203" s="16"/>
    </row>
    <row r="204" spans="1:10" ht="15">
      <c r="A204" s="45" t="s">
        <v>149</v>
      </c>
      <c r="B204" s="46" t="s">
        <v>22</v>
      </c>
      <c r="C204" s="46" t="s">
        <v>23</v>
      </c>
      <c r="D204" s="46" t="s">
        <v>37</v>
      </c>
      <c r="E204" s="46" t="s">
        <v>166</v>
      </c>
      <c r="F204" s="46" t="s">
        <v>39</v>
      </c>
      <c r="G204" s="63">
        <f aca="true" t="shared" si="8" ref="G204:G209">G205</f>
        <v>67.7</v>
      </c>
      <c r="H204" s="31"/>
      <c r="I204" s="15"/>
      <c r="J204" s="16"/>
    </row>
    <row r="205" spans="1:10" ht="15">
      <c r="A205" s="45" t="s">
        <v>148</v>
      </c>
      <c r="B205" s="46" t="s">
        <v>22</v>
      </c>
      <c r="C205" s="46" t="s">
        <v>23</v>
      </c>
      <c r="D205" s="46" t="s">
        <v>25</v>
      </c>
      <c r="E205" s="46" t="s">
        <v>166</v>
      </c>
      <c r="F205" s="46" t="s">
        <v>39</v>
      </c>
      <c r="G205" s="63">
        <f t="shared" si="8"/>
        <v>67.7</v>
      </c>
      <c r="H205" s="31"/>
      <c r="I205" s="15"/>
      <c r="J205" s="16"/>
    </row>
    <row r="206" spans="1:10" ht="26.25">
      <c r="A206" s="45" t="s">
        <v>75</v>
      </c>
      <c r="B206" s="46" t="s">
        <v>22</v>
      </c>
      <c r="C206" s="46" t="s">
        <v>23</v>
      </c>
      <c r="D206" s="46" t="s">
        <v>25</v>
      </c>
      <c r="E206" s="46" t="s">
        <v>167</v>
      </c>
      <c r="F206" s="46" t="s">
        <v>39</v>
      </c>
      <c r="G206" s="63">
        <f t="shared" si="8"/>
        <v>67.7</v>
      </c>
      <c r="H206" s="31"/>
      <c r="I206" s="15"/>
      <c r="J206" s="16"/>
    </row>
    <row r="207" spans="1:10" ht="15">
      <c r="A207" s="45" t="s">
        <v>77</v>
      </c>
      <c r="B207" s="46" t="s">
        <v>22</v>
      </c>
      <c r="C207" s="46" t="s">
        <v>23</v>
      </c>
      <c r="D207" s="46" t="s">
        <v>25</v>
      </c>
      <c r="E207" s="46" t="s">
        <v>168</v>
      </c>
      <c r="F207" s="46" t="s">
        <v>39</v>
      </c>
      <c r="G207" s="63">
        <f t="shared" si="8"/>
        <v>67.7</v>
      </c>
      <c r="H207" s="31"/>
      <c r="I207" s="15"/>
      <c r="J207" s="16"/>
    </row>
    <row r="208" spans="1:10" ht="26.25">
      <c r="A208" s="45" t="s">
        <v>147</v>
      </c>
      <c r="B208" s="46" t="s">
        <v>22</v>
      </c>
      <c r="C208" s="46" t="s">
        <v>23</v>
      </c>
      <c r="D208" s="46" t="s">
        <v>25</v>
      </c>
      <c r="E208" s="46" t="s">
        <v>213</v>
      </c>
      <c r="F208" s="46" t="s">
        <v>39</v>
      </c>
      <c r="G208" s="63">
        <f t="shared" si="8"/>
        <v>67.7</v>
      </c>
      <c r="H208" s="31"/>
      <c r="I208" s="15"/>
      <c r="J208" s="16"/>
    </row>
    <row r="209" spans="1:10" ht="51.75">
      <c r="A209" s="45" t="s">
        <v>80</v>
      </c>
      <c r="B209" s="46" t="s">
        <v>22</v>
      </c>
      <c r="C209" s="46" t="s">
        <v>23</v>
      </c>
      <c r="D209" s="46" t="s">
        <v>25</v>
      </c>
      <c r="E209" s="46" t="s">
        <v>213</v>
      </c>
      <c r="F209" s="46" t="s">
        <v>34</v>
      </c>
      <c r="G209" s="63">
        <f t="shared" si="8"/>
        <v>67.7</v>
      </c>
      <c r="H209" s="31"/>
      <c r="I209" s="15"/>
      <c r="J209" s="16"/>
    </row>
    <row r="210" spans="1:10" ht="26.25">
      <c r="A210" s="45" t="s">
        <v>81</v>
      </c>
      <c r="B210" s="46" t="s">
        <v>22</v>
      </c>
      <c r="C210" s="46" t="s">
        <v>23</v>
      </c>
      <c r="D210" s="46" t="s">
        <v>25</v>
      </c>
      <c r="E210" s="46" t="s">
        <v>213</v>
      </c>
      <c r="F210" s="46" t="s">
        <v>35</v>
      </c>
      <c r="G210" s="63">
        <v>67.7</v>
      </c>
      <c r="H210" s="31"/>
      <c r="I210" s="15"/>
      <c r="J210" s="16"/>
    </row>
    <row r="211" spans="1:10" ht="15">
      <c r="A211" s="45" t="s">
        <v>45</v>
      </c>
      <c r="B211" s="46" t="s">
        <v>22</v>
      </c>
      <c r="C211" s="46" t="s">
        <v>25</v>
      </c>
      <c r="D211" s="46" t="s">
        <v>37</v>
      </c>
      <c r="E211" s="46" t="s">
        <v>166</v>
      </c>
      <c r="F211" s="46" t="s">
        <v>39</v>
      </c>
      <c r="G211" s="47">
        <f>G212</f>
        <v>3856</v>
      </c>
      <c r="H211" s="31">
        <f aca="true" t="shared" si="9" ref="H211:J212">H212</f>
        <v>99000</v>
      </c>
      <c r="I211" s="15">
        <f t="shared" si="9"/>
        <v>99000</v>
      </c>
      <c r="J211" s="16">
        <f t="shared" si="9"/>
        <v>99000</v>
      </c>
    </row>
    <row r="212" spans="1:10" ht="26.25">
      <c r="A212" s="45" t="s">
        <v>470</v>
      </c>
      <c r="B212" s="46" t="s">
        <v>22</v>
      </c>
      <c r="C212" s="46" t="s">
        <v>25</v>
      </c>
      <c r="D212" s="46" t="s">
        <v>26</v>
      </c>
      <c r="E212" s="46" t="s">
        <v>166</v>
      </c>
      <c r="F212" s="46" t="s">
        <v>39</v>
      </c>
      <c r="G212" s="47">
        <f>G213</f>
        <v>3856</v>
      </c>
      <c r="H212" s="31">
        <f t="shared" si="9"/>
        <v>99000</v>
      </c>
      <c r="I212" s="15">
        <f t="shared" si="9"/>
        <v>99000</v>
      </c>
      <c r="J212" s="16">
        <f t="shared" si="9"/>
        <v>99000</v>
      </c>
    </row>
    <row r="213" spans="1:10" ht="39">
      <c r="A213" s="45" t="s">
        <v>447</v>
      </c>
      <c r="B213" s="46" t="s">
        <v>22</v>
      </c>
      <c r="C213" s="46" t="s">
        <v>25</v>
      </c>
      <c r="D213" s="46" t="s">
        <v>26</v>
      </c>
      <c r="E213" s="46" t="s">
        <v>182</v>
      </c>
      <c r="F213" s="46" t="s">
        <v>39</v>
      </c>
      <c r="G213" s="47">
        <f>G214+G219</f>
        <v>3856</v>
      </c>
      <c r="H213" s="31">
        <f>H217</f>
        <v>99000</v>
      </c>
      <c r="I213" s="15">
        <f>I217</f>
        <v>99000</v>
      </c>
      <c r="J213" s="16">
        <f>J217</f>
        <v>99000</v>
      </c>
    </row>
    <row r="214" spans="1:10" ht="39">
      <c r="A214" s="45" t="s">
        <v>372</v>
      </c>
      <c r="B214" s="46" t="s">
        <v>22</v>
      </c>
      <c r="C214" s="46" t="s">
        <v>25</v>
      </c>
      <c r="D214" s="46" t="s">
        <v>26</v>
      </c>
      <c r="E214" s="46" t="s">
        <v>371</v>
      </c>
      <c r="F214" s="46" t="s">
        <v>39</v>
      </c>
      <c r="G214" s="47">
        <f>G215+G245</f>
        <v>1157.3</v>
      </c>
      <c r="H214" s="31"/>
      <c r="I214" s="15"/>
      <c r="J214" s="16"/>
    </row>
    <row r="215" spans="1:10" ht="27" customHeight="1">
      <c r="A215" s="45" t="s">
        <v>428</v>
      </c>
      <c r="B215" s="46" t="s">
        <v>22</v>
      </c>
      <c r="C215" s="46" t="s">
        <v>25</v>
      </c>
      <c r="D215" s="46" t="s">
        <v>26</v>
      </c>
      <c r="E215" s="46" t="s">
        <v>426</v>
      </c>
      <c r="F215" s="46" t="s">
        <v>39</v>
      </c>
      <c r="G215" s="63">
        <f>G216</f>
        <v>49</v>
      </c>
      <c r="H215" s="31"/>
      <c r="I215" s="15"/>
      <c r="J215" s="16"/>
    </row>
    <row r="216" spans="1:10" ht="15">
      <c r="A216" s="45" t="s">
        <v>235</v>
      </c>
      <c r="B216" s="46" t="s">
        <v>22</v>
      </c>
      <c r="C216" s="46" t="s">
        <v>25</v>
      </c>
      <c r="D216" s="46" t="s">
        <v>26</v>
      </c>
      <c r="E216" s="46" t="s">
        <v>427</v>
      </c>
      <c r="F216" s="46" t="s">
        <v>39</v>
      </c>
      <c r="G216" s="63">
        <f>G217</f>
        <v>49</v>
      </c>
      <c r="H216" s="31"/>
      <c r="I216" s="15"/>
      <c r="J216" s="16"/>
    </row>
    <row r="217" spans="1:10" ht="26.25">
      <c r="A217" s="45" t="s">
        <v>354</v>
      </c>
      <c r="B217" s="46" t="s">
        <v>22</v>
      </c>
      <c r="C217" s="46" t="s">
        <v>25</v>
      </c>
      <c r="D217" s="46" t="s">
        <v>26</v>
      </c>
      <c r="E217" s="46" t="s">
        <v>427</v>
      </c>
      <c r="F217" s="46" t="s">
        <v>85</v>
      </c>
      <c r="G217" s="63">
        <f>G218</f>
        <v>49</v>
      </c>
      <c r="H217" s="31">
        <f>H218</f>
        <v>99000</v>
      </c>
      <c r="I217" s="15">
        <f>I218</f>
        <v>99000</v>
      </c>
      <c r="J217" s="16">
        <f>J218</f>
        <v>99000</v>
      </c>
    </row>
    <row r="218" spans="1:10" ht="26.25">
      <c r="A218" s="45" t="s">
        <v>86</v>
      </c>
      <c r="B218" s="46" t="s">
        <v>22</v>
      </c>
      <c r="C218" s="46" t="s">
        <v>25</v>
      </c>
      <c r="D218" s="46" t="s">
        <v>26</v>
      </c>
      <c r="E218" s="46" t="s">
        <v>427</v>
      </c>
      <c r="F218" s="46" t="s">
        <v>87</v>
      </c>
      <c r="G218" s="63">
        <v>49</v>
      </c>
      <c r="H218" s="31">
        <v>99000</v>
      </c>
      <c r="I218" s="15">
        <v>99000</v>
      </c>
      <c r="J218" s="16">
        <v>99000</v>
      </c>
    </row>
    <row r="219" spans="1:10" ht="26.25">
      <c r="A219" s="45" t="s">
        <v>266</v>
      </c>
      <c r="B219" s="46" t="s">
        <v>22</v>
      </c>
      <c r="C219" s="46" t="s">
        <v>25</v>
      </c>
      <c r="D219" s="46" t="s">
        <v>26</v>
      </c>
      <c r="E219" s="46" t="s">
        <v>271</v>
      </c>
      <c r="F219" s="46" t="s">
        <v>39</v>
      </c>
      <c r="G219" s="63">
        <f>G233+G220+G229</f>
        <v>2698.7</v>
      </c>
      <c r="H219" s="31"/>
      <c r="I219" s="15"/>
      <c r="J219" s="16"/>
    </row>
    <row r="220" spans="1:10" ht="64.5">
      <c r="A220" s="45" t="s">
        <v>471</v>
      </c>
      <c r="B220" s="46" t="s">
        <v>22</v>
      </c>
      <c r="C220" s="46" t="s">
        <v>25</v>
      </c>
      <c r="D220" s="46" t="s">
        <v>26</v>
      </c>
      <c r="E220" s="46" t="s">
        <v>267</v>
      </c>
      <c r="F220" s="46" t="s">
        <v>39</v>
      </c>
      <c r="G220" s="63">
        <f>G221+G224</f>
        <v>2628.7</v>
      </c>
      <c r="H220" s="31"/>
      <c r="I220" s="15"/>
      <c r="J220" s="16"/>
    </row>
    <row r="221" spans="1:10" ht="39">
      <c r="A221" s="45" t="s">
        <v>152</v>
      </c>
      <c r="B221" s="46" t="s">
        <v>22</v>
      </c>
      <c r="C221" s="46" t="s">
        <v>25</v>
      </c>
      <c r="D221" s="46" t="s">
        <v>26</v>
      </c>
      <c r="E221" s="46" t="s">
        <v>269</v>
      </c>
      <c r="F221" s="46" t="s">
        <v>39</v>
      </c>
      <c r="G221" s="63">
        <f>G222</f>
        <v>4</v>
      </c>
      <c r="H221" s="31"/>
      <c r="I221" s="15"/>
      <c r="J221" s="16"/>
    </row>
    <row r="222" spans="1:10" ht="15">
      <c r="A222" s="45" t="s">
        <v>90</v>
      </c>
      <c r="B222" s="46" t="s">
        <v>22</v>
      </c>
      <c r="C222" s="46" t="s">
        <v>25</v>
      </c>
      <c r="D222" s="46" t="s">
        <v>26</v>
      </c>
      <c r="E222" s="46" t="s">
        <v>269</v>
      </c>
      <c r="F222" s="46" t="s">
        <v>91</v>
      </c>
      <c r="G222" s="63">
        <f>G223</f>
        <v>4</v>
      </c>
      <c r="H222" s="31"/>
      <c r="I222" s="15"/>
      <c r="J222" s="16"/>
    </row>
    <row r="223" spans="1:10" ht="15">
      <c r="A223" s="45" t="s">
        <v>96</v>
      </c>
      <c r="B223" s="46" t="s">
        <v>22</v>
      </c>
      <c r="C223" s="46" t="s">
        <v>25</v>
      </c>
      <c r="D223" s="46" t="s">
        <v>26</v>
      </c>
      <c r="E223" s="46" t="s">
        <v>269</v>
      </c>
      <c r="F223" s="46" t="s">
        <v>97</v>
      </c>
      <c r="G223" s="63">
        <v>4</v>
      </c>
      <c r="H223" s="31"/>
      <c r="I223" s="15"/>
      <c r="J223" s="16"/>
    </row>
    <row r="224" spans="1:10" ht="26.25">
      <c r="A224" s="45" t="s">
        <v>125</v>
      </c>
      <c r="B224" s="46" t="s">
        <v>22</v>
      </c>
      <c r="C224" s="46" t="s">
        <v>25</v>
      </c>
      <c r="D224" s="46" t="s">
        <v>26</v>
      </c>
      <c r="E224" s="46" t="s">
        <v>270</v>
      </c>
      <c r="F224" s="46" t="s">
        <v>39</v>
      </c>
      <c r="G224" s="63">
        <f>G225+G227</f>
        <v>2624.7</v>
      </c>
      <c r="H224" s="31"/>
      <c r="I224" s="15"/>
      <c r="J224" s="16"/>
    </row>
    <row r="225" spans="1:10" ht="51.75">
      <c r="A225" s="45" t="s">
        <v>80</v>
      </c>
      <c r="B225" s="46" t="s">
        <v>22</v>
      </c>
      <c r="C225" s="46" t="s">
        <v>25</v>
      </c>
      <c r="D225" s="46" t="s">
        <v>26</v>
      </c>
      <c r="E225" s="46" t="s">
        <v>270</v>
      </c>
      <c r="F225" s="46" t="s">
        <v>34</v>
      </c>
      <c r="G225" s="63">
        <f>G226</f>
        <v>2432.1</v>
      </c>
      <c r="H225" s="31"/>
      <c r="I225" s="15"/>
      <c r="J225" s="16"/>
    </row>
    <row r="226" spans="1:10" ht="15">
      <c r="A226" s="45" t="s">
        <v>141</v>
      </c>
      <c r="B226" s="46" t="s">
        <v>22</v>
      </c>
      <c r="C226" s="46" t="s">
        <v>25</v>
      </c>
      <c r="D226" s="46" t="s">
        <v>26</v>
      </c>
      <c r="E226" s="46" t="s">
        <v>270</v>
      </c>
      <c r="F226" s="46" t="s">
        <v>127</v>
      </c>
      <c r="G226" s="63">
        <v>2432.1</v>
      </c>
      <c r="H226" s="31"/>
      <c r="I226" s="15"/>
      <c r="J226" s="16"/>
    </row>
    <row r="227" spans="1:10" ht="26.25">
      <c r="A227" s="45" t="s">
        <v>354</v>
      </c>
      <c r="B227" s="46" t="s">
        <v>22</v>
      </c>
      <c r="C227" s="46" t="s">
        <v>25</v>
      </c>
      <c r="D227" s="46" t="s">
        <v>26</v>
      </c>
      <c r="E227" s="46" t="s">
        <v>270</v>
      </c>
      <c r="F227" s="46" t="s">
        <v>85</v>
      </c>
      <c r="G227" s="63">
        <f>G228</f>
        <v>192.6</v>
      </c>
      <c r="H227" s="31"/>
      <c r="I227" s="15"/>
      <c r="J227" s="16"/>
    </row>
    <row r="228" spans="1:10" ht="26.25">
      <c r="A228" s="45" t="s">
        <v>129</v>
      </c>
      <c r="B228" s="46" t="s">
        <v>22</v>
      </c>
      <c r="C228" s="46" t="s">
        <v>25</v>
      </c>
      <c r="D228" s="46" t="s">
        <v>26</v>
      </c>
      <c r="E228" s="46" t="s">
        <v>270</v>
      </c>
      <c r="F228" s="46" t="s">
        <v>87</v>
      </c>
      <c r="G228" s="63">
        <f>31.9+87.6+65.6+7.5</f>
        <v>192.6</v>
      </c>
      <c r="H228" s="31"/>
      <c r="I228" s="15"/>
      <c r="J228" s="16"/>
    </row>
    <row r="229" spans="1:10" ht="26.25">
      <c r="A229" s="45" t="s">
        <v>273</v>
      </c>
      <c r="B229" s="46" t="s">
        <v>22</v>
      </c>
      <c r="C229" s="46" t="s">
        <v>25</v>
      </c>
      <c r="D229" s="46" t="s">
        <v>26</v>
      </c>
      <c r="E229" s="46" t="s">
        <v>272</v>
      </c>
      <c r="F229" s="46" t="s">
        <v>39</v>
      </c>
      <c r="G229" s="63">
        <f>G230</f>
        <v>50</v>
      </c>
      <c r="H229" s="31"/>
      <c r="I229" s="15"/>
      <c r="J229" s="16"/>
    </row>
    <row r="230" spans="1:10" ht="15">
      <c r="A230" s="45" t="s">
        <v>235</v>
      </c>
      <c r="B230" s="46" t="s">
        <v>22</v>
      </c>
      <c r="C230" s="46" t="s">
        <v>25</v>
      </c>
      <c r="D230" s="46" t="s">
        <v>26</v>
      </c>
      <c r="E230" s="46" t="s">
        <v>274</v>
      </c>
      <c r="F230" s="46" t="s">
        <v>39</v>
      </c>
      <c r="G230" s="63">
        <f>G231</f>
        <v>50</v>
      </c>
      <c r="H230" s="31"/>
      <c r="I230" s="15"/>
      <c r="J230" s="16"/>
    </row>
    <row r="231" spans="1:10" ht="26.25">
      <c r="A231" s="45" t="s">
        <v>354</v>
      </c>
      <c r="B231" s="46" t="s">
        <v>22</v>
      </c>
      <c r="C231" s="46" t="s">
        <v>25</v>
      </c>
      <c r="D231" s="46" t="s">
        <v>26</v>
      </c>
      <c r="E231" s="46" t="s">
        <v>274</v>
      </c>
      <c r="F231" s="46" t="s">
        <v>85</v>
      </c>
      <c r="G231" s="63">
        <f>G232</f>
        <v>50</v>
      </c>
      <c r="H231" s="31"/>
      <c r="I231" s="15"/>
      <c r="J231" s="16"/>
    </row>
    <row r="232" spans="1:10" ht="26.25">
      <c r="A232" s="45" t="s">
        <v>86</v>
      </c>
      <c r="B232" s="46" t="s">
        <v>22</v>
      </c>
      <c r="C232" s="46" t="s">
        <v>25</v>
      </c>
      <c r="D232" s="46" t="s">
        <v>26</v>
      </c>
      <c r="E232" s="46" t="s">
        <v>274</v>
      </c>
      <c r="F232" s="46" t="s">
        <v>87</v>
      </c>
      <c r="G232" s="63">
        <f>49.9+0.1</f>
        <v>50</v>
      </c>
      <c r="H232" s="31"/>
      <c r="I232" s="15"/>
      <c r="J232" s="16"/>
    </row>
    <row r="233" spans="1:10" ht="39">
      <c r="A233" s="45" t="s">
        <v>429</v>
      </c>
      <c r="B233" s="46" t="s">
        <v>22</v>
      </c>
      <c r="C233" s="46" t="s">
        <v>25</v>
      </c>
      <c r="D233" s="46" t="s">
        <v>26</v>
      </c>
      <c r="E233" s="46" t="s">
        <v>386</v>
      </c>
      <c r="F233" s="46" t="s">
        <v>39</v>
      </c>
      <c r="G233" s="63">
        <f>G234</f>
        <v>20</v>
      </c>
      <c r="H233" s="31"/>
      <c r="I233" s="15"/>
      <c r="J233" s="16"/>
    </row>
    <row r="234" spans="1:10" ht="15">
      <c r="A234" s="45" t="s">
        <v>235</v>
      </c>
      <c r="B234" s="46" t="s">
        <v>22</v>
      </c>
      <c r="C234" s="46" t="s">
        <v>25</v>
      </c>
      <c r="D234" s="46" t="s">
        <v>26</v>
      </c>
      <c r="E234" s="46" t="s">
        <v>388</v>
      </c>
      <c r="F234" s="46" t="s">
        <v>39</v>
      </c>
      <c r="G234" s="63">
        <f>G235</f>
        <v>20</v>
      </c>
      <c r="H234" s="31"/>
      <c r="I234" s="15"/>
      <c r="J234" s="16"/>
    </row>
    <row r="235" spans="1:10" ht="26.25">
      <c r="A235" s="45" t="s">
        <v>354</v>
      </c>
      <c r="B235" s="46" t="s">
        <v>22</v>
      </c>
      <c r="C235" s="46" t="s">
        <v>25</v>
      </c>
      <c r="D235" s="46" t="s">
        <v>26</v>
      </c>
      <c r="E235" s="46" t="s">
        <v>388</v>
      </c>
      <c r="F235" s="46" t="s">
        <v>85</v>
      </c>
      <c r="G235" s="63">
        <f>G236</f>
        <v>20</v>
      </c>
      <c r="H235" s="31"/>
      <c r="I235" s="15"/>
      <c r="J235" s="16"/>
    </row>
    <row r="236" spans="1:10" ht="26.25">
      <c r="A236" s="45" t="s">
        <v>86</v>
      </c>
      <c r="B236" s="46" t="s">
        <v>22</v>
      </c>
      <c r="C236" s="46" t="s">
        <v>25</v>
      </c>
      <c r="D236" s="46" t="s">
        <v>26</v>
      </c>
      <c r="E236" s="46" t="s">
        <v>388</v>
      </c>
      <c r="F236" s="46" t="s">
        <v>87</v>
      </c>
      <c r="G236" s="63">
        <v>20</v>
      </c>
      <c r="H236" s="31"/>
      <c r="I236" s="15"/>
      <c r="J236" s="16"/>
    </row>
    <row r="237" spans="1:10" ht="69" customHeight="1" hidden="1">
      <c r="A237" s="45" t="s">
        <v>392</v>
      </c>
      <c r="B237" s="46" t="s">
        <v>22</v>
      </c>
      <c r="C237" s="46" t="s">
        <v>25</v>
      </c>
      <c r="D237" s="46" t="s">
        <v>26</v>
      </c>
      <c r="E237" s="46" t="s">
        <v>389</v>
      </c>
      <c r="F237" s="46" t="s">
        <v>39</v>
      </c>
      <c r="G237" s="63">
        <f>G238+G241</f>
        <v>0</v>
      </c>
      <c r="H237" s="31"/>
      <c r="I237" s="15"/>
      <c r="J237" s="16"/>
    </row>
    <row r="238" spans="1:10" ht="15" hidden="1">
      <c r="A238" s="45" t="s">
        <v>235</v>
      </c>
      <c r="B238" s="46" t="s">
        <v>22</v>
      </c>
      <c r="C238" s="46" t="s">
        <v>25</v>
      </c>
      <c r="D238" s="46" t="s">
        <v>26</v>
      </c>
      <c r="E238" s="46" t="s">
        <v>390</v>
      </c>
      <c r="F238" s="46" t="s">
        <v>39</v>
      </c>
      <c r="G238" s="63">
        <f>G239</f>
        <v>0</v>
      </c>
      <c r="H238" s="31"/>
      <c r="I238" s="15"/>
      <c r="J238" s="16"/>
    </row>
    <row r="239" spans="1:10" ht="26.25" hidden="1">
      <c r="A239" s="45" t="s">
        <v>354</v>
      </c>
      <c r="B239" s="46" t="s">
        <v>22</v>
      </c>
      <c r="C239" s="46" t="s">
        <v>25</v>
      </c>
      <c r="D239" s="46" t="s">
        <v>26</v>
      </c>
      <c r="E239" s="46" t="s">
        <v>390</v>
      </c>
      <c r="F239" s="46" t="s">
        <v>85</v>
      </c>
      <c r="G239" s="63">
        <f>G240</f>
        <v>0</v>
      </c>
      <c r="H239" s="31"/>
      <c r="I239" s="15"/>
      <c r="J239" s="16"/>
    </row>
    <row r="240" spans="1:10" ht="26.25" hidden="1">
      <c r="A240" s="45" t="s">
        <v>86</v>
      </c>
      <c r="B240" s="46" t="s">
        <v>22</v>
      </c>
      <c r="C240" s="46" t="s">
        <v>25</v>
      </c>
      <c r="D240" s="46" t="s">
        <v>26</v>
      </c>
      <c r="E240" s="46" t="s">
        <v>390</v>
      </c>
      <c r="F240" s="46" t="s">
        <v>87</v>
      </c>
      <c r="G240" s="63">
        <v>0</v>
      </c>
      <c r="H240" s="31"/>
      <c r="I240" s="15"/>
      <c r="J240" s="16"/>
    </row>
    <row r="241" spans="1:10" ht="26.25" hidden="1">
      <c r="A241" s="45" t="s">
        <v>393</v>
      </c>
      <c r="B241" s="46" t="s">
        <v>22</v>
      </c>
      <c r="C241" s="46" t="s">
        <v>25</v>
      </c>
      <c r="D241" s="46" t="s">
        <v>26</v>
      </c>
      <c r="E241" s="46" t="s">
        <v>391</v>
      </c>
      <c r="F241" s="46" t="s">
        <v>39</v>
      </c>
      <c r="G241" s="63">
        <f>G242</f>
        <v>0</v>
      </c>
      <c r="H241" s="31"/>
      <c r="I241" s="15"/>
      <c r="J241" s="16"/>
    </row>
    <row r="242" spans="1:10" ht="26.25" hidden="1">
      <c r="A242" s="45" t="s">
        <v>354</v>
      </c>
      <c r="B242" s="46" t="s">
        <v>22</v>
      </c>
      <c r="C242" s="46" t="s">
        <v>25</v>
      </c>
      <c r="D242" s="46" t="s">
        <v>26</v>
      </c>
      <c r="E242" s="46" t="s">
        <v>391</v>
      </c>
      <c r="F242" s="46" t="s">
        <v>85</v>
      </c>
      <c r="G242" s="63">
        <f>G243</f>
        <v>0</v>
      </c>
      <c r="H242" s="31"/>
      <c r="I242" s="15"/>
      <c r="J242" s="16"/>
    </row>
    <row r="243" spans="1:10" ht="26.25" hidden="1">
      <c r="A243" s="45" t="s">
        <v>86</v>
      </c>
      <c r="B243" s="46" t="s">
        <v>22</v>
      </c>
      <c r="C243" s="46" t="s">
        <v>25</v>
      </c>
      <c r="D243" s="46" t="s">
        <v>26</v>
      </c>
      <c r="E243" s="46" t="s">
        <v>391</v>
      </c>
      <c r="F243" s="46" t="s">
        <v>87</v>
      </c>
      <c r="G243" s="63">
        <v>0</v>
      </c>
      <c r="H243" s="31"/>
      <c r="I243" s="15"/>
      <c r="J243" s="16"/>
    </row>
    <row r="244" spans="1:10" ht="39" hidden="1">
      <c r="A244" s="45" t="s">
        <v>372</v>
      </c>
      <c r="B244" s="46" t="s">
        <v>22</v>
      </c>
      <c r="C244" s="46" t="s">
        <v>25</v>
      </c>
      <c r="D244" s="46" t="s">
        <v>26</v>
      </c>
      <c r="E244" s="46" t="s">
        <v>371</v>
      </c>
      <c r="F244" s="46" t="s">
        <v>39</v>
      </c>
      <c r="G244" s="63"/>
      <c r="H244" s="31"/>
      <c r="I244" s="15"/>
      <c r="J244" s="16"/>
    </row>
    <row r="245" spans="1:10" ht="64.5">
      <c r="A245" s="45" t="s">
        <v>400</v>
      </c>
      <c r="B245" s="46" t="s">
        <v>22</v>
      </c>
      <c r="C245" s="46" t="s">
        <v>25</v>
      </c>
      <c r="D245" s="46" t="s">
        <v>26</v>
      </c>
      <c r="E245" s="62" t="s">
        <v>401</v>
      </c>
      <c r="F245" s="46" t="s">
        <v>39</v>
      </c>
      <c r="G245" s="63">
        <f>G246</f>
        <v>1108.3</v>
      </c>
      <c r="H245" s="31"/>
      <c r="I245" s="15"/>
      <c r="J245" s="16"/>
    </row>
    <row r="246" spans="1:10" ht="15">
      <c r="A246" s="45" t="s">
        <v>235</v>
      </c>
      <c r="B246" s="46" t="s">
        <v>22</v>
      </c>
      <c r="C246" s="46" t="s">
        <v>25</v>
      </c>
      <c r="D246" s="46" t="s">
        <v>26</v>
      </c>
      <c r="E246" s="62" t="s">
        <v>402</v>
      </c>
      <c r="F246" s="46" t="s">
        <v>39</v>
      </c>
      <c r="G246" s="63">
        <f>G247</f>
        <v>1108.3</v>
      </c>
      <c r="H246" s="31"/>
      <c r="I246" s="15"/>
      <c r="J246" s="16"/>
    </row>
    <row r="247" spans="1:10" ht="26.25">
      <c r="A247" s="45" t="s">
        <v>354</v>
      </c>
      <c r="B247" s="46" t="s">
        <v>22</v>
      </c>
      <c r="C247" s="46" t="s">
        <v>25</v>
      </c>
      <c r="D247" s="46" t="s">
        <v>26</v>
      </c>
      <c r="E247" s="62" t="s">
        <v>402</v>
      </c>
      <c r="F247" s="46" t="s">
        <v>85</v>
      </c>
      <c r="G247" s="63">
        <f>G248</f>
        <v>1108.3</v>
      </c>
      <c r="H247" s="31"/>
      <c r="I247" s="15"/>
      <c r="J247" s="16"/>
    </row>
    <row r="248" spans="1:10" ht="26.25">
      <c r="A248" s="45" t="s">
        <v>86</v>
      </c>
      <c r="B248" s="46" t="s">
        <v>22</v>
      </c>
      <c r="C248" s="46" t="s">
        <v>25</v>
      </c>
      <c r="D248" s="46" t="s">
        <v>26</v>
      </c>
      <c r="E248" s="62" t="s">
        <v>402</v>
      </c>
      <c r="F248" s="46" t="s">
        <v>87</v>
      </c>
      <c r="G248" s="63">
        <f>664-49.9-151.7-0.1+92+554</f>
        <v>1108.3</v>
      </c>
      <c r="H248" s="31"/>
      <c r="I248" s="15"/>
      <c r="J248" s="16"/>
    </row>
    <row r="249" spans="1:10" s="6" customFormat="1" ht="15">
      <c r="A249" s="45" t="s">
        <v>47</v>
      </c>
      <c r="B249" s="46" t="s">
        <v>22</v>
      </c>
      <c r="C249" s="46" t="s">
        <v>24</v>
      </c>
      <c r="D249" s="46" t="s">
        <v>37</v>
      </c>
      <c r="E249" s="46" t="s">
        <v>166</v>
      </c>
      <c r="F249" s="46" t="s">
        <v>39</v>
      </c>
      <c r="G249" s="47">
        <f>G250+G259+G291</f>
        <v>4387.2</v>
      </c>
      <c r="H249" s="31">
        <f>H259+H291</f>
        <v>1138300</v>
      </c>
      <c r="I249" s="15">
        <f>I259+I291</f>
        <v>1138300</v>
      </c>
      <c r="J249" s="16">
        <f>J259+J291</f>
        <v>1138300</v>
      </c>
    </row>
    <row r="250" spans="1:10" s="6" customFormat="1" ht="15">
      <c r="A250" s="45" t="s">
        <v>357</v>
      </c>
      <c r="B250" s="46" t="s">
        <v>22</v>
      </c>
      <c r="C250" s="46" t="s">
        <v>24</v>
      </c>
      <c r="D250" s="46" t="s">
        <v>28</v>
      </c>
      <c r="E250" s="46" t="s">
        <v>166</v>
      </c>
      <c r="F250" s="46" t="s">
        <v>39</v>
      </c>
      <c r="G250" s="63">
        <f>G251</f>
        <v>44.6</v>
      </c>
      <c r="H250" s="31"/>
      <c r="I250" s="15"/>
      <c r="J250" s="16"/>
    </row>
    <row r="251" spans="1:10" s="6" customFormat="1" ht="26.25">
      <c r="A251" s="45" t="s">
        <v>75</v>
      </c>
      <c r="B251" s="46" t="s">
        <v>22</v>
      </c>
      <c r="C251" s="46" t="s">
        <v>24</v>
      </c>
      <c r="D251" s="46" t="s">
        <v>28</v>
      </c>
      <c r="E251" s="46" t="s">
        <v>167</v>
      </c>
      <c r="F251" s="46" t="s">
        <v>39</v>
      </c>
      <c r="G251" s="63">
        <f>G252</f>
        <v>44.6</v>
      </c>
      <c r="H251" s="31"/>
      <c r="I251" s="15"/>
      <c r="J251" s="16"/>
    </row>
    <row r="252" spans="1:10" s="6" customFormat="1" ht="15">
      <c r="A252" s="45" t="s">
        <v>77</v>
      </c>
      <c r="B252" s="46" t="s">
        <v>22</v>
      </c>
      <c r="C252" s="46" t="s">
        <v>24</v>
      </c>
      <c r="D252" s="46" t="s">
        <v>28</v>
      </c>
      <c r="E252" s="46" t="s">
        <v>168</v>
      </c>
      <c r="F252" s="46" t="s">
        <v>39</v>
      </c>
      <c r="G252" s="63">
        <f>G256</f>
        <v>44.6</v>
      </c>
      <c r="H252" s="31"/>
      <c r="I252" s="15"/>
      <c r="J252" s="16"/>
    </row>
    <row r="253" spans="1:10" s="6" customFormat="1" ht="30" customHeight="1" hidden="1">
      <c r="A253" s="45" t="s">
        <v>385</v>
      </c>
      <c r="B253" s="46" t="s">
        <v>22</v>
      </c>
      <c r="C253" s="46" t="s">
        <v>24</v>
      </c>
      <c r="D253" s="46" t="s">
        <v>28</v>
      </c>
      <c r="E253" s="46" t="s">
        <v>384</v>
      </c>
      <c r="F253" s="46" t="s">
        <v>39</v>
      </c>
      <c r="G253" s="63">
        <f>G254</f>
        <v>0</v>
      </c>
      <c r="H253" s="31"/>
      <c r="I253" s="15"/>
      <c r="J253" s="16"/>
    </row>
    <row r="254" spans="1:10" s="6" customFormat="1" ht="26.25" hidden="1">
      <c r="A254" s="45" t="s">
        <v>354</v>
      </c>
      <c r="B254" s="46" t="s">
        <v>22</v>
      </c>
      <c r="C254" s="46" t="s">
        <v>24</v>
      </c>
      <c r="D254" s="46" t="s">
        <v>28</v>
      </c>
      <c r="E254" s="46" t="s">
        <v>384</v>
      </c>
      <c r="F254" s="46" t="s">
        <v>85</v>
      </c>
      <c r="G254" s="63">
        <f>G255</f>
        <v>0</v>
      </c>
      <c r="H254" s="31"/>
      <c r="I254" s="15"/>
      <c r="J254" s="16"/>
    </row>
    <row r="255" spans="1:10" s="6" customFormat="1" ht="26.25" hidden="1">
      <c r="A255" s="45" t="s">
        <v>86</v>
      </c>
      <c r="B255" s="46" t="s">
        <v>22</v>
      </c>
      <c r="C255" s="46" t="s">
        <v>24</v>
      </c>
      <c r="D255" s="46" t="s">
        <v>28</v>
      </c>
      <c r="E255" s="46" t="s">
        <v>384</v>
      </c>
      <c r="F255" s="46" t="s">
        <v>87</v>
      </c>
      <c r="G255" s="63">
        <v>0</v>
      </c>
      <c r="H255" s="31"/>
      <c r="I255" s="15"/>
      <c r="J255" s="16"/>
    </row>
    <row r="256" spans="1:10" s="6" customFormat="1" ht="26.25">
      <c r="A256" s="45" t="s">
        <v>359</v>
      </c>
      <c r="B256" s="46" t="s">
        <v>22</v>
      </c>
      <c r="C256" s="46" t="s">
        <v>24</v>
      </c>
      <c r="D256" s="46" t="s">
        <v>28</v>
      </c>
      <c r="E256" s="46" t="s">
        <v>358</v>
      </c>
      <c r="F256" s="46" t="s">
        <v>39</v>
      </c>
      <c r="G256" s="63">
        <f>G257</f>
        <v>44.6</v>
      </c>
      <c r="H256" s="31"/>
      <c r="I256" s="15"/>
      <c r="J256" s="16"/>
    </row>
    <row r="257" spans="1:10" s="6" customFormat="1" ht="26.25">
      <c r="A257" s="45" t="s">
        <v>354</v>
      </c>
      <c r="B257" s="46" t="s">
        <v>22</v>
      </c>
      <c r="C257" s="46" t="s">
        <v>24</v>
      </c>
      <c r="D257" s="46" t="s">
        <v>28</v>
      </c>
      <c r="E257" s="46" t="s">
        <v>358</v>
      </c>
      <c r="F257" s="46" t="s">
        <v>85</v>
      </c>
      <c r="G257" s="63">
        <f>G258</f>
        <v>44.6</v>
      </c>
      <c r="H257" s="31"/>
      <c r="I257" s="15"/>
      <c r="J257" s="16"/>
    </row>
    <row r="258" spans="1:10" s="6" customFormat="1" ht="26.25">
      <c r="A258" s="45" t="s">
        <v>86</v>
      </c>
      <c r="B258" s="46" t="s">
        <v>22</v>
      </c>
      <c r="C258" s="46" t="s">
        <v>24</v>
      </c>
      <c r="D258" s="46" t="s">
        <v>28</v>
      </c>
      <c r="E258" s="46" t="s">
        <v>358</v>
      </c>
      <c r="F258" s="46" t="s">
        <v>87</v>
      </c>
      <c r="G258" s="63">
        <v>44.6</v>
      </c>
      <c r="H258" s="31"/>
      <c r="I258" s="15"/>
      <c r="J258" s="16"/>
    </row>
    <row r="259" spans="1:10" s="6" customFormat="1" ht="15">
      <c r="A259" s="45" t="s">
        <v>65</v>
      </c>
      <c r="B259" s="46" t="s">
        <v>22</v>
      </c>
      <c r="C259" s="46" t="s">
        <v>24</v>
      </c>
      <c r="D259" s="46" t="s">
        <v>26</v>
      </c>
      <c r="E259" s="46" t="s">
        <v>166</v>
      </c>
      <c r="F259" s="46" t="s">
        <v>39</v>
      </c>
      <c r="G259" s="63">
        <f>G263+G272+G286+G281</f>
        <v>4189.299999999999</v>
      </c>
      <c r="H259" s="31">
        <f>H272</f>
        <v>1123300</v>
      </c>
      <c r="I259" s="15">
        <f>I272</f>
        <v>1123300</v>
      </c>
      <c r="J259" s="16">
        <f>J272</f>
        <v>1123300</v>
      </c>
    </row>
    <row r="260" spans="1:10" s="6" customFormat="1" ht="31.5" customHeight="1" hidden="1">
      <c r="A260" s="45" t="s">
        <v>162</v>
      </c>
      <c r="B260" s="46" t="s">
        <v>22</v>
      </c>
      <c r="C260" s="46" t="s">
        <v>24</v>
      </c>
      <c r="D260" s="46" t="s">
        <v>26</v>
      </c>
      <c r="E260" s="46" t="s">
        <v>161</v>
      </c>
      <c r="F260" s="46" t="s">
        <v>39</v>
      </c>
      <c r="G260" s="47">
        <f>G261</f>
        <v>0</v>
      </c>
      <c r="H260" s="31">
        <f>H262</f>
        <v>0</v>
      </c>
      <c r="I260" s="15">
        <f>I262</f>
        <v>0</v>
      </c>
      <c r="J260" s="16">
        <f>J262</f>
        <v>0</v>
      </c>
    </row>
    <row r="261" spans="1:10" s="6" customFormat="1" ht="27" customHeight="1" hidden="1">
      <c r="A261" s="45" t="s">
        <v>84</v>
      </c>
      <c r="B261" s="46" t="s">
        <v>22</v>
      </c>
      <c r="C261" s="46" t="s">
        <v>24</v>
      </c>
      <c r="D261" s="46" t="s">
        <v>26</v>
      </c>
      <c r="E261" s="46" t="s">
        <v>161</v>
      </c>
      <c r="F261" s="46" t="s">
        <v>85</v>
      </c>
      <c r="G261" s="47">
        <f>G262</f>
        <v>0</v>
      </c>
      <c r="H261" s="31"/>
      <c r="I261" s="15"/>
      <c r="J261" s="16"/>
    </row>
    <row r="262" spans="1:10" s="6" customFormat="1" ht="30.75" customHeight="1" hidden="1">
      <c r="A262" s="45" t="s">
        <v>86</v>
      </c>
      <c r="B262" s="46" t="s">
        <v>22</v>
      </c>
      <c r="C262" s="46" t="s">
        <v>24</v>
      </c>
      <c r="D262" s="46" t="s">
        <v>26</v>
      </c>
      <c r="E262" s="46" t="s">
        <v>161</v>
      </c>
      <c r="F262" s="46" t="s">
        <v>87</v>
      </c>
      <c r="G262" s="47">
        <v>0</v>
      </c>
      <c r="H262" s="31">
        <v>0</v>
      </c>
      <c r="I262" s="15">
        <v>0</v>
      </c>
      <c r="J262" s="16">
        <v>0</v>
      </c>
    </row>
    <row r="263" spans="1:10" s="6" customFormat="1" ht="30.75" customHeight="1">
      <c r="A263" s="45" t="s">
        <v>218</v>
      </c>
      <c r="B263" s="46" t="s">
        <v>22</v>
      </c>
      <c r="C263" s="46" t="s">
        <v>24</v>
      </c>
      <c r="D263" s="46" t="s">
        <v>26</v>
      </c>
      <c r="E263" s="46" t="s">
        <v>217</v>
      </c>
      <c r="F263" s="46" t="s">
        <v>39</v>
      </c>
      <c r="G263" s="47">
        <f>G264+G268</f>
        <v>100</v>
      </c>
      <c r="H263" s="31"/>
      <c r="I263" s="15"/>
      <c r="J263" s="16"/>
    </row>
    <row r="264" spans="1:10" s="6" customFormat="1" ht="30.75" customHeight="1">
      <c r="A264" s="45" t="s">
        <v>296</v>
      </c>
      <c r="B264" s="46" t="s">
        <v>22</v>
      </c>
      <c r="C264" s="46" t="s">
        <v>24</v>
      </c>
      <c r="D264" s="46" t="s">
        <v>26</v>
      </c>
      <c r="E264" s="46" t="s">
        <v>297</v>
      </c>
      <c r="F264" s="46" t="s">
        <v>39</v>
      </c>
      <c r="G264" s="47">
        <f>G265</f>
        <v>100</v>
      </c>
      <c r="H264" s="31"/>
      <c r="I264" s="15"/>
      <c r="J264" s="16"/>
    </row>
    <row r="265" spans="1:10" s="6" customFormat="1" ht="23.25" customHeight="1">
      <c r="A265" s="45" t="s">
        <v>235</v>
      </c>
      <c r="B265" s="46" t="s">
        <v>22</v>
      </c>
      <c r="C265" s="46" t="s">
        <v>24</v>
      </c>
      <c r="D265" s="46" t="s">
        <v>26</v>
      </c>
      <c r="E265" s="46" t="s">
        <v>298</v>
      </c>
      <c r="F265" s="46" t="s">
        <v>39</v>
      </c>
      <c r="G265" s="47">
        <f>G266</f>
        <v>100</v>
      </c>
      <c r="H265" s="31"/>
      <c r="I265" s="15"/>
      <c r="J265" s="16"/>
    </row>
    <row r="266" spans="1:10" s="6" customFormat="1" ht="30.75" customHeight="1">
      <c r="A266" s="45" t="s">
        <v>354</v>
      </c>
      <c r="B266" s="46" t="s">
        <v>22</v>
      </c>
      <c r="C266" s="46" t="s">
        <v>24</v>
      </c>
      <c r="D266" s="46" t="s">
        <v>26</v>
      </c>
      <c r="E266" s="46" t="s">
        <v>298</v>
      </c>
      <c r="F266" s="46" t="s">
        <v>85</v>
      </c>
      <c r="G266" s="47">
        <f>G267</f>
        <v>100</v>
      </c>
      <c r="H266" s="31"/>
      <c r="I266" s="15"/>
      <c r="J266" s="16"/>
    </row>
    <row r="267" spans="1:10" s="6" customFormat="1" ht="30.75" customHeight="1">
      <c r="A267" s="45" t="s">
        <v>86</v>
      </c>
      <c r="B267" s="46" t="s">
        <v>22</v>
      </c>
      <c r="C267" s="46" t="s">
        <v>24</v>
      </c>
      <c r="D267" s="46" t="s">
        <v>26</v>
      </c>
      <c r="E267" s="46" t="s">
        <v>298</v>
      </c>
      <c r="F267" s="46" t="s">
        <v>87</v>
      </c>
      <c r="G267" s="47">
        <v>100</v>
      </c>
      <c r="H267" s="31"/>
      <c r="I267" s="15"/>
      <c r="J267" s="16"/>
    </row>
    <row r="268" spans="1:10" s="6" customFormat="1" ht="40.5" customHeight="1" hidden="1">
      <c r="A268" s="69" t="s">
        <v>453</v>
      </c>
      <c r="B268" s="46" t="s">
        <v>22</v>
      </c>
      <c r="C268" s="46" t="s">
        <v>24</v>
      </c>
      <c r="D268" s="46" t="s">
        <v>26</v>
      </c>
      <c r="E268" s="46" t="s">
        <v>451</v>
      </c>
      <c r="F268" s="46" t="s">
        <v>39</v>
      </c>
      <c r="G268" s="47">
        <f>G269</f>
        <v>0</v>
      </c>
      <c r="H268" s="31"/>
      <c r="I268" s="15"/>
      <c r="J268" s="16"/>
    </row>
    <row r="269" spans="1:10" s="6" customFormat="1" ht="22.5" customHeight="1" hidden="1">
      <c r="A269" s="45" t="s">
        <v>235</v>
      </c>
      <c r="B269" s="46" t="s">
        <v>22</v>
      </c>
      <c r="C269" s="46" t="s">
        <v>24</v>
      </c>
      <c r="D269" s="46" t="s">
        <v>26</v>
      </c>
      <c r="E269" s="46" t="s">
        <v>452</v>
      </c>
      <c r="F269" s="46" t="s">
        <v>39</v>
      </c>
      <c r="G269" s="47">
        <f>G270</f>
        <v>0</v>
      </c>
      <c r="H269" s="31"/>
      <c r="I269" s="15"/>
      <c r="J269" s="16"/>
    </row>
    <row r="270" spans="1:10" s="6" customFormat="1" ht="30.75" customHeight="1" hidden="1">
      <c r="A270" s="45" t="s">
        <v>354</v>
      </c>
      <c r="B270" s="46" t="s">
        <v>22</v>
      </c>
      <c r="C270" s="46" t="s">
        <v>24</v>
      </c>
      <c r="D270" s="46" t="s">
        <v>26</v>
      </c>
      <c r="E270" s="46" t="s">
        <v>452</v>
      </c>
      <c r="F270" s="46" t="s">
        <v>85</v>
      </c>
      <c r="G270" s="47">
        <f>G271</f>
        <v>0</v>
      </c>
      <c r="H270" s="31"/>
      <c r="I270" s="15"/>
      <c r="J270" s="16"/>
    </row>
    <row r="271" spans="1:10" s="6" customFormat="1" ht="30.75" customHeight="1" hidden="1">
      <c r="A271" s="45" t="s">
        <v>86</v>
      </c>
      <c r="B271" s="46" t="s">
        <v>22</v>
      </c>
      <c r="C271" s="46" t="s">
        <v>24</v>
      </c>
      <c r="D271" s="46" t="s">
        <v>26</v>
      </c>
      <c r="E271" s="46" t="s">
        <v>452</v>
      </c>
      <c r="F271" s="46" t="s">
        <v>87</v>
      </c>
      <c r="G271" s="47"/>
      <c r="H271" s="31"/>
      <c r="I271" s="15"/>
      <c r="J271" s="16"/>
    </row>
    <row r="272" spans="1:10" s="6" customFormat="1" ht="59.25" customHeight="1">
      <c r="A272" s="69" t="s">
        <v>441</v>
      </c>
      <c r="B272" s="46" t="s">
        <v>22</v>
      </c>
      <c r="C272" s="46" t="s">
        <v>24</v>
      </c>
      <c r="D272" s="46" t="s">
        <v>26</v>
      </c>
      <c r="E272" s="46" t="s">
        <v>183</v>
      </c>
      <c r="F272" s="46" t="s">
        <v>39</v>
      </c>
      <c r="G272" s="63">
        <f>G273+G277</f>
        <v>3939.3999999999996</v>
      </c>
      <c r="H272" s="31">
        <f>H275</f>
        <v>1123300</v>
      </c>
      <c r="I272" s="15">
        <f>I275</f>
        <v>1123300</v>
      </c>
      <c r="J272" s="16">
        <f>J275</f>
        <v>1123300</v>
      </c>
    </row>
    <row r="273" spans="1:10" s="6" customFormat="1" ht="55.5" customHeight="1">
      <c r="A273" s="45" t="s">
        <v>300</v>
      </c>
      <c r="B273" s="46" t="s">
        <v>22</v>
      </c>
      <c r="C273" s="46" t="s">
        <v>24</v>
      </c>
      <c r="D273" s="46" t="s">
        <v>26</v>
      </c>
      <c r="E273" s="46" t="s">
        <v>299</v>
      </c>
      <c r="F273" s="46" t="s">
        <v>39</v>
      </c>
      <c r="G273" s="47">
        <f>G274</f>
        <v>3734.3999999999996</v>
      </c>
      <c r="H273" s="31"/>
      <c r="I273" s="15"/>
      <c r="J273" s="16"/>
    </row>
    <row r="274" spans="1:10" s="6" customFormat="1" ht="20.25" customHeight="1">
      <c r="A274" s="45" t="s">
        <v>235</v>
      </c>
      <c r="B274" s="46" t="s">
        <v>22</v>
      </c>
      <c r="C274" s="46" t="s">
        <v>24</v>
      </c>
      <c r="D274" s="46" t="s">
        <v>26</v>
      </c>
      <c r="E274" s="46" t="s">
        <v>301</v>
      </c>
      <c r="F274" s="46" t="s">
        <v>39</v>
      </c>
      <c r="G274" s="47">
        <f>G275</f>
        <v>3734.3999999999996</v>
      </c>
      <c r="H274" s="31"/>
      <c r="I274" s="15"/>
      <c r="J274" s="16"/>
    </row>
    <row r="275" spans="1:10" s="6" customFormat="1" ht="26.25">
      <c r="A275" s="45" t="s">
        <v>354</v>
      </c>
      <c r="B275" s="46" t="s">
        <v>22</v>
      </c>
      <c r="C275" s="46" t="s">
        <v>24</v>
      </c>
      <c r="D275" s="46" t="s">
        <v>26</v>
      </c>
      <c r="E275" s="46" t="s">
        <v>301</v>
      </c>
      <c r="F275" s="46" t="s">
        <v>85</v>
      </c>
      <c r="G275" s="47">
        <f>G276</f>
        <v>3734.3999999999996</v>
      </c>
      <c r="H275" s="31">
        <f>H276</f>
        <v>1123300</v>
      </c>
      <c r="I275" s="15">
        <f>I276</f>
        <v>1123300</v>
      </c>
      <c r="J275" s="16">
        <f>J276</f>
        <v>1123300</v>
      </c>
    </row>
    <row r="276" spans="1:10" s="6" customFormat="1" ht="26.25">
      <c r="A276" s="45" t="s">
        <v>86</v>
      </c>
      <c r="B276" s="46" t="s">
        <v>22</v>
      </c>
      <c r="C276" s="46" t="s">
        <v>24</v>
      </c>
      <c r="D276" s="46" t="s">
        <v>26</v>
      </c>
      <c r="E276" s="46" t="s">
        <v>301</v>
      </c>
      <c r="F276" s="46" t="s">
        <v>87</v>
      </c>
      <c r="G276" s="63">
        <f>1310.7+565.7-278.9+846.2+35+1170.1+85.6</f>
        <v>3734.3999999999996</v>
      </c>
      <c r="H276" s="31">
        <v>1123300</v>
      </c>
      <c r="I276" s="15">
        <v>1123300</v>
      </c>
      <c r="J276" s="16">
        <v>1123300</v>
      </c>
    </row>
    <row r="277" spans="1:10" s="6" customFormat="1" ht="64.5">
      <c r="A277" s="69" t="s">
        <v>440</v>
      </c>
      <c r="B277" s="46" t="s">
        <v>22</v>
      </c>
      <c r="C277" s="46" t="s">
        <v>24</v>
      </c>
      <c r="D277" s="46" t="s">
        <v>26</v>
      </c>
      <c r="E277" s="46" t="s">
        <v>302</v>
      </c>
      <c r="F277" s="46" t="s">
        <v>39</v>
      </c>
      <c r="G277" s="47">
        <f>G278</f>
        <v>205</v>
      </c>
      <c r="H277" s="31"/>
      <c r="I277" s="15"/>
      <c r="J277" s="16"/>
    </row>
    <row r="278" spans="1:10" s="6" customFormat="1" ht="15">
      <c r="A278" s="45" t="s">
        <v>235</v>
      </c>
      <c r="B278" s="46" t="s">
        <v>22</v>
      </c>
      <c r="C278" s="46" t="s">
        <v>24</v>
      </c>
      <c r="D278" s="46" t="s">
        <v>26</v>
      </c>
      <c r="E278" s="46" t="s">
        <v>303</v>
      </c>
      <c r="F278" s="46" t="s">
        <v>39</v>
      </c>
      <c r="G278" s="47">
        <f>G279</f>
        <v>205</v>
      </c>
      <c r="H278" s="31"/>
      <c r="I278" s="15"/>
      <c r="J278" s="16"/>
    </row>
    <row r="279" spans="1:10" s="6" customFormat="1" ht="26.25">
      <c r="A279" s="45" t="s">
        <v>354</v>
      </c>
      <c r="B279" s="46" t="s">
        <v>22</v>
      </c>
      <c r="C279" s="46" t="s">
        <v>24</v>
      </c>
      <c r="D279" s="46" t="s">
        <v>26</v>
      </c>
      <c r="E279" s="46" t="s">
        <v>303</v>
      </c>
      <c r="F279" s="46" t="s">
        <v>85</v>
      </c>
      <c r="G279" s="47">
        <f>G280</f>
        <v>205</v>
      </c>
      <c r="H279" s="31"/>
      <c r="I279" s="15"/>
      <c r="J279" s="16"/>
    </row>
    <row r="280" spans="1:10" s="6" customFormat="1" ht="26.25">
      <c r="A280" s="45" t="s">
        <v>86</v>
      </c>
      <c r="B280" s="46" t="s">
        <v>22</v>
      </c>
      <c r="C280" s="46" t="s">
        <v>24</v>
      </c>
      <c r="D280" s="46" t="s">
        <v>26</v>
      </c>
      <c r="E280" s="46" t="s">
        <v>303</v>
      </c>
      <c r="F280" s="46" t="s">
        <v>87</v>
      </c>
      <c r="G280" s="63">
        <f>190+15</f>
        <v>205</v>
      </c>
      <c r="H280" s="31"/>
      <c r="I280" s="15"/>
      <c r="J280" s="16"/>
    </row>
    <row r="281" spans="1:10" s="6" customFormat="1" ht="51.75" hidden="1">
      <c r="A281" s="45" t="s">
        <v>225</v>
      </c>
      <c r="B281" s="46" t="s">
        <v>22</v>
      </c>
      <c r="C281" s="46" t="s">
        <v>24</v>
      </c>
      <c r="D281" s="46" t="s">
        <v>26</v>
      </c>
      <c r="E281" s="46" t="s">
        <v>184</v>
      </c>
      <c r="F281" s="46" t="s">
        <v>39</v>
      </c>
      <c r="G281" s="63">
        <f>G282</f>
        <v>0</v>
      </c>
      <c r="H281" s="31"/>
      <c r="I281" s="15"/>
      <c r="J281" s="16"/>
    </row>
    <row r="282" spans="1:10" s="6" customFormat="1" ht="39" hidden="1">
      <c r="A282" s="69" t="s">
        <v>456</v>
      </c>
      <c r="B282" s="46" t="s">
        <v>22</v>
      </c>
      <c r="C282" s="46" t="s">
        <v>24</v>
      </c>
      <c r="D282" s="46" t="s">
        <v>26</v>
      </c>
      <c r="E282" s="46" t="s">
        <v>454</v>
      </c>
      <c r="F282" s="46" t="s">
        <v>39</v>
      </c>
      <c r="G282" s="63">
        <f>G283</f>
        <v>0</v>
      </c>
      <c r="H282" s="31"/>
      <c r="I282" s="15"/>
      <c r="J282" s="16"/>
    </row>
    <row r="283" spans="1:10" s="6" customFormat="1" ht="15" hidden="1">
      <c r="A283" s="45" t="s">
        <v>235</v>
      </c>
      <c r="B283" s="46" t="s">
        <v>22</v>
      </c>
      <c r="C283" s="46" t="s">
        <v>24</v>
      </c>
      <c r="D283" s="46" t="s">
        <v>26</v>
      </c>
      <c r="E283" s="46" t="s">
        <v>455</v>
      </c>
      <c r="F283" s="46" t="s">
        <v>39</v>
      </c>
      <c r="G283" s="63">
        <f>G284</f>
        <v>0</v>
      </c>
      <c r="H283" s="31"/>
      <c r="I283" s="15"/>
      <c r="J283" s="16"/>
    </row>
    <row r="284" spans="1:10" s="6" customFormat="1" ht="26.25" hidden="1">
      <c r="A284" s="45" t="s">
        <v>354</v>
      </c>
      <c r="B284" s="46" t="s">
        <v>22</v>
      </c>
      <c r="C284" s="46" t="s">
        <v>24</v>
      </c>
      <c r="D284" s="46" t="s">
        <v>26</v>
      </c>
      <c r="E284" s="46" t="s">
        <v>455</v>
      </c>
      <c r="F284" s="46" t="s">
        <v>85</v>
      </c>
      <c r="G284" s="63">
        <f>G285</f>
        <v>0</v>
      </c>
      <c r="H284" s="31"/>
      <c r="I284" s="15"/>
      <c r="J284" s="16"/>
    </row>
    <row r="285" spans="1:10" s="6" customFormat="1" ht="26.25" hidden="1">
      <c r="A285" s="45" t="s">
        <v>86</v>
      </c>
      <c r="B285" s="46" t="s">
        <v>22</v>
      </c>
      <c r="C285" s="46" t="s">
        <v>24</v>
      </c>
      <c r="D285" s="46" t="s">
        <v>26</v>
      </c>
      <c r="E285" s="46" t="s">
        <v>455</v>
      </c>
      <c r="F285" s="46" t="s">
        <v>87</v>
      </c>
      <c r="G285" s="63"/>
      <c r="H285" s="31"/>
      <c r="I285" s="15"/>
      <c r="J285" s="16"/>
    </row>
    <row r="286" spans="1:10" s="6" customFormat="1" ht="26.25">
      <c r="A286" s="45" t="s">
        <v>228</v>
      </c>
      <c r="B286" s="46" t="s">
        <v>22</v>
      </c>
      <c r="C286" s="46" t="s">
        <v>24</v>
      </c>
      <c r="D286" s="46" t="s">
        <v>26</v>
      </c>
      <c r="E286" s="46" t="s">
        <v>189</v>
      </c>
      <c r="F286" s="46" t="s">
        <v>39</v>
      </c>
      <c r="G286" s="47">
        <f>G287</f>
        <v>149.9</v>
      </c>
      <c r="H286" s="31"/>
      <c r="I286" s="15"/>
      <c r="J286" s="16"/>
    </row>
    <row r="287" spans="1:10" s="6" customFormat="1" ht="15">
      <c r="A287" s="45" t="s">
        <v>286</v>
      </c>
      <c r="B287" s="46" t="s">
        <v>22</v>
      </c>
      <c r="C287" s="46" t="s">
        <v>24</v>
      </c>
      <c r="D287" s="46" t="s">
        <v>26</v>
      </c>
      <c r="E287" s="46" t="s">
        <v>285</v>
      </c>
      <c r="F287" s="46" t="s">
        <v>39</v>
      </c>
      <c r="G287" s="47">
        <f>G288</f>
        <v>149.9</v>
      </c>
      <c r="H287" s="31"/>
      <c r="I287" s="15"/>
      <c r="J287" s="16"/>
    </row>
    <row r="288" spans="1:10" s="6" customFormat="1" ht="15">
      <c r="A288" s="45" t="s">
        <v>235</v>
      </c>
      <c r="B288" s="46" t="s">
        <v>22</v>
      </c>
      <c r="C288" s="46" t="s">
        <v>24</v>
      </c>
      <c r="D288" s="46" t="s">
        <v>26</v>
      </c>
      <c r="E288" s="46" t="s">
        <v>287</v>
      </c>
      <c r="F288" s="46" t="s">
        <v>39</v>
      </c>
      <c r="G288" s="47">
        <f>G289</f>
        <v>149.9</v>
      </c>
      <c r="H288" s="31"/>
      <c r="I288" s="15"/>
      <c r="J288" s="16"/>
    </row>
    <row r="289" spans="1:10" s="6" customFormat="1" ht="26.25">
      <c r="A289" s="45" t="s">
        <v>354</v>
      </c>
      <c r="B289" s="46" t="s">
        <v>22</v>
      </c>
      <c r="C289" s="46" t="s">
        <v>24</v>
      </c>
      <c r="D289" s="46" t="s">
        <v>26</v>
      </c>
      <c r="E289" s="46" t="s">
        <v>287</v>
      </c>
      <c r="F289" s="46" t="s">
        <v>85</v>
      </c>
      <c r="G289" s="47">
        <f>G290</f>
        <v>149.9</v>
      </c>
      <c r="H289" s="31"/>
      <c r="I289" s="15"/>
      <c r="J289" s="16"/>
    </row>
    <row r="290" spans="1:10" s="6" customFormat="1" ht="26.25">
      <c r="A290" s="45" t="s">
        <v>86</v>
      </c>
      <c r="B290" s="46" t="s">
        <v>22</v>
      </c>
      <c r="C290" s="46" t="s">
        <v>24</v>
      </c>
      <c r="D290" s="46" t="s">
        <v>26</v>
      </c>
      <c r="E290" s="46" t="s">
        <v>287</v>
      </c>
      <c r="F290" s="46" t="s">
        <v>87</v>
      </c>
      <c r="G290" s="63">
        <f>199.9-50</f>
        <v>149.9</v>
      </c>
      <c r="H290" s="31"/>
      <c r="I290" s="15"/>
      <c r="J290" s="16"/>
    </row>
    <row r="291" spans="1:10" s="6" customFormat="1" ht="15">
      <c r="A291" s="45" t="s">
        <v>9</v>
      </c>
      <c r="B291" s="46" t="s">
        <v>22</v>
      </c>
      <c r="C291" s="46" t="s">
        <v>24</v>
      </c>
      <c r="D291" s="46" t="s">
        <v>27</v>
      </c>
      <c r="E291" s="46" t="s">
        <v>166</v>
      </c>
      <c r="F291" s="46" t="s">
        <v>39</v>
      </c>
      <c r="G291" s="47">
        <f>G297+G307+G292</f>
        <v>153.3</v>
      </c>
      <c r="H291" s="31">
        <f>H299</f>
        <v>15000</v>
      </c>
      <c r="I291" s="15">
        <f>I299</f>
        <v>15000</v>
      </c>
      <c r="J291" s="16">
        <f>J299</f>
        <v>15000</v>
      </c>
    </row>
    <row r="292" spans="1:10" s="6" customFormat="1" ht="26.25">
      <c r="A292" s="45" t="s">
        <v>218</v>
      </c>
      <c r="B292" s="46" t="s">
        <v>22</v>
      </c>
      <c r="C292" s="46" t="s">
        <v>24</v>
      </c>
      <c r="D292" s="46" t="s">
        <v>27</v>
      </c>
      <c r="E292" s="46" t="s">
        <v>217</v>
      </c>
      <c r="F292" s="46" t="s">
        <v>39</v>
      </c>
      <c r="G292" s="47">
        <f>G293</f>
        <v>99</v>
      </c>
      <c r="H292" s="31"/>
      <c r="I292" s="15"/>
      <c r="J292" s="16"/>
    </row>
    <row r="293" spans="1:10" s="6" customFormat="1" ht="39">
      <c r="A293" s="69" t="s">
        <v>453</v>
      </c>
      <c r="B293" s="46" t="s">
        <v>22</v>
      </c>
      <c r="C293" s="46" t="s">
        <v>24</v>
      </c>
      <c r="D293" s="46" t="s">
        <v>27</v>
      </c>
      <c r="E293" s="46" t="s">
        <v>451</v>
      </c>
      <c r="F293" s="46" t="s">
        <v>39</v>
      </c>
      <c r="G293" s="47">
        <f>G294</f>
        <v>99</v>
      </c>
      <c r="H293" s="31"/>
      <c r="I293" s="15"/>
      <c r="J293" s="16"/>
    </row>
    <row r="294" spans="1:10" s="6" customFormat="1" ht="15">
      <c r="A294" s="45" t="s">
        <v>235</v>
      </c>
      <c r="B294" s="46" t="s">
        <v>22</v>
      </c>
      <c r="C294" s="46" t="s">
        <v>24</v>
      </c>
      <c r="D294" s="46" t="s">
        <v>27</v>
      </c>
      <c r="E294" s="62" t="s">
        <v>452</v>
      </c>
      <c r="F294" s="46" t="s">
        <v>39</v>
      </c>
      <c r="G294" s="47">
        <f>G295</f>
        <v>99</v>
      </c>
      <c r="H294" s="31"/>
      <c r="I294" s="15"/>
      <c r="J294" s="16"/>
    </row>
    <row r="295" spans="1:10" s="6" customFormat="1" ht="26.25">
      <c r="A295" s="45" t="s">
        <v>354</v>
      </c>
      <c r="B295" s="46" t="s">
        <v>22</v>
      </c>
      <c r="C295" s="46" t="s">
        <v>24</v>
      </c>
      <c r="D295" s="46" t="s">
        <v>27</v>
      </c>
      <c r="E295" s="62" t="s">
        <v>452</v>
      </c>
      <c r="F295" s="46" t="s">
        <v>85</v>
      </c>
      <c r="G295" s="47">
        <f>G296</f>
        <v>99</v>
      </c>
      <c r="H295" s="31"/>
      <c r="I295" s="15"/>
      <c r="J295" s="16"/>
    </row>
    <row r="296" spans="1:10" s="6" customFormat="1" ht="26.25">
      <c r="A296" s="45" t="s">
        <v>86</v>
      </c>
      <c r="B296" s="46" t="s">
        <v>22</v>
      </c>
      <c r="C296" s="46" t="s">
        <v>24</v>
      </c>
      <c r="D296" s="46" t="s">
        <v>27</v>
      </c>
      <c r="E296" s="62" t="s">
        <v>452</v>
      </c>
      <c r="F296" s="46" t="s">
        <v>87</v>
      </c>
      <c r="G296" s="47">
        <v>99</v>
      </c>
      <c r="H296" s="31"/>
      <c r="I296" s="15"/>
      <c r="J296" s="16"/>
    </row>
    <row r="297" spans="1:10" s="6" customFormat="1" ht="51.75" customHeight="1">
      <c r="A297" s="45" t="s">
        <v>225</v>
      </c>
      <c r="B297" s="46" t="s">
        <v>22</v>
      </c>
      <c r="C297" s="46" t="s">
        <v>24</v>
      </c>
      <c r="D297" s="46" t="s">
        <v>27</v>
      </c>
      <c r="E297" s="46" t="s">
        <v>184</v>
      </c>
      <c r="F297" s="46" t="s">
        <v>39</v>
      </c>
      <c r="G297" s="63">
        <f>G298+G302</f>
        <v>50.00000000000001</v>
      </c>
      <c r="H297" s="31">
        <f>H298</f>
        <v>0</v>
      </c>
      <c r="I297" s="15">
        <f>I298</f>
        <v>0</v>
      </c>
      <c r="J297" s="16">
        <f>J298</f>
        <v>0</v>
      </c>
    </row>
    <row r="298" spans="1:10" s="6" customFormat="1" ht="30.75" customHeight="1" hidden="1">
      <c r="A298" s="45" t="s">
        <v>362</v>
      </c>
      <c r="B298" s="46" t="s">
        <v>22</v>
      </c>
      <c r="C298" s="46" t="s">
        <v>24</v>
      </c>
      <c r="D298" s="46" t="s">
        <v>27</v>
      </c>
      <c r="E298" s="46" t="s">
        <v>360</v>
      </c>
      <c r="F298" s="46" t="s">
        <v>39</v>
      </c>
      <c r="G298" s="63">
        <f>G299</f>
        <v>0</v>
      </c>
      <c r="H298" s="31">
        <v>0</v>
      </c>
      <c r="I298" s="15">
        <v>0</v>
      </c>
      <c r="J298" s="16">
        <v>0</v>
      </c>
    </row>
    <row r="299" spans="1:10" s="6" customFormat="1" ht="15" hidden="1">
      <c r="A299" s="45" t="s">
        <v>235</v>
      </c>
      <c r="B299" s="46" t="s">
        <v>22</v>
      </c>
      <c r="C299" s="46" t="s">
        <v>24</v>
      </c>
      <c r="D299" s="46" t="s">
        <v>27</v>
      </c>
      <c r="E299" s="46" t="s">
        <v>361</v>
      </c>
      <c r="F299" s="46" t="s">
        <v>39</v>
      </c>
      <c r="G299" s="63">
        <f>G300</f>
        <v>0</v>
      </c>
      <c r="H299" s="31">
        <f aca="true" t="shared" si="10" ref="H299:J300">H300</f>
        <v>15000</v>
      </c>
      <c r="I299" s="15">
        <f t="shared" si="10"/>
        <v>15000</v>
      </c>
      <c r="J299" s="16">
        <f t="shared" si="10"/>
        <v>15000</v>
      </c>
    </row>
    <row r="300" spans="1:10" s="6" customFormat="1" ht="26.25" hidden="1">
      <c r="A300" s="45" t="s">
        <v>354</v>
      </c>
      <c r="B300" s="46" t="s">
        <v>22</v>
      </c>
      <c r="C300" s="46" t="s">
        <v>24</v>
      </c>
      <c r="D300" s="46" t="s">
        <v>27</v>
      </c>
      <c r="E300" s="46" t="s">
        <v>361</v>
      </c>
      <c r="F300" s="46" t="s">
        <v>85</v>
      </c>
      <c r="G300" s="63">
        <f>G301</f>
        <v>0</v>
      </c>
      <c r="H300" s="31">
        <f t="shared" si="10"/>
        <v>15000</v>
      </c>
      <c r="I300" s="15">
        <f t="shared" si="10"/>
        <v>15000</v>
      </c>
      <c r="J300" s="16">
        <f t="shared" si="10"/>
        <v>15000</v>
      </c>
    </row>
    <row r="301" spans="1:10" s="6" customFormat="1" ht="24.75" customHeight="1" hidden="1">
      <c r="A301" s="45" t="s">
        <v>86</v>
      </c>
      <c r="B301" s="46" t="s">
        <v>22</v>
      </c>
      <c r="C301" s="46" t="s">
        <v>24</v>
      </c>
      <c r="D301" s="46" t="s">
        <v>27</v>
      </c>
      <c r="E301" s="46" t="s">
        <v>361</v>
      </c>
      <c r="F301" s="46" t="s">
        <v>87</v>
      </c>
      <c r="G301" s="63">
        <f>200-177.9-22.1</f>
        <v>0</v>
      </c>
      <c r="H301" s="31">
        <v>15000</v>
      </c>
      <c r="I301" s="15">
        <v>15000</v>
      </c>
      <c r="J301" s="16">
        <v>15000</v>
      </c>
    </row>
    <row r="302" spans="1:10" s="6" customFormat="1" ht="44.25" customHeight="1">
      <c r="A302" s="69" t="s">
        <v>456</v>
      </c>
      <c r="B302" s="46" t="s">
        <v>22</v>
      </c>
      <c r="C302" s="46" t="s">
        <v>24</v>
      </c>
      <c r="D302" s="46" t="s">
        <v>27</v>
      </c>
      <c r="E302" s="46" t="s">
        <v>454</v>
      </c>
      <c r="F302" s="46" t="s">
        <v>39</v>
      </c>
      <c r="G302" s="63">
        <f>G303</f>
        <v>50.00000000000001</v>
      </c>
      <c r="H302" s="31"/>
      <c r="I302" s="15"/>
      <c r="J302" s="16"/>
    </row>
    <row r="303" spans="1:10" s="6" customFormat="1" ht="24.75" customHeight="1">
      <c r="A303" s="45" t="s">
        <v>235</v>
      </c>
      <c r="B303" s="46" t="s">
        <v>22</v>
      </c>
      <c r="C303" s="46" t="s">
        <v>24</v>
      </c>
      <c r="D303" s="46" t="s">
        <v>27</v>
      </c>
      <c r="E303" s="46" t="s">
        <v>455</v>
      </c>
      <c r="F303" s="46" t="s">
        <v>39</v>
      </c>
      <c r="G303" s="63">
        <f>G304</f>
        <v>50.00000000000001</v>
      </c>
      <c r="H303" s="31"/>
      <c r="I303" s="15"/>
      <c r="J303" s="16"/>
    </row>
    <row r="304" spans="1:10" s="6" customFormat="1" ht="24.75" customHeight="1">
      <c r="A304" s="45" t="s">
        <v>354</v>
      </c>
      <c r="B304" s="46" t="s">
        <v>22</v>
      </c>
      <c r="C304" s="46" t="s">
        <v>24</v>
      </c>
      <c r="D304" s="46" t="s">
        <v>27</v>
      </c>
      <c r="E304" s="46" t="s">
        <v>455</v>
      </c>
      <c r="F304" s="46" t="s">
        <v>85</v>
      </c>
      <c r="G304" s="63">
        <f>G305</f>
        <v>50.00000000000001</v>
      </c>
      <c r="H304" s="31"/>
      <c r="I304" s="15"/>
      <c r="J304" s="16"/>
    </row>
    <row r="305" spans="1:10" s="6" customFormat="1" ht="24.75" customHeight="1">
      <c r="A305" s="45" t="s">
        <v>86</v>
      </c>
      <c r="B305" s="46" t="s">
        <v>22</v>
      </c>
      <c r="C305" s="46" t="s">
        <v>24</v>
      </c>
      <c r="D305" s="46" t="s">
        <v>27</v>
      </c>
      <c r="E305" s="46" t="s">
        <v>455</v>
      </c>
      <c r="F305" s="46" t="s">
        <v>87</v>
      </c>
      <c r="G305" s="63">
        <f>74.9-24.9</f>
        <v>50.00000000000001</v>
      </c>
      <c r="H305" s="31"/>
      <c r="I305" s="15"/>
      <c r="J305" s="16"/>
    </row>
    <row r="306" spans="1:10" s="6" customFormat="1" ht="24.75" customHeight="1" hidden="1">
      <c r="A306" s="45"/>
      <c r="B306" s="46"/>
      <c r="C306" s="46"/>
      <c r="D306" s="46"/>
      <c r="E306" s="46"/>
      <c r="F306" s="46"/>
      <c r="G306" s="63"/>
      <c r="H306" s="31"/>
      <c r="I306" s="15"/>
      <c r="J306" s="16"/>
    </row>
    <row r="307" spans="1:10" s="6" customFormat="1" ht="24.75" customHeight="1">
      <c r="A307" s="45" t="s">
        <v>396</v>
      </c>
      <c r="B307" s="46" t="s">
        <v>22</v>
      </c>
      <c r="C307" s="46" t="s">
        <v>24</v>
      </c>
      <c r="D307" s="46" t="s">
        <v>27</v>
      </c>
      <c r="E307" s="46" t="s">
        <v>395</v>
      </c>
      <c r="F307" s="46" t="s">
        <v>39</v>
      </c>
      <c r="G307" s="63">
        <f>G308</f>
        <v>4.3</v>
      </c>
      <c r="H307" s="31"/>
      <c r="I307" s="15"/>
      <c r="J307" s="16"/>
    </row>
    <row r="308" spans="1:10" s="6" customFormat="1" ht="24.75" customHeight="1">
      <c r="A308" s="45" t="s">
        <v>398</v>
      </c>
      <c r="B308" s="46" t="s">
        <v>22</v>
      </c>
      <c r="C308" s="46" t="s">
        <v>24</v>
      </c>
      <c r="D308" s="46" t="s">
        <v>27</v>
      </c>
      <c r="E308" s="46" t="s">
        <v>397</v>
      </c>
      <c r="F308" s="46" t="s">
        <v>39</v>
      </c>
      <c r="G308" s="63">
        <f>G309</f>
        <v>4.3</v>
      </c>
      <c r="H308" s="31"/>
      <c r="I308" s="15"/>
      <c r="J308" s="16"/>
    </row>
    <row r="309" spans="1:10" s="6" customFormat="1" ht="29.25" customHeight="1">
      <c r="A309" s="45" t="s">
        <v>414</v>
      </c>
      <c r="B309" s="46" t="s">
        <v>22</v>
      </c>
      <c r="C309" s="46" t="s">
        <v>24</v>
      </c>
      <c r="D309" s="46" t="s">
        <v>27</v>
      </c>
      <c r="E309" s="46" t="s">
        <v>415</v>
      </c>
      <c r="F309" s="46" t="s">
        <v>39</v>
      </c>
      <c r="G309" s="63">
        <f>G310</f>
        <v>4.3</v>
      </c>
      <c r="H309" s="31"/>
      <c r="I309" s="15"/>
      <c r="J309" s="16"/>
    </row>
    <row r="310" spans="1:10" s="6" customFormat="1" ht="16.5" customHeight="1">
      <c r="A310" s="45" t="s">
        <v>90</v>
      </c>
      <c r="B310" s="46" t="s">
        <v>22</v>
      </c>
      <c r="C310" s="46" t="s">
        <v>24</v>
      </c>
      <c r="D310" s="46" t="s">
        <v>27</v>
      </c>
      <c r="E310" s="46" t="s">
        <v>415</v>
      </c>
      <c r="F310" s="46" t="s">
        <v>91</v>
      </c>
      <c r="G310" s="63">
        <f>G311</f>
        <v>4.3</v>
      </c>
      <c r="H310" s="31"/>
      <c r="I310" s="15"/>
      <c r="J310" s="16"/>
    </row>
    <row r="311" spans="1:10" s="6" customFormat="1" ht="24.75" customHeight="1">
      <c r="A311" s="45" t="s">
        <v>100</v>
      </c>
      <c r="B311" s="46" t="s">
        <v>22</v>
      </c>
      <c r="C311" s="46" t="s">
        <v>24</v>
      </c>
      <c r="D311" s="46" t="s">
        <v>27</v>
      </c>
      <c r="E311" s="46" t="s">
        <v>415</v>
      </c>
      <c r="F311" s="46" t="s">
        <v>101</v>
      </c>
      <c r="G311" s="63">
        <v>4.3</v>
      </c>
      <c r="H311" s="31"/>
      <c r="I311" s="15"/>
      <c r="J311" s="16"/>
    </row>
    <row r="312" spans="1:10" s="6" customFormat="1" ht="15">
      <c r="A312" s="45" t="s">
        <v>48</v>
      </c>
      <c r="B312" s="46" t="s">
        <v>22</v>
      </c>
      <c r="C312" s="46" t="s">
        <v>28</v>
      </c>
      <c r="D312" s="46" t="s">
        <v>37</v>
      </c>
      <c r="E312" s="46" t="s">
        <v>166</v>
      </c>
      <c r="F312" s="46" t="s">
        <v>39</v>
      </c>
      <c r="G312" s="47">
        <f>G313+G336+G381</f>
        <v>10849.899999999998</v>
      </c>
      <c r="H312" s="31" t="e">
        <f>H313+H336+H381</f>
        <v>#REF!</v>
      </c>
      <c r="I312" s="15" t="e">
        <f>I313+I336+I381</f>
        <v>#REF!</v>
      </c>
      <c r="J312" s="16" t="e">
        <f>J313+J336+J381</f>
        <v>#REF!</v>
      </c>
    </row>
    <row r="313" spans="1:10" s="6" customFormat="1" ht="15">
      <c r="A313" s="45" t="s">
        <v>49</v>
      </c>
      <c r="B313" s="46" t="s">
        <v>22</v>
      </c>
      <c r="C313" s="46" t="s">
        <v>28</v>
      </c>
      <c r="D313" s="46" t="s">
        <v>20</v>
      </c>
      <c r="E313" s="46" t="s">
        <v>166</v>
      </c>
      <c r="F313" s="46" t="s">
        <v>39</v>
      </c>
      <c r="G313" s="47">
        <f>G314+G331</f>
        <v>5068.7</v>
      </c>
      <c r="H313" s="31">
        <f>H314+H325</f>
        <v>4171408</v>
      </c>
      <c r="I313" s="15">
        <f>I314+I325</f>
        <v>0</v>
      </c>
      <c r="J313" s="16">
        <f>J314+J325</f>
        <v>0</v>
      </c>
    </row>
    <row r="314" spans="1:10" s="6" customFormat="1" ht="51.75">
      <c r="A314" s="45" t="s">
        <v>225</v>
      </c>
      <c r="B314" s="46" t="s">
        <v>22</v>
      </c>
      <c r="C314" s="46" t="s">
        <v>28</v>
      </c>
      <c r="D314" s="46" t="s">
        <v>20</v>
      </c>
      <c r="E314" s="46" t="s">
        <v>184</v>
      </c>
      <c r="F314" s="46" t="s">
        <v>39</v>
      </c>
      <c r="G314" s="47">
        <f>G315+G319+G327</f>
        <v>4718.7</v>
      </c>
      <c r="H314" s="31">
        <f>H323</f>
        <v>2500000</v>
      </c>
      <c r="I314" s="15">
        <f>I323</f>
        <v>0</v>
      </c>
      <c r="J314" s="16">
        <f>J323</f>
        <v>0</v>
      </c>
    </row>
    <row r="315" spans="1:10" s="6" customFormat="1" ht="51.75" hidden="1">
      <c r="A315" s="45" t="s">
        <v>370</v>
      </c>
      <c r="B315" s="46" t="s">
        <v>22</v>
      </c>
      <c r="C315" s="46" t="s">
        <v>28</v>
      </c>
      <c r="D315" s="46" t="s">
        <v>20</v>
      </c>
      <c r="E315" s="46" t="s">
        <v>368</v>
      </c>
      <c r="F315" s="46" t="s">
        <v>39</v>
      </c>
      <c r="G315" s="63">
        <f>G316</f>
        <v>0</v>
      </c>
      <c r="H315" s="31"/>
      <c r="I315" s="15"/>
      <c r="J315" s="16"/>
    </row>
    <row r="316" spans="1:10" s="6" customFormat="1" ht="15" hidden="1">
      <c r="A316" s="45" t="s">
        <v>235</v>
      </c>
      <c r="B316" s="46" t="s">
        <v>22</v>
      </c>
      <c r="C316" s="46" t="s">
        <v>28</v>
      </c>
      <c r="D316" s="46" t="s">
        <v>20</v>
      </c>
      <c r="E316" s="46" t="s">
        <v>369</v>
      </c>
      <c r="F316" s="46" t="s">
        <v>39</v>
      </c>
      <c r="G316" s="63">
        <f>G317</f>
        <v>0</v>
      </c>
      <c r="H316" s="31"/>
      <c r="I316" s="15"/>
      <c r="J316" s="16"/>
    </row>
    <row r="317" spans="1:10" s="6" customFormat="1" ht="26.25" hidden="1">
      <c r="A317" s="45" t="s">
        <v>354</v>
      </c>
      <c r="B317" s="46" t="s">
        <v>22</v>
      </c>
      <c r="C317" s="46" t="s">
        <v>28</v>
      </c>
      <c r="D317" s="46" t="s">
        <v>20</v>
      </c>
      <c r="E317" s="46" t="s">
        <v>369</v>
      </c>
      <c r="F317" s="46" t="s">
        <v>85</v>
      </c>
      <c r="G317" s="73">
        <f>G318</f>
        <v>0</v>
      </c>
      <c r="H317" s="31"/>
      <c r="I317" s="15"/>
      <c r="J317" s="16"/>
    </row>
    <row r="318" spans="1:10" s="6" customFormat="1" ht="26.25" hidden="1">
      <c r="A318" s="45" t="s">
        <v>86</v>
      </c>
      <c r="B318" s="46" t="s">
        <v>22</v>
      </c>
      <c r="C318" s="46" t="s">
        <v>28</v>
      </c>
      <c r="D318" s="46" t="s">
        <v>20</v>
      </c>
      <c r="E318" s="46" t="s">
        <v>369</v>
      </c>
      <c r="F318" s="46" t="s">
        <v>87</v>
      </c>
      <c r="G318" s="73">
        <f>272.3-272.3</f>
        <v>0</v>
      </c>
      <c r="H318" s="31"/>
      <c r="I318" s="15"/>
      <c r="J318" s="16"/>
    </row>
    <row r="319" spans="1:10" s="6" customFormat="1" ht="39">
      <c r="A319" s="45" t="s">
        <v>295</v>
      </c>
      <c r="B319" s="46" t="s">
        <v>22</v>
      </c>
      <c r="C319" s="46" t="s">
        <v>28</v>
      </c>
      <c r="D319" s="46" t="s">
        <v>20</v>
      </c>
      <c r="E319" s="46" t="s">
        <v>288</v>
      </c>
      <c r="F319" s="46" t="s">
        <v>39</v>
      </c>
      <c r="G319" s="47">
        <f>G320</f>
        <v>4668.7</v>
      </c>
      <c r="H319" s="31"/>
      <c r="I319" s="15"/>
      <c r="J319" s="16"/>
    </row>
    <row r="320" spans="1:10" s="6" customFormat="1" ht="15">
      <c r="A320" s="45" t="s">
        <v>235</v>
      </c>
      <c r="B320" s="46" t="s">
        <v>22</v>
      </c>
      <c r="C320" s="46" t="s">
        <v>28</v>
      </c>
      <c r="D320" s="46" t="s">
        <v>20</v>
      </c>
      <c r="E320" s="46" t="s">
        <v>290</v>
      </c>
      <c r="F320" s="46" t="s">
        <v>39</v>
      </c>
      <c r="G320" s="47">
        <f>G321+G323</f>
        <v>4668.7</v>
      </c>
      <c r="H320" s="31"/>
      <c r="I320" s="15"/>
      <c r="J320" s="16"/>
    </row>
    <row r="321" spans="1:10" s="6" customFormat="1" ht="26.25" hidden="1">
      <c r="A321" s="45" t="s">
        <v>354</v>
      </c>
      <c r="B321" s="46" t="s">
        <v>22</v>
      </c>
      <c r="C321" s="46" t="s">
        <v>28</v>
      </c>
      <c r="D321" s="46" t="s">
        <v>20</v>
      </c>
      <c r="E321" s="46" t="s">
        <v>290</v>
      </c>
      <c r="F321" s="46" t="s">
        <v>85</v>
      </c>
      <c r="G321" s="63">
        <f>G322</f>
        <v>0</v>
      </c>
      <c r="H321" s="31"/>
      <c r="I321" s="15"/>
      <c r="J321" s="16"/>
    </row>
    <row r="322" spans="1:10" s="6" customFormat="1" ht="26.25" hidden="1">
      <c r="A322" s="45" t="s">
        <v>86</v>
      </c>
      <c r="B322" s="46" t="s">
        <v>22</v>
      </c>
      <c r="C322" s="46" t="s">
        <v>28</v>
      </c>
      <c r="D322" s="46" t="s">
        <v>20</v>
      </c>
      <c r="E322" s="46" t="s">
        <v>290</v>
      </c>
      <c r="F322" s="46" t="s">
        <v>87</v>
      </c>
      <c r="G322" s="63">
        <f>15.3+29.5-44.8</f>
        <v>0</v>
      </c>
      <c r="H322" s="31"/>
      <c r="I322" s="15"/>
      <c r="J322" s="16"/>
    </row>
    <row r="323" spans="1:10" s="6" customFormat="1" ht="26.25">
      <c r="A323" s="45" t="s">
        <v>103</v>
      </c>
      <c r="B323" s="46" t="s">
        <v>22</v>
      </c>
      <c r="C323" s="46" t="s">
        <v>28</v>
      </c>
      <c r="D323" s="46" t="s">
        <v>20</v>
      </c>
      <c r="E323" s="46" t="s">
        <v>290</v>
      </c>
      <c r="F323" s="46" t="s">
        <v>104</v>
      </c>
      <c r="G323" s="63">
        <f>G324</f>
        <v>4668.7</v>
      </c>
      <c r="H323" s="31">
        <f>H324</f>
        <v>2500000</v>
      </c>
      <c r="I323" s="15">
        <f>I324</f>
        <v>0</v>
      </c>
      <c r="J323" s="16">
        <f>J324</f>
        <v>0</v>
      </c>
    </row>
    <row r="324" spans="1:10" s="6" customFormat="1" ht="15">
      <c r="A324" s="45" t="s">
        <v>105</v>
      </c>
      <c r="B324" s="46" t="s">
        <v>22</v>
      </c>
      <c r="C324" s="46" t="s">
        <v>28</v>
      </c>
      <c r="D324" s="46" t="s">
        <v>20</v>
      </c>
      <c r="E324" s="46" t="s">
        <v>290</v>
      </c>
      <c r="F324" s="46" t="s">
        <v>106</v>
      </c>
      <c r="G324" s="63">
        <f>4450+528.5+20.5+139.9-0.1-515+44.8+0.1</f>
        <v>4668.7</v>
      </c>
      <c r="H324" s="31">
        <f>3593400+500000-1593400</f>
        <v>2500000</v>
      </c>
      <c r="I324" s="15">
        <v>0</v>
      </c>
      <c r="J324" s="16">
        <v>0</v>
      </c>
    </row>
    <row r="325" spans="1:10" s="6" customFormat="1" ht="15" hidden="1">
      <c r="A325" s="45" t="s">
        <v>90</v>
      </c>
      <c r="B325" s="46" t="s">
        <v>22</v>
      </c>
      <c r="C325" s="46" t="s">
        <v>28</v>
      </c>
      <c r="D325" s="46" t="s">
        <v>20</v>
      </c>
      <c r="E325" s="46" t="s">
        <v>184</v>
      </c>
      <c r="F325" s="46" t="s">
        <v>91</v>
      </c>
      <c r="G325" s="63">
        <f>G326</f>
        <v>0</v>
      </c>
      <c r="H325" s="31">
        <f>H326</f>
        <v>1671408</v>
      </c>
      <c r="I325" s="15">
        <f>I326</f>
        <v>0</v>
      </c>
      <c r="J325" s="16">
        <f>J326</f>
        <v>0</v>
      </c>
    </row>
    <row r="326" spans="1:10" s="6" customFormat="1" ht="16.5" customHeight="1" hidden="1">
      <c r="A326" s="45" t="s">
        <v>96</v>
      </c>
      <c r="B326" s="46" t="s">
        <v>22</v>
      </c>
      <c r="C326" s="46" t="s">
        <v>28</v>
      </c>
      <c r="D326" s="46" t="s">
        <v>20</v>
      </c>
      <c r="E326" s="46" t="s">
        <v>184</v>
      </c>
      <c r="F326" s="46" t="s">
        <v>97</v>
      </c>
      <c r="G326" s="63">
        <v>0</v>
      </c>
      <c r="H326" s="31">
        <f>3000000-1328634.3+42.3</f>
        <v>1671408</v>
      </c>
      <c r="I326" s="15">
        <v>0</v>
      </c>
      <c r="J326" s="16">
        <v>0</v>
      </c>
    </row>
    <row r="327" spans="1:10" s="6" customFormat="1" ht="29.25" customHeight="1">
      <c r="A327" s="50" t="s">
        <v>668</v>
      </c>
      <c r="B327" s="46" t="s">
        <v>22</v>
      </c>
      <c r="C327" s="46" t="s">
        <v>28</v>
      </c>
      <c r="D327" s="46" t="s">
        <v>20</v>
      </c>
      <c r="E327" s="46" t="s">
        <v>666</v>
      </c>
      <c r="F327" s="46" t="s">
        <v>39</v>
      </c>
      <c r="G327" s="63">
        <f>G328</f>
        <v>50</v>
      </c>
      <c r="H327" s="31"/>
      <c r="I327" s="15"/>
      <c r="J327" s="16"/>
    </row>
    <row r="328" spans="1:10" s="6" customFormat="1" ht="16.5" customHeight="1">
      <c r="A328" s="45" t="s">
        <v>235</v>
      </c>
      <c r="B328" s="46" t="s">
        <v>22</v>
      </c>
      <c r="C328" s="46" t="s">
        <v>28</v>
      </c>
      <c r="D328" s="46" t="s">
        <v>20</v>
      </c>
      <c r="E328" s="46" t="s">
        <v>667</v>
      </c>
      <c r="F328" s="46" t="s">
        <v>39</v>
      </c>
      <c r="G328" s="63">
        <f>G329</f>
        <v>50</v>
      </c>
      <c r="H328" s="31"/>
      <c r="I328" s="15"/>
      <c r="J328" s="16"/>
    </row>
    <row r="329" spans="1:10" s="6" customFormat="1" ht="29.25" customHeight="1">
      <c r="A329" s="45" t="s">
        <v>354</v>
      </c>
      <c r="B329" s="46" t="s">
        <v>22</v>
      </c>
      <c r="C329" s="46" t="s">
        <v>28</v>
      </c>
      <c r="D329" s="46" t="s">
        <v>20</v>
      </c>
      <c r="E329" s="46" t="s">
        <v>667</v>
      </c>
      <c r="F329" s="46" t="s">
        <v>85</v>
      </c>
      <c r="G329" s="63">
        <f>G330</f>
        <v>50</v>
      </c>
      <c r="H329" s="31"/>
      <c r="I329" s="15"/>
      <c r="J329" s="16"/>
    </row>
    <row r="330" spans="1:10" s="6" customFormat="1" ht="32.25" customHeight="1">
      <c r="A330" s="45" t="s">
        <v>86</v>
      </c>
      <c r="B330" s="46" t="s">
        <v>22</v>
      </c>
      <c r="C330" s="46" t="s">
        <v>28</v>
      </c>
      <c r="D330" s="46" t="s">
        <v>20</v>
      </c>
      <c r="E330" s="46" t="s">
        <v>667</v>
      </c>
      <c r="F330" s="46" t="s">
        <v>87</v>
      </c>
      <c r="G330" s="63">
        <v>50</v>
      </c>
      <c r="H330" s="31"/>
      <c r="I330" s="15"/>
      <c r="J330" s="16"/>
    </row>
    <row r="331" spans="1:10" s="6" customFormat="1" ht="27.75" customHeight="1">
      <c r="A331" s="45" t="s">
        <v>228</v>
      </c>
      <c r="B331" s="46" t="s">
        <v>22</v>
      </c>
      <c r="C331" s="46" t="s">
        <v>28</v>
      </c>
      <c r="D331" s="46" t="s">
        <v>20</v>
      </c>
      <c r="E331" s="46" t="s">
        <v>189</v>
      </c>
      <c r="F331" s="46" t="s">
        <v>39</v>
      </c>
      <c r="G331" s="63">
        <f>G332</f>
        <v>350</v>
      </c>
      <c r="H331" s="31"/>
      <c r="I331" s="15"/>
      <c r="J331" s="16"/>
    </row>
    <row r="332" spans="1:10" s="6" customFormat="1" ht="18" customHeight="1">
      <c r="A332" s="45" t="s">
        <v>286</v>
      </c>
      <c r="B332" s="46" t="s">
        <v>22</v>
      </c>
      <c r="C332" s="46" t="s">
        <v>28</v>
      </c>
      <c r="D332" s="46" t="s">
        <v>20</v>
      </c>
      <c r="E332" s="46" t="s">
        <v>285</v>
      </c>
      <c r="F332" s="46" t="s">
        <v>39</v>
      </c>
      <c r="G332" s="63">
        <f>G333</f>
        <v>350</v>
      </c>
      <c r="H332" s="31"/>
      <c r="I332" s="15"/>
      <c r="J332" s="16"/>
    </row>
    <row r="333" spans="1:10" s="6" customFormat="1" ht="16.5" customHeight="1">
      <c r="A333" s="45" t="s">
        <v>235</v>
      </c>
      <c r="B333" s="46" t="s">
        <v>22</v>
      </c>
      <c r="C333" s="46" t="s">
        <v>28</v>
      </c>
      <c r="D333" s="46" t="s">
        <v>20</v>
      </c>
      <c r="E333" s="46" t="s">
        <v>287</v>
      </c>
      <c r="F333" s="46" t="s">
        <v>39</v>
      </c>
      <c r="G333" s="63">
        <f>G334</f>
        <v>350</v>
      </c>
      <c r="H333" s="31"/>
      <c r="I333" s="15"/>
      <c r="J333" s="16"/>
    </row>
    <row r="334" spans="1:10" s="6" customFormat="1" ht="30.75" customHeight="1">
      <c r="A334" s="45" t="s">
        <v>354</v>
      </c>
      <c r="B334" s="46" t="s">
        <v>22</v>
      </c>
      <c r="C334" s="46" t="s">
        <v>28</v>
      </c>
      <c r="D334" s="46" t="s">
        <v>20</v>
      </c>
      <c r="E334" s="46" t="s">
        <v>287</v>
      </c>
      <c r="F334" s="46" t="s">
        <v>85</v>
      </c>
      <c r="G334" s="63">
        <f>G335</f>
        <v>350</v>
      </c>
      <c r="H334" s="31"/>
      <c r="I334" s="15"/>
      <c r="J334" s="16"/>
    </row>
    <row r="335" spans="1:10" s="6" customFormat="1" ht="27.75" customHeight="1">
      <c r="A335" s="45" t="s">
        <v>86</v>
      </c>
      <c r="B335" s="46" t="s">
        <v>22</v>
      </c>
      <c r="C335" s="46" t="s">
        <v>28</v>
      </c>
      <c r="D335" s="46" t="s">
        <v>20</v>
      </c>
      <c r="E335" s="46" t="s">
        <v>287</v>
      </c>
      <c r="F335" s="46" t="s">
        <v>87</v>
      </c>
      <c r="G335" s="63">
        <v>350</v>
      </c>
      <c r="H335" s="31"/>
      <c r="I335" s="15"/>
      <c r="J335" s="16"/>
    </row>
    <row r="336" spans="1:10" ht="15">
      <c r="A336" s="45" t="s">
        <v>59</v>
      </c>
      <c r="B336" s="46" t="s">
        <v>22</v>
      </c>
      <c r="C336" s="46" t="s">
        <v>28</v>
      </c>
      <c r="D336" s="46" t="s">
        <v>23</v>
      </c>
      <c r="E336" s="46" t="s">
        <v>166</v>
      </c>
      <c r="F336" s="46" t="s">
        <v>39</v>
      </c>
      <c r="G336" s="47">
        <f>G341+G358+G370+G375+G337</f>
        <v>3412.3999999999996</v>
      </c>
      <c r="H336" s="31" t="e">
        <f>H363+#REF!+H341</f>
        <v>#REF!</v>
      </c>
      <c r="I336" s="15" t="e">
        <f>I363+#REF!+I341</f>
        <v>#REF!</v>
      </c>
      <c r="J336" s="16" t="e">
        <f>J363+#REF!+J341</f>
        <v>#REF!</v>
      </c>
    </row>
    <row r="337" spans="1:10" ht="26.25">
      <c r="A337" s="45" t="s">
        <v>107</v>
      </c>
      <c r="B337" s="46" t="s">
        <v>22</v>
      </c>
      <c r="C337" s="46" t="s">
        <v>28</v>
      </c>
      <c r="D337" s="46" t="s">
        <v>23</v>
      </c>
      <c r="E337" s="46" t="s">
        <v>185</v>
      </c>
      <c r="F337" s="46" t="s">
        <v>39</v>
      </c>
      <c r="G337" s="47">
        <f>G338</f>
        <v>651.3</v>
      </c>
      <c r="H337" s="31"/>
      <c r="I337" s="15"/>
      <c r="J337" s="16"/>
    </row>
    <row r="338" spans="1:10" ht="26.25">
      <c r="A338" s="45" t="s">
        <v>187</v>
      </c>
      <c r="B338" s="46" t="s">
        <v>22</v>
      </c>
      <c r="C338" s="46" t="s">
        <v>28</v>
      </c>
      <c r="D338" s="46" t="s">
        <v>23</v>
      </c>
      <c r="E338" s="46" t="s">
        <v>186</v>
      </c>
      <c r="F338" s="46" t="s">
        <v>39</v>
      </c>
      <c r="G338" s="47">
        <f>G339</f>
        <v>651.3</v>
      </c>
      <c r="H338" s="31"/>
      <c r="I338" s="15"/>
      <c r="J338" s="16"/>
    </row>
    <row r="339" spans="1:10" ht="39">
      <c r="A339" s="45" t="s">
        <v>100</v>
      </c>
      <c r="B339" s="46" t="s">
        <v>22</v>
      </c>
      <c r="C339" s="46" t="s">
        <v>28</v>
      </c>
      <c r="D339" s="46" t="s">
        <v>23</v>
      </c>
      <c r="E339" s="46" t="s">
        <v>186</v>
      </c>
      <c r="F339" s="46" t="s">
        <v>91</v>
      </c>
      <c r="G339" s="47">
        <f>G340</f>
        <v>651.3</v>
      </c>
      <c r="H339" s="31"/>
      <c r="I339" s="15"/>
      <c r="J339" s="16"/>
    </row>
    <row r="340" spans="1:10" ht="15">
      <c r="A340" s="50" t="s">
        <v>90</v>
      </c>
      <c r="B340" s="46" t="s">
        <v>22</v>
      </c>
      <c r="C340" s="46" t="s">
        <v>28</v>
      </c>
      <c r="D340" s="46" t="s">
        <v>23</v>
      </c>
      <c r="E340" s="46" t="s">
        <v>186</v>
      </c>
      <c r="F340" s="46" t="s">
        <v>101</v>
      </c>
      <c r="G340" s="47">
        <f>340+0.1+311.2</f>
        <v>651.3</v>
      </c>
      <c r="H340" s="31"/>
      <c r="I340" s="15"/>
      <c r="J340" s="16"/>
    </row>
    <row r="341" spans="1:10" s="6" customFormat="1" ht="51" customHeight="1">
      <c r="A341" s="45" t="s">
        <v>221</v>
      </c>
      <c r="B341" s="46" t="s">
        <v>22</v>
      </c>
      <c r="C341" s="46" t="s">
        <v>28</v>
      </c>
      <c r="D341" s="46" t="s">
        <v>23</v>
      </c>
      <c r="E341" s="46" t="s">
        <v>184</v>
      </c>
      <c r="F341" s="46" t="s">
        <v>39</v>
      </c>
      <c r="G341" s="47">
        <f>G342+G350+G354</f>
        <v>925.3</v>
      </c>
      <c r="H341" s="31">
        <f>H348</f>
        <v>3000000</v>
      </c>
      <c r="I341" s="15">
        <f>I348</f>
        <v>0</v>
      </c>
      <c r="J341" s="16">
        <f>J348</f>
        <v>500000</v>
      </c>
    </row>
    <row r="342" spans="1:10" s="6" customFormat="1" ht="65.25" customHeight="1">
      <c r="A342" s="45" t="s">
        <v>289</v>
      </c>
      <c r="B342" s="46" t="s">
        <v>22</v>
      </c>
      <c r="C342" s="46" t="s">
        <v>28</v>
      </c>
      <c r="D342" s="46" t="s">
        <v>23</v>
      </c>
      <c r="E342" s="46" t="s">
        <v>291</v>
      </c>
      <c r="F342" s="46" t="s">
        <v>39</v>
      </c>
      <c r="G342" s="47">
        <f>G345</f>
        <v>122.40000000000003</v>
      </c>
      <c r="H342" s="31"/>
      <c r="I342" s="15"/>
      <c r="J342" s="16"/>
    </row>
    <row r="343" spans="1:10" s="6" customFormat="1" ht="30.75" customHeight="1" hidden="1">
      <c r="A343" s="45" t="s">
        <v>354</v>
      </c>
      <c r="B343" s="46" t="s">
        <v>22</v>
      </c>
      <c r="C343" s="46" t="s">
        <v>28</v>
      </c>
      <c r="D343" s="46" t="s">
        <v>23</v>
      </c>
      <c r="E343" s="46"/>
      <c r="F343" s="46" t="s">
        <v>85</v>
      </c>
      <c r="G343" s="47"/>
      <c r="H343" s="31"/>
      <c r="I343" s="15"/>
      <c r="J343" s="16"/>
    </row>
    <row r="344" spans="1:10" s="6" customFormat="1" ht="30.75" customHeight="1" hidden="1">
      <c r="A344" s="45" t="s">
        <v>86</v>
      </c>
      <c r="B344" s="46" t="s">
        <v>22</v>
      </c>
      <c r="C344" s="46" t="s">
        <v>28</v>
      </c>
      <c r="D344" s="46" t="s">
        <v>23</v>
      </c>
      <c r="E344" s="46"/>
      <c r="F344" s="46" t="s">
        <v>87</v>
      </c>
      <c r="G344" s="47"/>
      <c r="H344" s="31"/>
      <c r="I344" s="15"/>
      <c r="J344" s="16"/>
    </row>
    <row r="345" spans="1:10" s="6" customFormat="1" ht="18.75" customHeight="1">
      <c r="A345" s="45" t="s">
        <v>235</v>
      </c>
      <c r="B345" s="46" t="s">
        <v>22</v>
      </c>
      <c r="C345" s="46" t="s">
        <v>28</v>
      </c>
      <c r="D345" s="46" t="s">
        <v>23</v>
      </c>
      <c r="E345" s="46" t="s">
        <v>292</v>
      </c>
      <c r="F345" s="46" t="s">
        <v>39</v>
      </c>
      <c r="G345" s="47">
        <f>G346+G348</f>
        <v>122.40000000000003</v>
      </c>
      <c r="H345" s="31"/>
      <c r="I345" s="15"/>
      <c r="J345" s="16"/>
    </row>
    <row r="346" spans="1:10" s="6" customFormat="1" ht="30.75" customHeight="1" hidden="1">
      <c r="A346" s="45" t="s">
        <v>354</v>
      </c>
      <c r="B346" s="46" t="s">
        <v>22</v>
      </c>
      <c r="C346" s="46" t="s">
        <v>28</v>
      </c>
      <c r="D346" s="46" t="s">
        <v>23</v>
      </c>
      <c r="E346" s="46" t="s">
        <v>292</v>
      </c>
      <c r="F346" s="46" t="s">
        <v>85</v>
      </c>
      <c r="G346" s="63">
        <f>G347</f>
        <v>0</v>
      </c>
      <c r="H346" s="31"/>
      <c r="I346" s="15"/>
      <c r="J346" s="16"/>
    </row>
    <row r="347" spans="1:10" s="6" customFormat="1" ht="30.75" customHeight="1" hidden="1">
      <c r="A347" s="45" t="s">
        <v>86</v>
      </c>
      <c r="B347" s="46" t="s">
        <v>22</v>
      </c>
      <c r="C347" s="46" t="s">
        <v>28</v>
      </c>
      <c r="D347" s="46" t="s">
        <v>23</v>
      </c>
      <c r="E347" s="46" t="s">
        <v>292</v>
      </c>
      <c r="F347" s="46" t="s">
        <v>87</v>
      </c>
      <c r="G347" s="63">
        <f>50-50</f>
        <v>0</v>
      </c>
      <c r="H347" s="31"/>
      <c r="I347" s="15"/>
      <c r="J347" s="16"/>
    </row>
    <row r="348" spans="1:10" s="6" customFormat="1" ht="28.5" customHeight="1">
      <c r="A348" s="45" t="s">
        <v>103</v>
      </c>
      <c r="B348" s="46" t="s">
        <v>22</v>
      </c>
      <c r="C348" s="46" t="s">
        <v>28</v>
      </c>
      <c r="D348" s="46" t="s">
        <v>23</v>
      </c>
      <c r="E348" s="46" t="s">
        <v>292</v>
      </c>
      <c r="F348" s="46" t="s">
        <v>104</v>
      </c>
      <c r="G348" s="63">
        <f>G349</f>
        <v>122.40000000000003</v>
      </c>
      <c r="H348" s="31">
        <f>H349</f>
        <v>3000000</v>
      </c>
      <c r="I348" s="15">
        <f>I349</f>
        <v>0</v>
      </c>
      <c r="J348" s="16">
        <f>J349</f>
        <v>500000</v>
      </c>
    </row>
    <row r="349" spans="1:10" s="6" customFormat="1" ht="14.25" customHeight="1">
      <c r="A349" s="45" t="s">
        <v>105</v>
      </c>
      <c r="B349" s="46" t="s">
        <v>22</v>
      </c>
      <c r="C349" s="46" t="s">
        <v>28</v>
      </c>
      <c r="D349" s="46" t="s">
        <v>23</v>
      </c>
      <c r="E349" s="46" t="s">
        <v>292</v>
      </c>
      <c r="F349" s="46" t="s">
        <v>106</v>
      </c>
      <c r="G349" s="63">
        <f>620.2-497.8</f>
        <v>122.40000000000003</v>
      </c>
      <c r="H349" s="31">
        <f>1000000+2000000</f>
        <v>3000000</v>
      </c>
      <c r="I349" s="15">
        <v>0</v>
      </c>
      <c r="J349" s="16">
        <v>500000</v>
      </c>
    </row>
    <row r="350" spans="1:10" s="6" customFormat="1" ht="26.25" customHeight="1">
      <c r="A350" s="45" t="s">
        <v>790</v>
      </c>
      <c r="B350" s="46" t="s">
        <v>22</v>
      </c>
      <c r="C350" s="46" t="s">
        <v>28</v>
      </c>
      <c r="D350" s="46" t="s">
        <v>23</v>
      </c>
      <c r="E350" s="46" t="s">
        <v>403</v>
      </c>
      <c r="F350" s="46" t="s">
        <v>39</v>
      </c>
      <c r="G350" s="63">
        <f>G351</f>
        <v>210</v>
      </c>
      <c r="H350" s="31"/>
      <c r="I350" s="15"/>
      <c r="J350" s="16"/>
    </row>
    <row r="351" spans="1:10" s="6" customFormat="1" ht="17.25" customHeight="1">
      <c r="A351" s="45" t="s">
        <v>235</v>
      </c>
      <c r="B351" s="46" t="s">
        <v>22</v>
      </c>
      <c r="C351" s="46" t="s">
        <v>28</v>
      </c>
      <c r="D351" s="46" t="s">
        <v>23</v>
      </c>
      <c r="E351" s="46" t="s">
        <v>404</v>
      </c>
      <c r="F351" s="46" t="s">
        <v>39</v>
      </c>
      <c r="G351" s="63">
        <f>G352</f>
        <v>210</v>
      </c>
      <c r="H351" s="31"/>
      <c r="I351" s="15"/>
      <c r="J351" s="16"/>
    </row>
    <row r="352" spans="1:10" s="6" customFormat="1" ht="27" customHeight="1">
      <c r="A352" s="45" t="s">
        <v>354</v>
      </c>
      <c r="B352" s="46" t="s">
        <v>22</v>
      </c>
      <c r="C352" s="46" t="s">
        <v>28</v>
      </c>
      <c r="D352" s="46" t="s">
        <v>23</v>
      </c>
      <c r="E352" s="46" t="s">
        <v>404</v>
      </c>
      <c r="F352" s="46" t="s">
        <v>85</v>
      </c>
      <c r="G352" s="63">
        <f>G353</f>
        <v>210</v>
      </c>
      <c r="H352" s="31"/>
      <c r="I352" s="15"/>
      <c r="J352" s="16"/>
    </row>
    <row r="353" spans="1:10" s="6" customFormat="1" ht="30" customHeight="1">
      <c r="A353" s="45" t="s">
        <v>86</v>
      </c>
      <c r="B353" s="46" t="s">
        <v>22</v>
      </c>
      <c r="C353" s="46" t="s">
        <v>28</v>
      </c>
      <c r="D353" s="46" t="s">
        <v>23</v>
      </c>
      <c r="E353" s="46" t="s">
        <v>404</v>
      </c>
      <c r="F353" s="46" t="s">
        <v>87</v>
      </c>
      <c r="G353" s="63">
        <f>10+200</f>
        <v>210</v>
      </c>
      <c r="H353" s="31"/>
      <c r="I353" s="15"/>
      <c r="J353" s="16"/>
    </row>
    <row r="354" spans="1:10" s="6" customFormat="1" ht="15" customHeight="1">
      <c r="A354" s="45" t="s">
        <v>430</v>
      </c>
      <c r="B354" s="46" t="s">
        <v>22</v>
      </c>
      <c r="C354" s="46" t="s">
        <v>28</v>
      </c>
      <c r="D354" s="46" t="s">
        <v>23</v>
      </c>
      <c r="E354" s="46" t="s">
        <v>409</v>
      </c>
      <c r="F354" s="46" t="s">
        <v>39</v>
      </c>
      <c r="G354" s="63">
        <f>G355</f>
        <v>592.9</v>
      </c>
      <c r="H354" s="31"/>
      <c r="I354" s="15"/>
      <c r="J354" s="16"/>
    </row>
    <row r="355" spans="1:10" s="6" customFormat="1" ht="17.25" customHeight="1">
      <c r="A355" s="45" t="s">
        <v>235</v>
      </c>
      <c r="B355" s="46" t="s">
        <v>22</v>
      </c>
      <c r="C355" s="46" t="s">
        <v>28</v>
      </c>
      <c r="D355" s="46" t="s">
        <v>23</v>
      </c>
      <c r="E355" s="46" t="s">
        <v>410</v>
      </c>
      <c r="F355" s="46" t="s">
        <v>39</v>
      </c>
      <c r="G355" s="63">
        <f>G356</f>
        <v>592.9</v>
      </c>
      <c r="H355" s="31"/>
      <c r="I355" s="15"/>
      <c r="J355" s="16"/>
    </row>
    <row r="356" spans="1:10" s="6" customFormat="1" ht="29.25" customHeight="1">
      <c r="A356" s="45" t="s">
        <v>354</v>
      </c>
      <c r="B356" s="46" t="s">
        <v>22</v>
      </c>
      <c r="C356" s="46" t="s">
        <v>28</v>
      </c>
      <c r="D356" s="46" t="s">
        <v>23</v>
      </c>
      <c r="E356" s="46" t="s">
        <v>410</v>
      </c>
      <c r="F356" s="46" t="s">
        <v>85</v>
      </c>
      <c r="G356" s="63">
        <f>G357</f>
        <v>592.9</v>
      </c>
      <c r="H356" s="31"/>
      <c r="I356" s="15"/>
      <c r="J356" s="16"/>
    </row>
    <row r="357" spans="1:10" s="6" customFormat="1" ht="30" customHeight="1">
      <c r="A357" s="45" t="s">
        <v>86</v>
      </c>
      <c r="B357" s="46" t="s">
        <v>22</v>
      </c>
      <c r="C357" s="46" t="s">
        <v>28</v>
      </c>
      <c r="D357" s="46" t="s">
        <v>23</v>
      </c>
      <c r="E357" s="46" t="s">
        <v>410</v>
      </c>
      <c r="F357" s="46" t="s">
        <v>87</v>
      </c>
      <c r="G357" s="63">
        <f>900-39-268.1</f>
        <v>592.9</v>
      </c>
      <c r="H357" s="31"/>
      <c r="I357" s="15"/>
      <c r="J357" s="16"/>
    </row>
    <row r="358" spans="1:10" s="6" customFormat="1" ht="30" customHeight="1">
      <c r="A358" s="45" t="s">
        <v>228</v>
      </c>
      <c r="B358" s="46" t="s">
        <v>22</v>
      </c>
      <c r="C358" s="46" t="s">
        <v>28</v>
      </c>
      <c r="D358" s="46" t="s">
        <v>23</v>
      </c>
      <c r="E358" s="46" t="s">
        <v>189</v>
      </c>
      <c r="F358" s="46" t="s">
        <v>39</v>
      </c>
      <c r="G358" s="63">
        <f>G359</f>
        <v>396</v>
      </c>
      <c r="H358" s="31"/>
      <c r="I358" s="15"/>
      <c r="J358" s="16"/>
    </row>
    <row r="359" spans="1:10" s="6" customFormat="1" ht="18" customHeight="1">
      <c r="A359" s="45" t="s">
        <v>286</v>
      </c>
      <c r="B359" s="46" t="s">
        <v>22</v>
      </c>
      <c r="C359" s="46" t="s">
        <v>28</v>
      </c>
      <c r="D359" s="46" t="s">
        <v>23</v>
      </c>
      <c r="E359" s="46" t="s">
        <v>285</v>
      </c>
      <c r="F359" s="46" t="s">
        <v>39</v>
      </c>
      <c r="G359" s="63">
        <f>G360</f>
        <v>396</v>
      </c>
      <c r="H359" s="31"/>
      <c r="I359" s="15"/>
      <c r="J359" s="16"/>
    </row>
    <row r="360" spans="1:10" s="6" customFormat="1" ht="16.5" customHeight="1">
      <c r="A360" s="45" t="s">
        <v>235</v>
      </c>
      <c r="B360" s="46" t="s">
        <v>22</v>
      </c>
      <c r="C360" s="46" t="s">
        <v>28</v>
      </c>
      <c r="D360" s="46" t="s">
        <v>23</v>
      </c>
      <c r="E360" s="46" t="s">
        <v>287</v>
      </c>
      <c r="F360" s="46" t="s">
        <v>39</v>
      </c>
      <c r="G360" s="63">
        <f>G361</f>
        <v>396</v>
      </c>
      <c r="H360" s="31"/>
      <c r="I360" s="15"/>
      <c r="J360" s="16"/>
    </row>
    <row r="361" spans="1:10" s="6" customFormat="1" ht="27" customHeight="1">
      <c r="A361" s="45" t="s">
        <v>354</v>
      </c>
      <c r="B361" s="46" t="s">
        <v>22</v>
      </c>
      <c r="C361" s="46" t="s">
        <v>28</v>
      </c>
      <c r="D361" s="46" t="s">
        <v>23</v>
      </c>
      <c r="E361" s="46" t="s">
        <v>287</v>
      </c>
      <c r="F361" s="46" t="s">
        <v>85</v>
      </c>
      <c r="G361" s="63">
        <f>G362</f>
        <v>396</v>
      </c>
      <c r="H361" s="31"/>
      <c r="I361" s="15"/>
      <c r="J361" s="16"/>
    </row>
    <row r="362" spans="1:10" s="6" customFormat="1" ht="27" customHeight="1">
      <c r="A362" s="45" t="s">
        <v>86</v>
      </c>
      <c r="B362" s="46" t="s">
        <v>22</v>
      </c>
      <c r="C362" s="46" t="s">
        <v>28</v>
      </c>
      <c r="D362" s="46" t="s">
        <v>23</v>
      </c>
      <c r="E362" s="46" t="s">
        <v>287</v>
      </c>
      <c r="F362" s="46" t="s">
        <v>87</v>
      </c>
      <c r="G362" s="63">
        <v>396</v>
      </c>
      <c r="H362" s="31"/>
      <c r="I362" s="15"/>
      <c r="J362" s="16"/>
    </row>
    <row r="363" spans="1:10" ht="30.75" customHeight="1" hidden="1">
      <c r="A363" s="45" t="s">
        <v>107</v>
      </c>
      <c r="B363" s="46" t="s">
        <v>22</v>
      </c>
      <c r="C363" s="46" t="s">
        <v>28</v>
      </c>
      <c r="D363" s="46" t="s">
        <v>23</v>
      </c>
      <c r="E363" s="46" t="s">
        <v>185</v>
      </c>
      <c r="F363" s="46" t="s">
        <v>39</v>
      </c>
      <c r="G363" s="63">
        <f aca="true" t="shared" si="11" ref="G363:J365">G364</f>
        <v>0</v>
      </c>
      <c r="H363" s="31">
        <f t="shared" si="11"/>
        <v>500000</v>
      </c>
      <c r="I363" s="15">
        <f t="shared" si="11"/>
        <v>0</v>
      </c>
      <c r="J363" s="16">
        <f t="shared" si="11"/>
        <v>0</v>
      </c>
    </row>
    <row r="364" spans="1:10" ht="29.25" customHeight="1" hidden="1">
      <c r="A364" s="45" t="s">
        <v>187</v>
      </c>
      <c r="B364" s="46" t="s">
        <v>22</v>
      </c>
      <c r="C364" s="46" t="s">
        <v>28</v>
      </c>
      <c r="D364" s="46" t="s">
        <v>23</v>
      </c>
      <c r="E364" s="46" t="s">
        <v>186</v>
      </c>
      <c r="F364" s="46" t="s">
        <v>39</v>
      </c>
      <c r="G364" s="63">
        <f t="shared" si="11"/>
        <v>0</v>
      </c>
      <c r="H364" s="31">
        <f t="shared" si="11"/>
        <v>500000</v>
      </c>
      <c r="I364" s="15">
        <f t="shared" si="11"/>
        <v>0</v>
      </c>
      <c r="J364" s="16">
        <f t="shared" si="11"/>
        <v>0</v>
      </c>
    </row>
    <row r="365" spans="1:10" ht="15" hidden="1">
      <c r="A365" s="45" t="s">
        <v>90</v>
      </c>
      <c r="B365" s="46" t="s">
        <v>22</v>
      </c>
      <c r="C365" s="46" t="s">
        <v>28</v>
      </c>
      <c r="D365" s="46" t="s">
        <v>23</v>
      </c>
      <c r="E365" s="46" t="s">
        <v>186</v>
      </c>
      <c r="F365" s="46" t="s">
        <v>91</v>
      </c>
      <c r="G365" s="63">
        <f t="shared" si="11"/>
        <v>0</v>
      </c>
      <c r="H365" s="31">
        <f t="shared" si="11"/>
        <v>500000</v>
      </c>
      <c r="I365" s="15">
        <f t="shared" si="11"/>
        <v>0</v>
      </c>
      <c r="J365" s="16">
        <f t="shared" si="11"/>
        <v>0</v>
      </c>
    </row>
    <row r="366" spans="1:10" ht="27.75" customHeight="1" hidden="1">
      <c r="A366" s="45" t="s">
        <v>100</v>
      </c>
      <c r="B366" s="46" t="s">
        <v>22</v>
      </c>
      <c r="C366" s="46" t="s">
        <v>28</v>
      </c>
      <c r="D366" s="46" t="s">
        <v>23</v>
      </c>
      <c r="E366" s="46" t="s">
        <v>186</v>
      </c>
      <c r="F366" s="46" t="s">
        <v>101</v>
      </c>
      <c r="G366" s="63">
        <v>0</v>
      </c>
      <c r="H366" s="31">
        <v>500000</v>
      </c>
      <c r="I366" s="15">
        <v>0</v>
      </c>
      <c r="J366" s="16">
        <v>0</v>
      </c>
    </row>
    <row r="367" spans="1:10" ht="19.5" customHeight="1" hidden="1">
      <c r="A367" s="45" t="s">
        <v>88</v>
      </c>
      <c r="B367" s="46" t="s">
        <v>22</v>
      </c>
      <c r="C367" s="46" t="s">
        <v>28</v>
      </c>
      <c r="D367" s="46" t="s">
        <v>23</v>
      </c>
      <c r="E367" s="46" t="s">
        <v>156</v>
      </c>
      <c r="F367" s="46" t="s">
        <v>39</v>
      </c>
      <c r="G367" s="63">
        <f>G368</f>
        <v>0</v>
      </c>
      <c r="H367" s="31"/>
      <c r="I367" s="15"/>
      <c r="J367" s="16"/>
    </row>
    <row r="368" spans="1:10" ht="18" customHeight="1" hidden="1">
      <c r="A368" s="45" t="s">
        <v>158</v>
      </c>
      <c r="B368" s="46" t="s">
        <v>22</v>
      </c>
      <c r="C368" s="46" t="s">
        <v>28</v>
      </c>
      <c r="D368" s="46" t="s">
        <v>23</v>
      </c>
      <c r="E368" s="46" t="s">
        <v>157</v>
      </c>
      <c r="F368" s="46" t="s">
        <v>39</v>
      </c>
      <c r="G368" s="63">
        <f>G369</f>
        <v>0</v>
      </c>
      <c r="H368" s="31"/>
      <c r="I368" s="15"/>
      <c r="J368" s="16"/>
    </row>
    <row r="369" spans="1:10" ht="27.75" customHeight="1" hidden="1">
      <c r="A369" s="45" t="s">
        <v>86</v>
      </c>
      <c r="B369" s="46" t="s">
        <v>22</v>
      </c>
      <c r="C369" s="46" t="s">
        <v>28</v>
      </c>
      <c r="D369" s="46" t="s">
        <v>23</v>
      </c>
      <c r="E369" s="46" t="s">
        <v>157</v>
      </c>
      <c r="F369" s="46" t="s">
        <v>87</v>
      </c>
      <c r="G369" s="63">
        <v>0</v>
      </c>
      <c r="H369" s="31"/>
      <c r="I369" s="15"/>
      <c r="J369" s="16"/>
    </row>
    <row r="370" spans="1:10" ht="43.5" customHeight="1">
      <c r="A370" s="45" t="s">
        <v>448</v>
      </c>
      <c r="B370" s="46" t="s">
        <v>22</v>
      </c>
      <c r="C370" s="46" t="s">
        <v>28</v>
      </c>
      <c r="D370" s="46" t="s">
        <v>23</v>
      </c>
      <c r="E370" s="46" t="s">
        <v>380</v>
      </c>
      <c r="F370" s="46" t="s">
        <v>39</v>
      </c>
      <c r="G370" s="63">
        <f>G371</f>
        <v>1240.1999999999998</v>
      </c>
      <c r="H370" s="31"/>
      <c r="I370" s="15"/>
      <c r="J370" s="16"/>
    </row>
    <row r="371" spans="1:10" ht="27.75" customHeight="1">
      <c r="A371" s="45" t="s">
        <v>472</v>
      </c>
      <c r="B371" s="46" t="s">
        <v>22</v>
      </c>
      <c r="C371" s="46" t="s">
        <v>28</v>
      </c>
      <c r="D371" s="46" t="s">
        <v>23</v>
      </c>
      <c r="E371" s="46" t="s">
        <v>431</v>
      </c>
      <c r="F371" s="46" t="s">
        <v>39</v>
      </c>
      <c r="G371" s="63">
        <f>G372</f>
        <v>1240.1999999999998</v>
      </c>
      <c r="H371" s="31"/>
      <c r="I371" s="15"/>
      <c r="J371" s="16"/>
    </row>
    <row r="372" spans="1:10" ht="16.5" customHeight="1">
      <c r="A372" s="45" t="s">
        <v>235</v>
      </c>
      <c r="B372" s="46" t="s">
        <v>22</v>
      </c>
      <c r="C372" s="46" t="s">
        <v>28</v>
      </c>
      <c r="D372" s="46" t="s">
        <v>23</v>
      </c>
      <c r="E372" s="46" t="s">
        <v>432</v>
      </c>
      <c r="F372" s="46" t="s">
        <v>39</v>
      </c>
      <c r="G372" s="63">
        <f>G373</f>
        <v>1240.1999999999998</v>
      </c>
      <c r="H372" s="31"/>
      <c r="I372" s="15"/>
      <c r="J372" s="16"/>
    </row>
    <row r="373" spans="1:10" ht="27.75" customHeight="1">
      <c r="A373" s="45" t="s">
        <v>354</v>
      </c>
      <c r="B373" s="46" t="s">
        <v>22</v>
      </c>
      <c r="C373" s="46" t="s">
        <v>28</v>
      </c>
      <c r="D373" s="46" t="s">
        <v>23</v>
      </c>
      <c r="E373" s="46" t="s">
        <v>432</v>
      </c>
      <c r="F373" s="46" t="s">
        <v>85</v>
      </c>
      <c r="G373" s="63">
        <f>G374</f>
        <v>1240.1999999999998</v>
      </c>
      <c r="H373" s="31"/>
      <c r="I373" s="15"/>
      <c r="J373" s="16"/>
    </row>
    <row r="374" spans="1:10" ht="27.75" customHeight="1">
      <c r="A374" s="45" t="s">
        <v>86</v>
      </c>
      <c r="B374" s="46" t="s">
        <v>22</v>
      </c>
      <c r="C374" s="46" t="s">
        <v>28</v>
      </c>
      <c r="D374" s="46" t="s">
        <v>23</v>
      </c>
      <c r="E374" s="46" t="s">
        <v>432</v>
      </c>
      <c r="F374" s="46" t="s">
        <v>87</v>
      </c>
      <c r="G374" s="63">
        <f>1080+515+739.6-0.3-441.4-554-10-50-0.1-38.6+311.2-311.2</f>
        <v>1240.1999999999998</v>
      </c>
      <c r="H374" s="31"/>
      <c r="I374" s="15"/>
      <c r="J374" s="16"/>
    </row>
    <row r="375" spans="1:10" ht="42.75" customHeight="1">
      <c r="A375" s="50" t="s">
        <v>469</v>
      </c>
      <c r="B375" s="46" t="s">
        <v>22</v>
      </c>
      <c r="C375" s="46" t="s">
        <v>28</v>
      </c>
      <c r="D375" s="46" t="s">
        <v>23</v>
      </c>
      <c r="E375" s="46" t="s">
        <v>467</v>
      </c>
      <c r="F375" s="46" t="s">
        <v>39</v>
      </c>
      <c r="G375" s="63">
        <f>G376</f>
        <v>199.6</v>
      </c>
      <c r="H375" s="31"/>
      <c r="I375" s="15"/>
      <c r="J375" s="16"/>
    </row>
    <row r="376" spans="1:10" ht="27.75" customHeight="1">
      <c r="A376" s="45" t="s">
        <v>235</v>
      </c>
      <c r="B376" s="46" t="s">
        <v>22</v>
      </c>
      <c r="C376" s="46" t="s">
        <v>28</v>
      </c>
      <c r="D376" s="46" t="s">
        <v>23</v>
      </c>
      <c r="E376" s="46" t="s">
        <v>468</v>
      </c>
      <c r="F376" s="46" t="s">
        <v>39</v>
      </c>
      <c r="G376" s="63">
        <f>G377+G379</f>
        <v>199.6</v>
      </c>
      <c r="H376" s="31"/>
      <c r="I376" s="15"/>
      <c r="J376" s="16"/>
    </row>
    <row r="377" spans="1:10" ht="27.75" customHeight="1">
      <c r="A377" s="45" t="s">
        <v>354</v>
      </c>
      <c r="B377" s="46" t="s">
        <v>22</v>
      </c>
      <c r="C377" s="46" t="s">
        <v>28</v>
      </c>
      <c r="D377" s="46" t="s">
        <v>23</v>
      </c>
      <c r="E377" s="46" t="s">
        <v>468</v>
      </c>
      <c r="F377" s="46" t="s">
        <v>85</v>
      </c>
      <c r="G377" s="63">
        <f>G378</f>
        <v>50</v>
      </c>
      <c r="H377" s="31"/>
      <c r="I377" s="15"/>
      <c r="J377" s="16"/>
    </row>
    <row r="378" spans="1:10" ht="27.75" customHeight="1">
      <c r="A378" s="45" t="s">
        <v>86</v>
      </c>
      <c r="B378" s="46" t="s">
        <v>22</v>
      </c>
      <c r="C378" s="46" t="s">
        <v>28</v>
      </c>
      <c r="D378" s="46" t="s">
        <v>23</v>
      </c>
      <c r="E378" s="46" t="s">
        <v>468</v>
      </c>
      <c r="F378" s="46" t="s">
        <v>87</v>
      </c>
      <c r="G378" s="63">
        <v>50</v>
      </c>
      <c r="H378" s="31"/>
      <c r="I378" s="15"/>
      <c r="J378" s="16"/>
    </row>
    <row r="379" spans="1:10" ht="27.75" customHeight="1">
      <c r="A379" s="45" t="s">
        <v>103</v>
      </c>
      <c r="B379" s="46" t="s">
        <v>22</v>
      </c>
      <c r="C379" s="46" t="s">
        <v>28</v>
      </c>
      <c r="D379" s="46" t="s">
        <v>23</v>
      </c>
      <c r="E379" s="46" t="s">
        <v>468</v>
      </c>
      <c r="F379" s="46" t="s">
        <v>104</v>
      </c>
      <c r="G379" s="63">
        <f>G380</f>
        <v>149.6</v>
      </c>
      <c r="H379" s="31"/>
      <c r="I379" s="15"/>
      <c r="J379" s="16"/>
    </row>
    <row r="380" spans="1:10" ht="20.25" customHeight="1">
      <c r="A380" s="45" t="s">
        <v>105</v>
      </c>
      <c r="B380" s="46" t="s">
        <v>22</v>
      </c>
      <c r="C380" s="46" t="s">
        <v>28</v>
      </c>
      <c r="D380" s="46" t="s">
        <v>23</v>
      </c>
      <c r="E380" s="46" t="s">
        <v>468</v>
      </c>
      <c r="F380" s="46" t="s">
        <v>106</v>
      </c>
      <c r="G380" s="63">
        <v>149.6</v>
      </c>
      <c r="H380" s="31"/>
      <c r="I380" s="15"/>
      <c r="J380" s="16"/>
    </row>
    <row r="381" spans="1:10" s="6" customFormat="1" ht="15">
      <c r="A381" s="45" t="s">
        <v>50</v>
      </c>
      <c r="B381" s="46" t="s">
        <v>22</v>
      </c>
      <c r="C381" s="46" t="s">
        <v>28</v>
      </c>
      <c r="D381" s="46" t="s">
        <v>25</v>
      </c>
      <c r="E381" s="46" t="s">
        <v>166</v>
      </c>
      <c r="F381" s="46" t="s">
        <v>39</v>
      </c>
      <c r="G381" s="47">
        <f>G382+G407</f>
        <v>2368.8</v>
      </c>
      <c r="H381" s="31">
        <f>H382</f>
        <v>2175600</v>
      </c>
      <c r="I381" s="15">
        <f>I382</f>
        <v>0</v>
      </c>
      <c r="J381" s="16">
        <f>J382</f>
        <v>836100</v>
      </c>
    </row>
    <row r="382" spans="1:10" s="6" customFormat="1" ht="26.25">
      <c r="A382" s="45" t="s">
        <v>446</v>
      </c>
      <c r="B382" s="46" t="s">
        <v>22</v>
      </c>
      <c r="C382" s="46" t="s">
        <v>28</v>
      </c>
      <c r="D382" s="46" t="s">
        <v>25</v>
      </c>
      <c r="E382" s="46" t="s">
        <v>188</v>
      </c>
      <c r="F382" s="46" t="s">
        <v>39</v>
      </c>
      <c r="G382" s="47">
        <f>G383+G387+G391+G395+G399+G403</f>
        <v>2323.9</v>
      </c>
      <c r="H382" s="31">
        <f>H385</f>
        <v>2175600</v>
      </c>
      <c r="I382" s="15">
        <f>I385</f>
        <v>0</v>
      </c>
      <c r="J382" s="16">
        <f>J385</f>
        <v>836100</v>
      </c>
    </row>
    <row r="383" spans="1:10" s="6" customFormat="1" ht="39">
      <c r="A383" s="45" t="s">
        <v>481</v>
      </c>
      <c r="B383" s="46" t="s">
        <v>22</v>
      </c>
      <c r="C383" s="46" t="s">
        <v>28</v>
      </c>
      <c r="D383" s="46" t="s">
        <v>25</v>
      </c>
      <c r="E383" s="46" t="s">
        <v>234</v>
      </c>
      <c r="F383" s="46" t="s">
        <v>39</v>
      </c>
      <c r="G383" s="63">
        <f>G384</f>
        <v>198</v>
      </c>
      <c r="H383" s="31"/>
      <c r="I383" s="15"/>
      <c r="J383" s="16"/>
    </row>
    <row r="384" spans="1:10" s="6" customFormat="1" ht="15">
      <c r="A384" s="45" t="s">
        <v>235</v>
      </c>
      <c r="B384" s="46" t="s">
        <v>22</v>
      </c>
      <c r="C384" s="46" t="s">
        <v>28</v>
      </c>
      <c r="D384" s="46" t="s">
        <v>25</v>
      </c>
      <c r="E384" s="46" t="s">
        <v>233</v>
      </c>
      <c r="F384" s="46" t="s">
        <v>39</v>
      </c>
      <c r="G384" s="63">
        <f>G385</f>
        <v>198</v>
      </c>
      <c r="H384" s="31"/>
      <c r="I384" s="15"/>
      <c r="J384" s="16"/>
    </row>
    <row r="385" spans="1:10" s="6" customFormat="1" ht="26.25">
      <c r="A385" s="45" t="s">
        <v>354</v>
      </c>
      <c r="B385" s="46" t="s">
        <v>22</v>
      </c>
      <c r="C385" s="46" t="s">
        <v>28</v>
      </c>
      <c r="D385" s="46" t="s">
        <v>25</v>
      </c>
      <c r="E385" s="46" t="s">
        <v>233</v>
      </c>
      <c r="F385" s="46" t="s">
        <v>85</v>
      </c>
      <c r="G385" s="63">
        <f>G386</f>
        <v>198</v>
      </c>
      <c r="H385" s="31">
        <f>H386</f>
        <v>2175600</v>
      </c>
      <c r="I385" s="15">
        <f>I386</f>
        <v>0</v>
      </c>
      <c r="J385" s="16">
        <v>836100</v>
      </c>
    </row>
    <row r="386" spans="1:10" s="19" customFormat="1" ht="26.25">
      <c r="A386" s="45" t="s">
        <v>86</v>
      </c>
      <c r="B386" s="46" t="s">
        <v>22</v>
      </c>
      <c r="C386" s="46" t="s">
        <v>28</v>
      </c>
      <c r="D386" s="46" t="s">
        <v>25</v>
      </c>
      <c r="E386" s="46" t="s">
        <v>233</v>
      </c>
      <c r="F386" s="46" t="s">
        <v>87</v>
      </c>
      <c r="G386" s="63">
        <f>200-2.1+0.1</f>
        <v>198</v>
      </c>
      <c r="H386" s="31">
        <f>675600+1500000</f>
        <v>2175600</v>
      </c>
      <c r="I386" s="15">
        <v>0</v>
      </c>
      <c r="J386" s="16">
        <v>0</v>
      </c>
    </row>
    <row r="387" spans="1:10" s="19" customFormat="1" ht="51.75">
      <c r="A387" s="45" t="s">
        <v>250</v>
      </c>
      <c r="B387" s="46" t="s">
        <v>22</v>
      </c>
      <c r="C387" s="46" t="s">
        <v>28</v>
      </c>
      <c r="D387" s="46" t="s">
        <v>25</v>
      </c>
      <c r="E387" s="46" t="s">
        <v>248</v>
      </c>
      <c r="F387" s="46" t="s">
        <v>39</v>
      </c>
      <c r="G387" s="63">
        <f>G388</f>
        <v>710.6</v>
      </c>
      <c r="H387" s="31"/>
      <c r="I387" s="15"/>
      <c r="J387" s="16"/>
    </row>
    <row r="388" spans="1:10" s="19" customFormat="1" ht="15">
      <c r="A388" s="45" t="s">
        <v>235</v>
      </c>
      <c r="B388" s="46" t="s">
        <v>22</v>
      </c>
      <c r="C388" s="46" t="s">
        <v>28</v>
      </c>
      <c r="D388" s="46" t="s">
        <v>25</v>
      </c>
      <c r="E388" s="46" t="s">
        <v>249</v>
      </c>
      <c r="F388" s="46" t="s">
        <v>39</v>
      </c>
      <c r="G388" s="63">
        <f>G389</f>
        <v>710.6</v>
      </c>
      <c r="H388" s="31"/>
      <c r="I388" s="15"/>
      <c r="J388" s="16"/>
    </row>
    <row r="389" spans="1:14" s="19" customFormat="1" ht="26.25">
      <c r="A389" s="45" t="s">
        <v>354</v>
      </c>
      <c r="B389" s="46" t="s">
        <v>22</v>
      </c>
      <c r="C389" s="46" t="s">
        <v>28</v>
      </c>
      <c r="D389" s="46" t="s">
        <v>25</v>
      </c>
      <c r="E389" s="46" t="s">
        <v>249</v>
      </c>
      <c r="F389" s="46" t="s">
        <v>85</v>
      </c>
      <c r="G389" s="63">
        <f>G390</f>
        <v>710.6</v>
      </c>
      <c r="H389" s="31"/>
      <c r="I389" s="15"/>
      <c r="J389" s="16"/>
      <c r="N389" s="6"/>
    </row>
    <row r="390" spans="1:10" s="19" customFormat="1" ht="26.25">
      <c r="A390" s="45" t="s">
        <v>86</v>
      </c>
      <c r="B390" s="46" t="s">
        <v>22</v>
      </c>
      <c r="C390" s="46" t="s">
        <v>28</v>
      </c>
      <c r="D390" s="46" t="s">
        <v>25</v>
      </c>
      <c r="E390" s="46" t="s">
        <v>249</v>
      </c>
      <c r="F390" s="46" t="s">
        <v>87</v>
      </c>
      <c r="G390" s="63">
        <f>899.7+1079.4-1079.4+6.6-56.7-173.9+23.1+11.8</f>
        <v>710.6</v>
      </c>
      <c r="H390" s="31"/>
      <c r="I390" s="15"/>
      <c r="J390" s="16"/>
    </row>
    <row r="391" spans="1:10" s="19" customFormat="1" ht="26.25">
      <c r="A391" s="45" t="s">
        <v>238</v>
      </c>
      <c r="B391" s="46" t="s">
        <v>22</v>
      </c>
      <c r="C391" s="46" t="s">
        <v>28</v>
      </c>
      <c r="D391" s="46" t="s">
        <v>25</v>
      </c>
      <c r="E391" s="46" t="s">
        <v>236</v>
      </c>
      <c r="F391" s="46" t="s">
        <v>39</v>
      </c>
      <c r="G391" s="63">
        <f>G392</f>
        <v>889.8</v>
      </c>
      <c r="H391" s="31"/>
      <c r="I391" s="15"/>
      <c r="J391" s="16"/>
    </row>
    <row r="392" spans="1:10" s="19" customFormat="1" ht="15">
      <c r="A392" s="45" t="s">
        <v>235</v>
      </c>
      <c r="B392" s="46" t="s">
        <v>22</v>
      </c>
      <c r="C392" s="46" t="s">
        <v>28</v>
      </c>
      <c r="D392" s="46" t="s">
        <v>25</v>
      </c>
      <c r="E392" s="46" t="s">
        <v>237</v>
      </c>
      <c r="F392" s="46" t="s">
        <v>39</v>
      </c>
      <c r="G392" s="63">
        <f>G393</f>
        <v>889.8</v>
      </c>
      <c r="H392" s="31"/>
      <c r="I392" s="15"/>
      <c r="J392" s="16"/>
    </row>
    <row r="393" spans="1:10" s="19" customFormat="1" ht="26.25">
      <c r="A393" s="45" t="s">
        <v>354</v>
      </c>
      <c r="B393" s="46" t="s">
        <v>22</v>
      </c>
      <c r="C393" s="46" t="s">
        <v>28</v>
      </c>
      <c r="D393" s="46" t="s">
        <v>25</v>
      </c>
      <c r="E393" s="46" t="s">
        <v>237</v>
      </c>
      <c r="F393" s="46" t="s">
        <v>85</v>
      </c>
      <c r="G393" s="63">
        <f>G394</f>
        <v>889.8</v>
      </c>
      <c r="H393" s="31"/>
      <c r="I393" s="15"/>
      <c r="J393" s="16"/>
    </row>
    <row r="394" spans="1:10" s="19" customFormat="1" ht="26.25">
      <c r="A394" s="45" t="s">
        <v>86</v>
      </c>
      <c r="B394" s="46" t="s">
        <v>22</v>
      </c>
      <c r="C394" s="46" t="s">
        <v>28</v>
      </c>
      <c r="D394" s="46" t="s">
        <v>25</v>
      </c>
      <c r="E394" s="46" t="s">
        <v>237</v>
      </c>
      <c r="F394" s="46" t="s">
        <v>87</v>
      </c>
      <c r="G394" s="63">
        <f>880-1.4-340-0.1-92+443.3</f>
        <v>889.8</v>
      </c>
      <c r="H394" s="31"/>
      <c r="I394" s="15"/>
      <c r="J394" s="16"/>
    </row>
    <row r="395" spans="1:10" s="19" customFormat="1" ht="39">
      <c r="A395" s="45" t="s">
        <v>241</v>
      </c>
      <c r="B395" s="46" t="s">
        <v>22</v>
      </c>
      <c r="C395" s="46" t="s">
        <v>28</v>
      </c>
      <c r="D395" s="46" t="s">
        <v>25</v>
      </c>
      <c r="E395" s="46" t="s">
        <v>240</v>
      </c>
      <c r="F395" s="46" t="s">
        <v>39</v>
      </c>
      <c r="G395" s="63">
        <f>G396</f>
        <v>475.5</v>
      </c>
      <c r="H395" s="31"/>
      <c r="I395" s="15"/>
      <c r="J395" s="16"/>
    </row>
    <row r="396" spans="1:10" s="19" customFormat="1" ht="15">
      <c r="A396" s="45" t="s">
        <v>235</v>
      </c>
      <c r="B396" s="46" t="s">
        <v>22</v>
      </c>
      <c r="C396" s="46" t="s">
        <v>28</v>
      </c>
      <c r="D396" s="46" t="s">
        <v>25</v>
      </c>
      <c r="E396" s="46" t="s">
        <v>239</v>
      </c>
      <c r="F396" s="46" t="s">
        <v>39</v>
      </c>
      <c r="G396" s="63">
        <f>G397</f>
        <v>475.5</v>
      </c>
      <c r="H396" s="31"/>
      <c r="I396" s="15"/>
      <c r="J396" s="16"/>
    </row>
    <row r="397" spans="1:10" s="19" customFormat="1" ht="26.25">
      <c r="A397" s="45" t="s">
        <v>354</v>
      </c>
      <c r="B397" s="46" t="s">
        <v>22</v>
      </c>
      <c r="C397" s="46" t="s">
        <v>28</v>
      </c>
      <c r="D397" s="46" t="s">
        <v>25</v>
      </c>
      <c r="E397" s="46" t="s">
        <v>239</v>
      </c>
      <c r="F397" s="46" t="s">
        <v>85</v>
      </c>
      <c r="G397" s="63">
        <f>G398</f>
        <v>475.5</v>
      </c>
      <c r="H397" s="31"/>
      <c r="I397" s="15"/>
      <c r="J397" s="16"/>
    </row>
    <row r="398" spans="1:10" s="19" customFormat="1" ht="26.25">
      <c r="A398" s="45" t="s">
        <v>86</v>
      </c>
      <c r="B398" s="46" t="s">
        <v>22</v>
      </c>
      <c r="C398" s="46" t="s">
        <v>28</v>
      </c>
      <c r="D398" s="46" t="s">
        <v>25</v>
      </c>
      <c r="E398" s="46" t="s">
        <v>239</v>
      </c>
      <c r="F398" s="46" t="s">
        <v>87</v>
      </c>
      <c r="G398" s="63">
        <f>470+10-2.6-1.9</f>
        <v>475.5</v>
      </c>
      <c r="H398" s="31"/>
      <c r="I398" s="15"/>
      <c r="J398" s="16"/>
    </row>
    <row r="399" spans="1:10" s="19" customFormat="1" ht="26.25">
      <c r="A399" s="45" t="s">
        <v>244</v>
      </c>
      <c r="B399" s="46" t="s">
        <v>22</v>
      </c>
      <c r="C399" s="46" t="s">
        <v>28</v>
      </c>
      <c r="D399" s="46" t="s">
        <v>25</v>
      </c>
      <c r="E399" s="46" t="s">
        <v>242</v>
      </c>
      <c r="F399" s="46" t="s">
        <v>39</v>
      </c>
      <c r="G399" s="63">
        <f>G400</f>
        <v>50</v>
      </c>
      <c r="H399" s="31"/>
      <c r="I399" s="15"/>
      <c r="J399" s="16"/>
    </row>
    <row r="400" spans="1:10" s="19" customFormat="1" ht="15">
      <c r="A400" s="45" t="s">
        <v>235</v>
      </c>
      <c r="B400" s="46" t="s">
        <v>22</v>
      </c>
      <c r="C400" s="46" t="s">
        <v>28</v>
      </c>
      <c r="D400" s="46" t="s">
        <v>25</v>
      </c>
      <c r="E400" s="46" t="s">
        <v>243</v>
      </c>
      <c r="F400" s="46" t="s">
        <v>39</v>
      </c>
      <c r="G400" s="63">
        <f>G401</f>
        <v>50</v>
      </c>
      <c r="H400" s="31"/>
      <c r="I400" s="15"/>
      <c r="J400" s="16"/>
    </row>
    <row r="401" spans="1:10" s="19" customFormat="1" ht="26.25">
      <c r="A401" s="45" t="s">
        <v>354</v>
      </c>
      <c r="B401" s="46" t="s">
        <v>22</v>
      </c>
      <c r="C401" s="46" t="s">
        <v>28</v>
      </c>
      <c r="D401" s="46" t="s">
        <v>25</v>
      </c>
      <c r="E401" s="46" t="s">
        <v>243</v>
      </c>
      <c r="F401" s="46" t="s">
        <v>85</v>
      </c>
      <c r="G401" s="63">
        <f>G402</f>
        <v>50</v>
      </c>
      <c r="H401" s="31"/>
      <c r="I401" s="15"/>
      <c r="J401" s="16"/>
    </row>
    <row r="402" spans="1:10" s="19" customFormat="1" ht="26.25">
      <c r="A402" s="45" t="s">
        <v>86</v>
      </c>
      <c r="B402" s="46" t="s">
        <v>22</v>
      </c>
      <c r="C402" s="46" t="s">
        <v>28</v>
      </c>
      <c r="D402" s="46" t="s">
        <v>25</v>
      </c>
      <c r="E402" s="46" t="s">
        <v>243</v>
      </c>
      <c r="F402" s="46" t="s">
        <v>87</v>
      </c>
      <c r="G402" s="63">
        <v>50</v>
      </c>
      <c r="H402" s="31"/>
      <c r="I402" s="15"/>
      <c r="J402" s="16"/>
    </row>
    <row r="403" spans="1:10" s="19" customFormat="1" ht="26.25" hidden="1">
      <c r="A403" s="45" t="s">
        <v>245</v>
      </c>
      <c r="B403" s="46" t="s">
        <v>22</v>
      </c>
      <c r="C403" s="46" t="s">
        <v>28</v>
      </c>
      <c r="D403" s="46" t="s">
        <v>25</v>
      </c>
      <c r="E403" s="46" t="s">
        <v>246</v>
      </c>
      <c r="F403" s="46" t="s">
        <v>39</v>
      </c>
      <c r="G403" s="63">
        <f>G404</f>
        <v>0</v>
      </c>
      <c r="H403" s="31"/>
      <c r="I403" s="15"/>
      <c r="J403" s="16"/>
    </row>
    <row r="404" spans="1:10" s="19" customFormat="1" ht="15" hidden="1">
      <c r="A404" s="45" t="s">
        <v>235</v>
      </c>
      <c r="B404" s="46" t="s">
        <v>22</v>
      </c>
      <c r="C404" s="46" t="s">
        <v>28</v>
      </c>
      <c r="D404" s="46" t="s">
        <v>25</v>
      </c>
      <c r="E404" s="46" t="s">
        <v>247</v>
      </c>
      <c r="F404" s="46" t="s">
        <v>39</v>
      </c>
      <c r="G404" s="63">
        <f>G405</f>
        <v>0</v>
      </c>
      <c r="H404" s="31"/>
      <c r="I404" s="15"/>
      <c r="J404" s="16"/>
    </row>
    <row r="405" spans="1:10" s="19" customFormat="1" ht="26.25" hidden="1">
      <c r="A405" s="45" t="s">
        <v>354</v>
      </c>
      <c r="B405" s="46" t="s">
        <v>22</v>
      </c>
      <c r="C405" s="46" t="s">
        <v>28</v>
      </c>
      <c r="D405" s="46" t="s">
        <v>25</v>
      </c>
      <c r="E405" s="46" t="s">
        <v>247</v>
      </c>
      <c r="F405" s="46" t="s">
        <v>85</v>
      </c>
      <c r="G405" s="63">
        <f>G406</f>
        <v>0</v>
      </c>
      <c r="H405" s="31"/>
      <c r="I405" s="15"/>
      <c r="J405" s="16"/>
    </row>
    <row r="406" spans="1:10" s="19" customFormat="1" ht="26.25" hidden="1">
      <c r="A406" s="45" t="s">
        <v>86</v>
      </c>
      <c r="B406" s="46" t="s">
        <v>22</v>
      </c>
      <c r="C406" s="46" t="s">
        <v>28</v>
      </c>
      <c r="D406" s="46" t="s">
        <v>25</v>
      </c>
      <c r="E406" s="46" t="s">
        <v>247</v>
      </c>
      <c r="F406" s="46" t="s">
        <v>87</v>
      </c>
      <c r="G406" s="63">
        <f>50-8.6-41.4</f>
        <v>0</v>
      </c>
      <c r="H406" s="31"/>
      <c r="I406" s="15"/>
      <c r="J406" s="16"/>
    </row>
    <row r="407" spans="1:10" s="19" customFormat="1" ht="26.25">
      <c r="A407" s="45" t="s">
        <v>228</v>
      </c>
      <c r="B407" s="46" t="s">
        <v>22</v>
      </c>
      <c r="C407" s="46" t="s">
        <v>28</v>
      </c>
      <c r="D407" s="46" t="s">
        <v>25</v>
      </c>
      <c r="E407" s="46" t="s">
        <v>189</v>
      </c>
      <c r="F407" s="46" t="s">
        <v>39</v>
      </c>
      <c r="G407" s="63">
        <f>G408</f>
        <v>44.9</v>
      </c>
      <c r="H407" s="31"/>
      <c r="I407" s="15"/>
      <c r="J407" s="16"/>
    </row>
    <row r="408" spans="1:10" s="19" customFormat="1" ht="15">
      <c r="A408" s="45" t="s">
        <v>286</v>
      </c>
      <c r="B408" s="46" t="s">
        <v>22</v>
      </c>
      <c r="C408" s="46" t="s">
        <v>28</v>
      </c>
      <c r="D408" s="46" t="s">
        <v>25</v>
      </c>
      <c r="E408" s="46" t="s">
        <v>285</v>
      </c>
      <c r="F408" s="46" t="s">
        <v>39</v>
      </c>
      <c r="G408" s="63">
        <f>G409</f>
        <v>44.9</v>
      </c>
      <c r="H408" s="31"/>
      <c r="I408" s="15"/>
      <c r="J408" s="16"/>
    </row>
    <row r="409" spans="1:10" s="19" customFormat="1" ht="15">
      <c r="A409" s="45" t="s">
        <v>235</v>
      </c>
      <c r="B409" s="46" t="s">
        <v>22</v>
      </c>
      <c r="C409" s="46" t="s">
        <v>28</v>
      </c>
      <c r="D409" s="46" t="s">
        <v>25</v>
      </c>
      <c r="E409" s="46" t="s">
        <v>287</v>
      </c>
      <c r="F409" s="46" t="s">
        <v>39</v>
      </c>
      <c r="G409" s="63">
        <f>G410</f>
        <v>44.9</v>
      </c>
      <c r="H409" s="31"/>
      <c r="I409" s="15"/>
      <c r="J409" s="16"/>
    </row>
    <row r="410" spans="1:10" s="19" customFormat="1" ht="26.25">
      <c r="A410" s="45" t="s">
        <v>354</v>
      </c>
      <c r="B410" s="46" t="s">
        <v>22</v>
      </c>
      <c r="C410" s="46" t="s">
        <v>28</v>
      </c>
      <c r="D410" s="46" t="s">
        <v>25</v>
      </c>
      <c r="E410" s="46" t="s">
        <v>287</v>
      </c>
      <c r="F410" s="46" t="s">
        <v>85</v>
      </c>
      <c r="G410" s="63">
        <f>G411</f>
        <v>44.9</v>
      </c>
      <c r="H410" s="31"/>
      <c r="I410" s="15"/>
      <c r="J410" s="16"/>
    </row>
    <row r="411" spans="1:10" s="19" customFormat="1" ht="26.25">
      <c r="A411" s="45" t="s">
        <v>86</v>
      </c>
      <c r="B411" s="46" t="s">
        <v>22</v>
      </c>
      <c r="C411" s="46" t="s">
        <v>28</v>
      </c>
      <c r="D411" s="46" t="s">
        <v>25</v>
      </c>
      <c r="E411" s="46" t="s">
        <v>287</v>
      </c>
      <c r="F411" s="46" t="s">
        <v>87</v>
      </c>
      <c r="G411" s="63">
        <f>20+24.9</f>
        <v>44.9</v>
      </c>
      <c r="H411" s="31"/>
      <c r="I411" s="15"/>
      <c r="J411" s="16"/>
    </row>
    <row r="412" spans="1:10" s="19" customFormat="1" ht="15" hidden="1">
      <c r="A412" s="45" t="s">
        <v>376</v>
      </c>
      <c r="B412" s="46" t="s">
        <v>22</v>
      </c>
      <c r="C412" s="46" t="s">
        <v>28</v>
      </c>
      <c r="D412" s="46" t="s">
        <v>28</v>
      </c>
      <c r="E412" s="46" t="s">
        <v>166</v>
      </c>
      <c r="F412" s="46" t="s">
        <v>39</v>
      </c>
      <c r="G412" s="63">
        <f>G413</f>
        <v>0</v>
      </c>
      <c r="H412" s="31"/>
      <c r="I412" s="15"/>
      <c r="J412" s="16"/>
    </row>
    <row r="413" spans="1:10" s="19" customFormat="1" ht="26.25" hidden="1">
      <c r="A413" s="45" t="s">
        <v>226</v>
      </c>
      <c r="B413" s="46" t="s">
        <v>22</v>
      </c>
      <c r="C413" s="46" t="s">
        <v>28</v>
      </c>
      <c r="D413" s="46" t="s">
        <v>28</v>
      </c>
      <c r="E413" s="46" t="s">
        <v>189</v>
      </c>
      <c r="F413" s="46" t="s">
        <v>39</v>
      </c>
      <c r="G413" s="63">
        <f>G414</f>
        <v>0</v>
      </c>
      <c r="H413" s="31"/>
      <c r="I413" s="15"/>
      <c r="J413" s="16"/>
    </row>
    <row r="414" spans="1:10" s="19" customFormat="1" ht="15" hidden="1">
      <c r="A414" s="45" t="s">
        <v>286</v>
      </c>
      <c r="B414" s="46" t="s">
        <v>22</v>
      </c>
      <c r="C414" s="46" t="s">
        <v>28</v>
      </c>
      <c r="D414" s="46" t="s">
        <v>28</v>
      </c>
      <c r="E414" s="46" t="s">
        <v>285</v>
      </c>
      <c r="F414" s="46" t="s">
        <v>39</v>
      </c>
      <c r="G414" s="63">
        <f>G415</f>
        <v>0</v>
      </c>
      <c r="H414" s="31"/>
      <c r="I414" s="15"/>
      <c r="J414" s="16"/>
    </row>
    <row r="415" spans="1:10" s="19" customFormat="1" ht="15" hidden="1">
      <c r="A415" s="45" t="s">
        <v>235</v>
      </c>
      <c r="B415" s="46" t="s">
        <v>22</v>
      </c>
      <c r="C415" s="46" t="s">
        <v>28</v>
      </c>
      <c r="D415" s="46" t="s">
        <v>28</v>
      </c>
      <c r="E415" s="46" t="s">
        <v>287</v>
      </c>
      <c r="F415" s="46" t="s">
        <v>39</v>
      </c>
      <c r="G415" s="63">
        <f>G416</f>
        <v>0</v>
      </c>
      <c r="H415" s="31"/>
      <c r="I415" s="15"/>
      <c r="J415" s="16"/>
    </row>
    <row r="416" spans="1:10" s="19" customFormat="1" ht="26.25" hidden="1">
      <c r="A416" s="45" t="s">
        <v>354</v>
      </c>
      <c r="B416" s="46" t="s">
        <v>22</v>
      </c>
      <c r="C416" s="46" t="s">
        <v>28</v>
      </c>
      <c r="D416" s="46" t="s">
        <v>28</v>
      </c>
      <c r="E416" s="46" t="s">
        <v>287</v>
      </c>
      <c r="F416" s="46" t="s">
        <v>85</v>
      </c>
      <c r="G416" s="63">
        <f>G417</f>
        <v>0</v>
      </c>
      <c r="H416" s="31"/>
      <c r="I416" s="15"/>
      <c r="J416" s="16"/>
    </row>
    <row r="417" spans="1:10" s="19" customFormat="1" ht="26.25" hidden="1">
      <c r="A417" s="45" t="s">
        <v>86</v>
      </c>
      <c r="B417" s="46" t="s">
        <v>22</v>
      </c>
      <c r="C417" s="46" t="s">
        <v>28</v>
      </c>
      <c r="D417" s="46" t="s">
        <v>28</v>
      </c>
      <c r="E417" s="46" t="s">
        <v>287</v>
      </c>
      <c r="F417" s="46" t="s">
        <v>87</v>
      </c>
      <c r="G417" s="63"/>
      <c r="H417" s="31"/>
      <c r="I417" s="15"/>
      <c r="J417" s="16"/>
    </row>
    <row r="418" spans="1:10" s="6" customFormat="1" ht="15">
      <c r="A418" s="45" t="s">
        <v>51</v>
      </c>
      <c r="B418" s="46" t="s">
        <v>22</v>
      </c>
      <c r="C418" s="46" t="s">
        <v>29</v>
      </c>
      <c r="D418" s="46" t="s">
        <v>37</v>
      </c>
      <c r="E418" s="46" t="s">
        <v>166</v>
      </c>
      <c r="F418" s="46" t="s">
        <v>39</v>
      </c>
      <c r="G418" s="63">
        <f>G419+G439+G456+G461</f>
        <v>41137.6</v>
      </c>
      <c r="H418" s="31" t="e">
        <f>H436+#REF!+H461</f>
        <v>#REF!</v>
      </c>
      <c r="I418" s="15" t="e">
        <f>I436+#REF!+I461</f>
        <v>#REF!</v>
      </c>
      <c r="J418" s="16" t="e">
        <f>J436+#REF!+J461</f>
        <v>#REF!</v>
      </c>
    </row>
    <row r="419" spans="1:10" s="6" customFormat="1" ht="15">
      <c r="A419" s="45" t="s">
        <v>56</v>
      </c>
      <c r="B419" s="46" t="s">
        <v>22</v>
      </c>
      <c r="C419" s="46" t="s">
        <v>29</v>
      </c>
      <c r="D419" s="46" t="s">
        <v>20</v>
      </c>
      <c r="E419" s="46" t="s">
        <v>166</v>
      </c>
      <c r="F419" s="46" t="s">
        <v>39</v>
      </c>
      <c r="G419" s="63">
        <f>G420+G425</f>
        <v>19390.1</v>
      </c>
      <c r="H419" s="31"/>
      <c r="I419" s="15"/>
      <c r="J419" s="16"/>
    </row>
    <row r="420" spans="1:10" s="6" customFormat="1" ht="26.25" hidden="1">
      <c r="A420" s="45" t="s">
        <v>442</v>
      </c>
      <c r="B420" s="46" t="s">
        <v>22</v>
      </c>
      <c r="C420" s="46" t="s">
        <v>29</v>
      </c>
      <c r="D420" s="46" t="s">
        <v>20</v>
      </c>
      <c r="E420" s="46" t="s">
        <v>190</v>
      </c>
      <c r="F420" s="46" t="s">
        <v>39</v>
      </c>
      <c r="G420" s="63">
        <f>G421</f>
        <v>0</v>
      </c>
      <c r="H420" s="31"/>
      <c r="I420" s="15"/>
      <c r="J420" s="16"/>
    </row>
    <row r="421" spans="1:10" s="6" customFormat="1" ht="39" hidden="1">
      <c r="A421" s="55" t="s">
        <v>326</v>
      </c>
      <c r="B421" s="53" t="s">
        <v>22</v>
      </c>
      <c r="C421" s="53" t="s">
        <v>29</v>
      </c>
      <c r="D421" s="53" t="s">
        <v>20</v>
      </c>
      <c r="E421" s="53" t="s">
        <v>327</v>
      </c>
      <c r="F421" s="53" t="s">
        <v>39</v>
      </c>
      <c r="G421" s="71">
        <f>G422</f>
        <v>0</v>
      </c>
      <c r="H421" s="31"/>
      <c r="I421" s="15"/>
      <c r="J421" s="16"/>
    </row>
    <row r="422" spans="1:10" s="6" customFormat="1" ht="15" hidden="1">
      <c r="A422" s="55" t="s">
        <v>235</v>
      </c>
      <c r="B422" s="53" t="s">
        <v>22</v>
      </c>
      <c r="C422" s="53" t="s">
        <v>29</v>
      </c>
      <c r="D422" s="53" t="s">
        <v>20</v>
      </c>
      <c r="E422" s="53" t="s">
        <v>328</v>
      </c>
      <c r="F422" s="53" t="s">
        <v>39</v>
      </c>
      <c r="G422" s="71">
        <f>G423</f>
        <v>0</v>
      </c>
      <c r="H422" s="31"/>
      <c r="I422" s="15"/>
      <c r="J422" s="16"/>
    </row>
    <row r="423" spans="1:10" s="6" customFormat="1" ht="26.25" hidden="1">
      <c r="A423" s="55" t="s">
        <v>109</v>
      </c>
      <c r="B423" s="53" t="s">
        <v>22</v>
      </c>
      <c r="C423" s="53" t="s">
        <v>29</v>
      </c>
      <c r="D423" s="53" t="s">
        <v>20</v>
      </c>
      <c r="E423" s="53" t="s">
        <v>328</v>
      </c>
      <c r="F423" s="53" t="s">
        <v>110</v>
      </c>
      <c r="G423" s="71">
        <f>G424</f>
        <v>0</v>
      </c>
      <c r="H423" s="31"/>
      <c r="I423" s="15"/>
      <c r="J423" s="16"/>
    </row>
    <row r="424" spans="1:10" s="6" customFormat="1" ht="15" hidden="1">
      <c r="A424" s="55" t="s">
        <v>111</v>
      </c>
      <c r="B424" s="53" t="s">
        <v>22</v>
      </c>
      <c r="C424" s="53" t="s">
        <v>29</v>
      </c>
      <c r="D424" s="53" t="s">
        <v>20</v>
      </c>
      <c r="E424" s="53" t="s">
        <v>328</v>
      </c>
      <c r="F424" s="53" t="s">
        <v>112</v>
      </c>
      <c r="G424" s="71">
        <f>63.1-63.1</f>
        <v>0</v>
      </c>
      <c r="H424" s="31"/>
      <c r="I424" s="15"/>
      <c r="J424" s="16"/>
    </row>
    <row r="425" spans="1:10" s="6" customFormat="1" ht="26.25">
      <c r="A425" s="45" t="s">
        <v>220</v>
      </c>
      <c r="B425" s="46" t="s">
        <v>22</v>
      </c>
      <c r="C425" s="46" t="s">
        <v>29</v>
      </c>
      <c r="D425" s="46" t="s">
        <v>20</v>
      </c>
      <c r="E425" s="46" t="s">
        <v>191</v>
      </c>
      <c r="F425" s="46" t="s">
        <v>39</v>
      </c>
      <c r="G425" s="63">
        <f>G426+G430+G433+G436</f>
        <v>19390.1</v>
      </c>
      <c r="H425" s="31"/>
      <c r="I425" s="15"/>
      <c r="J425" s="16"/>
    </row>
    <row r="426" spans="1:10" s="6" customFormat="1" ht="39">
      <c r="A426" s="45" t="s">
        <v>329</v>
      </c>
      <c r="B426" s="46" t="s">
        <v>22</v>
      </c>
      <c r="C426" s="46" t="s">
        <v>29</v>
      </c>
      <c r="D426" s="46" t="s">
        <v>20</v>
      </c>
      <c r="E426" s="46" t="s">
        <v>330</v>
      </c>
      <c r="F426" s="46" t="s">
        <v>39</v>
      </c>
      <c r="G426" s="63">
        <f>G427</f>
        <v>10197.199999999999</v>
      </c>
      <c r="H426" s="31"/>
      <c r="I426" s="15"/>
      <c r="J426" s="16"/>
    </row>
    <row r="427" spans="1:10" s="6" customFormat="1" ht="26.25">
      <c r="A427" s="45" t="s">
        <v>108</v>
      </c>
      <c r="B427" s="46" t="s">
        <v>22</v>
      </c>
      <c r="C427" s="46" t="s">
        <v>29</v>
      </c>
      <c r="D427" s="46" t="s">
        <v>20</v>
      </c>
      <c r="E427" s="46" t="s">
        <v>331</v>
      </c>
      <c r="F427" s="46" t="s">
        <v>39</v>
      </c>
      <c r="G427" s="63">
        <f>G428</f>
        <v>10197.199999999999</v>
      </c>
      <c r="H427" s="31"/>
      <c r="I427" s="15"/>
      <c r="J427" s="16"/>
    </row>
    <row r="428" spans="1:10" s="6" customFormat="1" ht="26.25">
      <c r="A428" s="45" t="s">
        <v>109</v>
      </c>
      <c r="B428" s="46" t="s">
        <v>22</v>
      </c>
      <c r="C428" s="46" t="s">
        <v>29</v>
      </c>
      <c r="D428" s="46" t="s">
        <v>20</v>
      </c>
      <c r="E428" s="46" t="s">
        <v>331</v>
      </c>
      <c r="F428" s="46" t="s">
        <v>110</v>
      </c>
      <c r="G428" s="63">
        <f>G429</f>
        <v>10197.199999999999</v>
      </c>
      <c r="H428" s="31"/>
      <c r="I428" s="15"/>
      <c r="J428" s="16"/>
    </row>
    <row r="429" spans="1:10" s="6" customFormat="1" ht="15">
      <c r="A429" s="45" t="s">
        <v>111</v>
      </c>
      <c r="B429" s="46" t="s">
        <v>22</v>
      </c>
      <c r="C429" s="46" t="s">
        <v>29</v>
      </c>
      <c r="D429" s="46" t="s">
        <v>20</v>
      </c>
      <c r="E429" s="46" t="s">
        <v>331</v>
      </c>
      <c r="F429" s="46" t="s">
        <v>112</v>
      </c>
      <c r="G429" s="63">
        <f>10115.8+63.1+18.3</f>
        <v>10197.199999999999</v>
      </c>
      <c r="H429" s="31"/>
      <c r="I429" s="15"/>
      <c r="J429" s="16"/>
    </row>
    <row r="430" spans="1:10" s="6" customFormat="1" ht="51.75">
      <c r="A430" s="45" t="s">
        <v>137</v>
      </c>
      <c r="B430" s="46" t="s">
        <v>22</v>
      </c>
      <c r="C430" s="46" t="s">
        <v>29</v>
      </c>
      <c r="D430" s="46" t="s">
        <v>20</v>
      </c>
      <c r="E430" s="46" t="s">
        <v>332</v>
      </c>
      <c r="F430" s="46" t="s">
        <v>39</v>
      </c>
      <c r="G430" s="63">
        <f>G431</f>
        <v>77.9</v>
      </c>
      <c r="H430" s="31"/>
      <c r="I430" s="15"/>
      <c r="J430" s="16"/>
    </row>
    <row r="431" spans="1:10" s="6" customFormat="1" ht="26.25">
      <c r="A431" s="45" t="s">
        <v>109</v>
      </c>
      <c r="B431" s="46" t="s">
        <v>22</v>
      </c>
      <c r="C431" s="46" t="s">
        <v>29</v>
      </c>
      <c r="D431" s="46" t="s">
        <v>20</v>
      </c>
      <c r="E431" s="46" t="s">
        <v>332</v>
      </c>
      <c r="F431" s="46" t="s">
        <v>110</v>
      </c>
      <c r="G431" s="63">
        <f>G432</f>
        <v>77.9</v>
      </c>
      <c r="H431" s="31"/>
      <c r="I431" s="15"/>
      <c r="J431" s="16"/>
    </row>
    <row r="432" spans="1:10" s="6" customFormat="1" ht="15">
      <c r="A432" s="45" t="s">
        <v>111</v>
      </c>
      <c r="B432" s="46" t="s">
        <v>22</v>
      </c>
      <c r="C432" s="46" t="s">
        <v>29</v>
      </c>
      <c r="D432" s="46" t="s">
        <v>20</v>
      </c>
      <c r="E432" s="46" t="s">
        <v>332</v>
      </c>
      <c r="F432" s="46" t="s">
        <v>112</v>
      </c>
      <c r="G432" s="63">
        <v>77.9</v>
      </c>
      <c r="H432" s="31"/>
      <c r="I432" s="15"/>
      <c r="J432" s="16"/>
    </row>
    <row r="433" spans="1:10" s="6" customFormat="1" ht="115.5">
      <c r="A433" s="45" t="s">
        <v>216</v>
      </c>
      <c r="B433" s="46" t="s">
        <v>22</v>
      </c>
      <c r="C433" s="46" t="s">
        <v>29</v>
      </c>
      <c r="D433" s="46" t="s">
        <v>20</v>
      </c>
      <c r="E433" s="46" t="s">
        <v>333</v>
      </c>
      <c r="F433" s="46" t="s">
        <v>39</v>
      </c>
      <c r="G433" s="63">
        <f>G434</f>
        <v>46.3</v>
      </c>
      <c r="H433" s="31"/>
      <c r="I433" s="15"/>
      <c r="J433" s="16"/>
    </row>
    <row r="434" spans="1:10" s="6" customFormat="1" ht="26.25">
      <c r="A434" s="45" t="s">
        <v>109</v>
      </c>
      <c r="B434" s="46" t="s">
        <v>22</v>
      </c>
      <c r="C434" s="46" t="s">
        <v>29</v>
      </c>
      <c r="D434" s="46" t="s">
        <v>20</v>
      </c>
      <c r="E434" s="46" t="s">
        <v>333</v>
      </c>
      <c r="F434" s="46" t="s">
        <v>110</v>
      </c>
      <c r="G434" s="63">
        <f>G435</f>
        <v>46.3</v>
      </c>
      <c r="H434" s="31"/>
      <c r="I434" s="15"/>
      <c r="J434" s="16"/>
    </row>
    <row r="435" spans="1:10" s="6" customFormat="1" ht="15">
      <c r="A435" s="45" t="s">
        <v>111</v>
      </c>
      <c r="B435" s="46" t="s">
        <v>22</v>
      </c>
      <c r="C435" s="46" t="s">
        <v>29</v>
      </c>
      <c r="D435" s="46" t="s">
        <v>20</v>
      </c>
      <c r="E435" s="46" t="s">
        <v>333</v>
      </c>
      <c r="F435" s="46" t="s">
        <v>112</v>
      </c>
      <c r="G435" s="63">
        <v>46.3</v>
      </c>
      <c r="H435" s="31"/>
      <c r="I435" s="15"/>
      <c r="J435" s="16"/>
    </row>
    <row r="436" spans="1:10" s="6" customFormat="1" ht="26.25">
      <c r="A436" s="45" t="s">
        <v>138</v>
      </c>
      <c r="B436" s="46" t="s">
        <v>22</v>
      </c>
      <c r="C436" s="46" t="s">
        <v>29</v>
      </c>
      <c r="D436" s="46" t="s">
        <v>20</v>
      </c>
      <c r="E436" s="46" t="s">
        <v>334</v>
      </c>
      <c r="F436" s="46" t="s">
        <v>39</v>
      </c>
      <c r="G436" s="63">
        <f>G437</f>
        <v>9068.7</v>
      </c>
      <c r="H436" s="31" t="e">
        <f>#REF!+H437+#REF!+#REF!</f>
        <v>#REF!</v>
      </c>
      <c r="I436" s="15" t="e">
        <f>#REF!+I437+#REF!+#REF!</f>
        <v>#REF!</v>
      </c>
      <c r="J436" s="16" t="e">
        <f>#REF!+J437+#REF!+#REF!</f>
        <v>#REF!</v>
      </c>
    </row>
    <row r="437" spans="1:10" s="6" customFormat="1" ht="27" customHeight="1">
      <c r="A437" s="45" t="s">
        <v>109</v>
      </c>
      <c r="B437" s="46" t="s">
        <v>22</v>
      </c>
      <c r="C437" s="46" t="s">
        <v>29</v>
      </c>
      <c r="D437" s="46" t="s">
        <v>20</v>
      </c>
      <c r="E437" s="46" t="s">
        <v>334</v>
      </c>
      <c r="F437" s="46" t="s">
        <v>110</v>
      </c>
      <c r="G437" s="63">
        <f>G438</f>
        <v>9068.7</v>
      </c>
      <c r="H437" s="31" t="e">
        <f>H438</f>
        <v>#REF!</v>
      </c>
      <c r="I437" s="15" t="e">
        <f>I438</f>
        <v>#REF!</v>
      </c>
      <c r="J437" s="16" t="e">
        <f>J438</f>
        <v>#REF!</v>
      </c>
    </row>
    <row r="438" spans="1:10" s="6" customFormat="1" ht="15">
      <c r="A438" s="45" t="s">
        <v>111</v>
      </c>
      <c r="B438" s="46" t="s">
        <v>22</v>
      </c>
      <c r="C438" s="46" t="s">
        <v>29</v>
      </c>
      <c r="D438" s="46" t="s">
        <v>20</v>
      </c>
      <c r="E438" s="46" t="s">
        <v>334</v>
      </c>
      <c r="F438" s="46" t="s">
        <v>112</v>
      </c>
      <c r="G438" s="63">
        <v>9068.7</v>
      </c>
      <c r="H438" s="31" t="e">
        <f>#REF!</f>
        <v>#REF!</v>
      </c>
      <c r="I438" s="15" t="e">
        <f>#REF!</f>
        <v>#REF!</v>
      </c>
      <c r="J438" s="16" t="e">
        <f>#REF!</f>
        <v>#REF!</v>
      </c>
    </row>
    <row r="439" spans="1:10" s="6" customFormat="1" ht="15">
      <c r="A439" s="45" t="s">
        <v>57</v>
      </c>
      <c r="B439" s="46" t="s">
        <v>22</v>
      </c>
      <c r="C439" s="46" t="s">
        <v>29</v>
      </c>
      <c r="D439" s="46" t="s">
        <v>23</v>
      </c>
      <c r="E439" s="46" t="s">
        <v>166</v>
      </c>
      <c r="F439" s="46" t="s">
        <v>39</v>
      </c>
      <c r="G439" s="47">
        <f>G440+G451</f>
        <v>21251.5</v>
      </c>
      <c r="H439" s="31"/>
      <c r="I439" s="15"/>
      <c r="J439" s="16"/>
    </row>
    <row r="440" spans="1:10" s="6" customFormat="1" ht="77.25">
      <c r="A440" s="45" t="s">
        <v>449</v>
      </c>
      <c r="B440" s="46" t="s">
        <v>22</v>
      </c>
      <c r="C440" s="46" t="s">
        <v>29</v>
      </c>
      <c r="D440" s="46" t="s">
        <v>23</v>
      </c>
      <c r="E440" s="46" t="s">
        <v>192</v>
      </c>
      <c r="F440" s="46" t="s">
        <v>39</v>
      </c>
      <c r="G440" s="63">
        <f>G441</f>
        <v>21251.5</v>
      </c>
      <c r="H440" s="31"/>
      <c r="I440" s="15"/>
      <c r="J440" s="16"/>
    </row>
    <row r="441" spans="1:10" s="6" customFormat="1" ht="39">
      <c r="A441" s="45" t="s">
        <v>321</v>
      </c>
      <c r="B441" s="46" t="s">
        <v>22</v>
      </c>
      <c r="C441" s="46" t="s">
        <v>29</v>
      </c>
      <c r="D441" s="46" t="s">
        <v>23</v>
      </c>
      <c r="E441" s="46" t="s">
        <v>322</v>
      </c>
      <c r="F441" s="46" t="s">
        <v>39</v>
      </c>
      <c r="G441" s="63">
        <f>G442+G445+G448</f>
        <v>21251.5</v>
      </c>
      <c r="H441" s="31"/>
      <c r="I441" s="15"/>
      <c r="J441" s="16"/>
    </row>
    <row r="442" spans="1:10" s="6" customFormat="1" ht="51.75">
      <c r="A442" s="45" t="s">
        <v>139</v>
      </c>
      <c r="B442" s="46" t="s">
        <v>22</v>
      </c>
      <c r="C442" s="46" t="s">
        <v>29</v>
      </c>
      <c r="D442" s="46" t="s">
        <v>23</v>
      </c>
      <c r="E442" s="46" t="s">
        <v>323</v>
      </c>
      <c r="F442" s="46" t="s">
        <v>39</v>
      </c>
      <c r="G442" s="63">
        <f>G443</f>
        <v>294.4</v>
      </c>
      <c r="H442" s="31"/>
      <c r="I442" s="15"/>
      <c r="J442" s="16"/>
    </row>
    <row r="443" spans="1:10" s="6" customFormat="1" ht="26.25">
      <c r="A443" s="45" t="s">
        <v>109</v>
      </c>
      <c r="B443" s="46" t="s">
        <v>22</v>
      </c>
      <c r="C443" s="46" t="s">
        <v>29</v>
      </c>
      <c r="D443" s="46" t="s">
        <v>23</v>
      </c>
      <c r="E443" s="46" t="s">
        <v>323</v>
      </c>
      <c r="F443" s="46" t="s">
        <v>110</v>
      </c>
      <c r="G443" s="63">
        <f>G444</f>
        <v>294.4</v>
      </c>
      <c r="H443" s="31"/>
      <c r="I443" s="15"/>
      <c r="J443" s="16"/>
    </row>
    <row r="444" spans="1:10" s="6" customFormat="1" ht="15">
      <c r="A444" s="45" t="s">
        <v>111</v>
      </c>
      <c r="B444" s="46" t="s">
        <v>22</v>
      </c>
      <c r="C444" s="46" t="s">
        <v>29</v>
      </c>
      <c r="D444" s="46" t="s">
        <v>23</v>
      </c>
      <c r="E444" s="46" t="s">
        <v>323</v>
      </c>
      <c r="F444" s="46" t="s">
        <v>112</v>
      </c>
      <c r="G444" s="63">
        <v>294.4</v>
      </c>
      <c r="H444" s="31"/>
      <c r="I444" s="15"/>
      <c r="J444" s="16"/>
    </row>
    <row r="445" spans="1:10" s="6" customFormat="1" ht="26.25">
      <c r="A445" s="45" t="s">
        <v>108</v>
      </c>
      <c r="B445" s="46" t="s">
        <v>22</v>
      </c>
      <c r="C445" s="46" t="s">
        <v>29</v>
      </c>
      <c r="D445" s="46" t="s">
        <v>23</v>
      </c>
      <c r="E445" s="46" t="s">
        <v>324</v>
      </c>
      <c r="F445" s="46" t="s">
        <v>39</v>
      </c>
      <c r="G445" s="63">
        <f>G446</f>
        <v>9821.800000000001</v>
      </c>
      <c r="H445" s="31"/>
      <c r="I445" s="15"/>
      <c r="J445" s="16"/>
    </row>
    <row r="446" spans="1:10" s="6" customFormat="1" ht="26.25">
      <c r="A446" s="45" t="s">
        <v>109</v>
      </c>
      <c r="B446" s="46" t="s">
        <v>22</v>
      </c>
      <c r="C446" s="46" t="s">
        <v>29</v>
      </c>
      <c r="D446" s="46" t="s">
        <v>23</v>
      </c>
      <c r="E446" s="46" t="s">
        <v>324</v>
      </c>
      <c r="F446" s="46" t="s">
        <v>110</v>
      </c>
      <c r="G446" s="63">
        <f>G447</f>
        <v>9821.800000000001</v>
      </c>
      <c r="H446" s="31"/>
      <c r="I446" s="15"/>
      <c r="J446" s="16"/>
    </row>
    <row r="447" spans="1:10" s="6" customFormat="1" ht="15">
      <c r="A447" s="45" t="s">
        <v>111</v>
      </c>
      <c r="B447" s="46" t="s">
        <v>22</v>
      </c>
      <c r="C447" s="46" t="s">
        <v>29</v>
      </c>
      <c r="D447" s="46" t="s">
        <v>23</v>
      </c>
      <c r="E447" s="46" t="s">
        <v>324</v>
      </c>
      <c r="F447" s="46" t="s">
        <v>112</v>
      </c>
      <c r="G447" s="63">
        <f>9747.1+64.2+10.5</f>
        <v>9821.800000000001</v>
      </c>
      <c r="H447" s="31"/>
      <c r="I447" s="15"/>
      <c r="J447" s="16"/>
    </row>
    <row r="448" spans="1:10" s="6" customFormat="1" ht="26.25">
      <c r="A448" s="45" t="s">
        <v>146</v>
      </c>
      <c r="B448" s="46" t="s">
        <v>22</v>
      </c>
      <c r="C448" s="46" t="s">
        <v>29</v>
      </c>
      <c r="D448" s="46" t="s">
        <v>23</v>
      </c>
      <c r="E448" s="46" t="s">
        <v>325</v>
      </c>
      <c r="F448" s="46" t="s">
        <v>39</v>
      </c>
      <c r="G448" s="63">
        <f>G449</f>
        <v>11135.3</v>
      </c>
      <c r="H448" s="31"/>
      <c r="I448" s="15"/>
      <c r="J448" s="16"/>
    </row>
    <row r="449" spans="1:10" s="6" customFormat="1" ht="26.25">
      <c r="A449" s="45" t="s">
        <v>109</v>
      </c>
      <c r="B449" s="46" t="s">
        <v>22</v>
      </c>
      <c r="C449" s="46" t="s">
        <v>29</v>
      </c>
      <c r="D449" s="46" t="s">
        <v>23</v>
      </c>
      <c r="E449" s="46" t="s">
        <v>325</v>
      </c>
      <c r="F449" s="46" t="s">
        <v>110</v>
      </c>
      <c r="G449" s="63">
        <f>G450</f>
        <v>11135.3</v>
      </c>
      <c r="H449" s="31"/>
      <c r="I449" s="15"/>
      <c r="J449" s="16"/>
    </row>
    <row r="450" spans="1:10" s="6" customFormat="1" ht="15">
      <c r="A450" s="45" t="s">
        <v>111</v>
      </c>
      <c r="B450" s="46" t="s">
        <v>22</v>
      </c>
      <c r="C450" s="46" t="s">
        <v>29</v>
      </c>
      <c r="D450" s="46" t="s">
        <v>23</v>
      </c>
      <c r="E450" s="46" t="s">
        <v>325</v>
      </c>
      <c r="F450" s="46" t="s">
        <v>112</v>
      </c>
      <c r="G450" s="63">
        <v>11135.3</v>
      </c>
      <c r="H450" s="31"/>
      <c r="I450" s="15"/>
      <c r="J450" s="16"/>
    </row>
    <row r="451" spans="1:10" s="6" customFormat="1" ht="26.25" hidden="1">
      <c r="A451" s="45" t="s">
        <v>442</v>
      </c>
      <c r="B451" s="46" t="s">
        <v>22</v>
      </c>
      <c r="C451" s="46" t="s">
        <v>29</v>
      </c>
      <c r="D451" s="46" t="s">
        <v>23</v>
      </c>
      <c r="E451" s="46" t="s">
        <v>190</v>
      </c>
      <c r="F451" s="46" t="s">
        <v>39</v>
      </c>
      <c r="G451" s="63">
        <f>G452</f>
        <v>0</v>
      </c>
      <c r="H451" s="31"/>
      <c r="I451" s="15"/>
      <c r="J451" s="16"/>
    </row>
    <row r="452" spans="1:10" s="6" customFormat="1" ht="39" hidden="1">
      <c r="A452" s="45" t="s">
        <v>326</v>
      </c>
      <c r="B452" s="46" t="s">
        <v>22</v>
      </c>
      <c r="C452" s="46" t="s">
        <v>29</v>
      </c>
      <c r="D452" s="46" t="s">
        <v>23</v>
      </c>
      <c r="E452" s="46" t="s">
        <v>327</v>
      </c>
      <c r="F452" s="46" t="s">
        <v>39</v>
      </c>
      <c r="G452" s="63">
        <f>G453</f>
        <v>0</v>
      </c>
      <c r="H452" s="31"/>
      <c r="I452" s="15"/>
      <c r="J452" s="16"/>
    </row>
    <row r="453" spans="1:10" s="6" customFormat="1" ht="15" hidden="1">
      <c r="A453" s="45" t="s">
        <v>235</v>
      </c>
      <c r="B453" s="46" t="s">
        <v>22</v>
      </c>
      <c r="C453" s="46" t="s">
        <v>29</v>
      </c>
      <c r="D453" s="46" t="s">
        <v>23</v>
      </c>
      <c r="E453" s="46" t="s">
        <v>328</v>
      </c>
      <c r="F453" s="46" t="s">
        <v>39</v>
      </c>
      <c r="G453" s="63">
        <f>G454</f>
        <v>0</v>
      </c>
      <c r="H453" s="31"/>
      <c r="I453" s="15"/>
      <c r="J453" s="16"/>
    </row>
    <row r="454" spans="1:10" s="6" customFormat="1" ht="26.25" hidden="1">
      <c r="A454" s="45" t="s">
        <v>109</v>
      </c>
      <c r="B454" s="46" t="s">
        <v>22</v>
      </c>
      <c r="C454" s="46" t="s">
        <v>29</v>
      </c>
      <c r="D454" s="46" t="s">
        <v>23</v>
      </c>
      <c r="E454" s="46" t="s">
        <v>328</v>
      </c>
      <c r="F454" s="46" t="s">
        <v>110</v>
      </c>
      <c r="G454" s="63">
        <f>G455</f>
        <v>0</v>
      </c>
      <c r="H454" s="31"/>
      <c r="I454" s="15"/>
      <c r="J454" s="16"/>
    </row>
    <row r="455" spans="1:10" s="6" customFormat="1" ht="15" hidden="1">
      <c r="A455" s="45" t="s">
        <v>111</v>
      </c>
      <c r="B455" s="46" t="s">
        <v>22</v>
      </c>
      <c r="C455" s="46" t="s">
        <v>29</v>
      </c>
      <c r="D455" s="46" t="s">
        <v>23</v>
      </c>
      <c r="E455" s="46" t="s">
        <v>328</v>
      </c>
      <c r="F455" s="46" t="s">
        <v>112</v>
      </c>
      <c r="G455" s="63">
        <f>64.2-64.2</f>
        <v>0</v>
      </c>
      <c r="H455" s="31"/>
      <c r="I455" s="15"/>
      <c r="J455" s="16"/>
    </row>
    <row r="456" spans="1:10" s="6" customFormat="1" ht="31.5" customHeight="1">
      <c r="A456" s="67" t="s">
        <v>399</v>
      </c>
      <c r="B456" s="46" t="s">
        <v>22</v>
      </c>
      <c r="C456" s="46" t="s">
        <v>29</v>
      </c>
      <c r="D456" s="46" t="s">
        <v>28</v>
      </c>
      <c r="E456" s="46" t="s">
        <v>166</v>
      </c>
      <c r="F456" s="46" t="s">
        <v>39</v>
      </c>
      <c r="G456" s="63">
        <f>G457</f>
        <v>179.5</v>
      </c>
      <c r="H456" s="31">
        <f>H457</f>
        <v>3260500</v>
      </c>
      <c r="I456" s="15">
        <f>I457</f>
        <v>0</v>
      </c>
      <c r="J456" s="16">
        <f>J457</f>
        <v>0</v>
      </c>
    </row>
    <row r="457" spans="1:10" s="6" customFormat="1" ht="31.5" customHeight="1">
      <c r="A457" s="45" t="s">
        <v>224</v>
      </c>
      <c r="B457" s="46" t="s">
        <v>22</v>
      </c>
      <c r="C457" s="46" t="s">
        <v>29</v>
      </c>
      <c r="D457" s="46" t="s">
        <v>28</v>
      </c>
      <c r="E457" s="46" t="s">
        <v>181</v>
      </c>
      <c r="F457" s="46" t="s">
        <v>39</v>
      </c>
      <c r="G457" s="63">
        <f>G458</f>
        <v>179.5</v>
      </c>
      <c r="H457" s="31">
        <f>H460</f>
        <v>3260500</v>
      </c>
      <c r="I457" s="15">
        <f>I460</f>
        <v>0</v>
      </c>
      <c r="J457" s="16">
        <f>J460</f>
        <v>0</v>
      </c>
    </row>
    <row r="458" spans="1:10" s="6" customFormat="1" ht="81.75" customHeight="1">
      <c r="A458" s="45" t="s">
        <v>478</v>
      </c>
      <c r="B458" s="46" t="s">
        <v>22</v>
      </c>
      <c r="C458" s="46" t="s">
        <v>29</v>
      </c>
      <c r="D458" s="46" t="s">
        <v>28</v>
      </c>
      <c r="E458" s="46" t="s">
        <v>277</v>
      </c>
      <c r="F458" s="46" t="s">
        <v>39</v>
      </c>
      <c r="G458" s="63">
        <f>G459</f>
        <v>179.5</v>
      </c>
      <c r="H458" s="31"/>
      <c r="I458" s="15"/>
      <c r="J458" s="16"/>
    </row>
    <row r="459" spans="1:10" s="6" customFormat="1" ht="27" customHeight="1">
      <c r="A459" s="45" t="s">
        <v>354</v>
      </c>
      <c r="B459" s="46" t="s">
        <v>22</v>
      </c>
      <c r="C459" s="46" t="s">
        <v>29</v>
      </c>
      <c r="D459" s="46" t="s">
        <v>28</v>
      </c>
      <c r="E459" s="46" t="s">
        <v>279</v>
      </c>
      <c r="F459" s="46" t="s">
        <v>85</v>
      </c>
      <c r="G459" s="63">
        <f>G460</f>
        <v>179.5</v>
      </c>
      <c r="H459" s="31"/>
      <c r="I459" s="15"/>
      <c r="J459" s="16"/>
    </row>
    <row r="460" spans="1:10" s="6" customFormat="1" ht="27.75" customHeight="1">
      <c r="A460" s="45" t="s">
        <v>86</v>
      </c>
      <c r="B460" s="46" t="s">
        <v>22</v>
      </c>
      <c r="C460" s="46" t="s">
        <v>29</v>
      </c>
      <c r="D460" s="46" t="s">
        <v>28</v>
      </c>
      <c r="E460" s="46" t="s">
        <v>279</v>
      </c>
      <c r="F460" s="46" t="s">
        <v>87</v>
      </c>
      <c r="G460" s="63">
        <f>165.1+30+12.5-20.6-7.5</f>
        <v>179.5</v>
      </c>
      <c r="H460" s="31">
        <v>3260500</v>
      </c>
      <c r="I460" s="15">
        <v>0</v>
      </c>
      <c r="J460" s="16">
        <v>0</v>
      </c>
    </row>
    <row r="461" spans="1:10" s="6" customFormat="1" ht="18.75" customHeight="1">
      <c r="A461" s="45" t="s">
        <v>425</v>
      </c>
      <c r="B461" s="46" t="s">
        <v>22</v>
      </c>
      <c r="C461" s="46" t="s">
        <v>29</v>
      </c>
      <c r="D461" s="46" t="s">
        <v>29</v>
      </c>
      <c r="E461" s="46" t="s">
        <v>166</v>
      </c>
      <c r="F461" s="46" t="s">
        <v>39</v>
      </c>
      <c r="G461" s="63">
        <f>G462</f>
        <v>316.5</v>
      </c>
      <c r="H461" s="31">
        <f>H462</f>
        <v>306030</v>
      </c>
      <c r="I461" s="15">
        <f>I462</f>
        <v>300520</v>
      </c>
      <c r="J461" s="16">
        <f>J462</f>
        <v>300520</v>
      </c>
    </row>
    <row r="462" spans="1:10" s="6" customFormat="1" ht="28.5" customHeight="1">
      <c r="A462" s="45" t="s">
        <v>443</v>
      </c>
      <c r="B462" s="46" t="s">
        <v>22</v>
      </c>
      <c r="C462" s="46" t="s">
        <v>29</v>
      </c>
      <c r="D462" s="46" t="s">
        <v>29</v>
      </c>
      <c r="E462" s="46" t="s">
        <v>196</v>
      </c>
      <c r="F462" s="46" t="s">
        <v>39</v>
      </c>
      <c r="G462" s="63">
        <f>G463+G469</f>
        <v>316.5</v>
      </c>
      <c r="H462" s="31">
        <f>H465</f>
        <v>306030</v>
      </c>
      <c r="I462" s="15">
        <f>I465</f>
        <v>300520</v>
      </c>
      <c r="J462" s="16">
        <f>J465</f>
        <v>300520</v>
      </c>
    </row>
    <row r="463" spans="1:10" s="6" customFormat="1" ht="28.5" customHeight="1">
      <c r="A463" s="45" t="s">
        <v>261</v>
      </c>
      <c r="B463" s="46" t="s">
        <v>22</v>
      </c>
      <c r="C463" s="46" t="s">
        <v>29</v>
      </c>
      <c r="D463" s="46" t="s">
        <v>29</v>
      </c>
      <c r="E463" s="46" t="s">
        <v>260</v>
      </c>
      <c r="F463" s="46" t="s">
        <v>39</v>
      </c>
      <c r="G463" s="63">
        <f>G464</f>
        <v>249.5</v>
      </c>
      <c r="H463" s="31"/>
      <c r="I463" s="15"/>
      <c r="J463" s="16"/>
    </row>
    <row r="464" spans="1:10" s="6" customFormat="1" ht="28.5" customHeight="1">
      <c r="A464" s="45" t="s">
        <v>235</v>
      </c>
      <c r="B464" s="46" t="s">
        <v>22</v>
      </c>
      <c r="C464" s="46" t="s">
        <v>29</v>
      </c>
      <c r="D464" s="46" t="s">
        <v>29</v>
      </c>
      <c r="E464" s="46" t="s">
        <v>262</v>
      </c>
      <c r="F464" s="46" t="s">
        <v>39</v>
      </c>
      <c r="G464" s="63">
        <f>G465</f>
        <v>249.5</v>
      </c>
      <c r="H464" s="31"/>
      <c r="I464" s="15"/>
      <c r="J464" s="16"/>
    </row>
    <row r="465" spans="1:10" s="6" customFormat="1" ht="26.25">
      <c r="A465" s="45" t="s">
        <v>109</v>
      </c>
      <c r="B465" s="46" t="s">
        <v>22</v>
      </c>
      <c r="C465" s="46" t="s">
        <v>29</v>
      </c>
      <c r="D465" s="46" t="s">
        <v>29</v>
      </c>
      <c r="E465" s="46" t="s">
        <v>262</v>
      </c>
      <c r="F465" s="46" t="s">
        <v>110</v>
      </c>
      <c r="G465" s="63">
        <f>G466</f>
        <v>249.5</v>
      </c>
      <c r="H465" s="31">
        <f>H466</f>
        <v>306030</v>
      </c>
      <c r="I465" s="15">
        <f>I466</f>
        <v>300520</v>
      </c>
      <c r="J465" s="16">
        <f>J466</f>
        <v>300520</v>
      </c>
    </row>
    <row r="466" spans="1:10" s="6" customFormat="1" ht="15">
      <c r="A466" s="45" t="s">
        <v>111</v>
      </c>
      <c r="B466" s="46" t="s">
        <v>22</v>
      </c>
      <c r="C466" s="46" t="s">
        <v>29</v>
      </c>
      <c r="D466" s="46" t="s">
        <v>29</v>
      </c>
      <c r="E466" s="46" t="s">
        <v>262</v>
      </c>
      <c r="F466" s="46" t="s">
        <v>112</v>
      </c>
      <c r="G466" s="63">
        <v>249.5</v>
      </c>
      <c r="H466" s="31">
        <f>300520+5510</f>
        <v>306030</v>
      </c>
      <c r="I466" s="15">
        <v>300520</v>
      </c>
      <c r="J466" s="16">
        <v>300520</v>
      </c>
    </row>
    <row r="467" spans="1:10" s="6" customFormat="1" ht="39" customHeight="1" hidden="1">
      <c r="A467" s="45" t="s">
        <v>2</v>
      </c>
      <c r="B467" s="46" t="s">
        <v>22</v>
      </c>
      <c r="C467" s="46" t="s">
        <v>29</v>
      </c>
      <c r="D467" s="46" t="s">
        <v>26</v>
      </c>
      <c r="E467" s="46" t="s">
        <v>10</v>
      </c>
      <c r="F467" s="46" t="s">
        <v>39</v>
      </c>
      <c r="G467" s="63">
        <f>H467/1000</f>
        <v>0</v>
      </c>
      <c r="H467" s="31">
        <f>H468</f>
        <v>0</v>
      </c>
      <c r="I467" s="15">
        <f>I468</f>
        <v>0</v>
      </c>
      <c r="J467" s="16">
        <f>J468</f>
        <v>0</v>
      </c>
    </row>
    <row r="468" spans="1:10" s="6" customFormat="1" ht="15" customHeight="1" hidden="1">
      <c r="A468" s="45" t="s">
        <v>3</v>
      </c>
      <c r="B468" s="46" t="s">
        <v>22</v>
      </c>
      <c r="C468" s="46" t="s">
        <v>29</v>
      </c>
      <c r="D468" s="46" t="s">
        <v>26</v>
      </c>
      <c r="E468" s="46" t="s">
        <v>10</v>
      </c>
      <c r="F468" s="46" t="s">
        <v>4</v>
      </c>
      <c r="G468" s="63">
        <f>H468/1000</f>
        <v>0</v>
      </c>
      <c r="H468" s="31">
        <v>0</v>
      </c>
      <c r="I468" s="15">
        <v>0</v>
      </c>
      <c r="J468" s="16">
        <v>0</v>
      </c>
    </row>
    <row r="469" spans="1:10" s="6" customFormat="1" ht="15" customHeight="1">
      <c r="A469" s="45" t="s">
        <v>265</v>
      </c>
      <c r="B469" s="46" t="s">
        <v>22</v>
      </c>
      <c r="C469" s="46" t="s">
        <v>29</v>
      </c>
      <c r="D469" s="46" t="s">
        <v>29</v>
      </c>
      <c r="E469" s="46" t="s">
        <v>264</v>
      </c>
      <c r="F469" s="46" t="s">
        <v>39</v>
      </c>
      <c r="G469" s="63">
        <f>G470</f>
        <v>67</v>
      </c>
      <c r="H469" s="31"/>
      <c r="I469" s="15"/>
      <c r="J469" s="16"/>
    </row>
    <row r="470" spans="1:10" s="6" customFormat="1" ht="15" customHeight="1">
      <c r="A470" s="45" t="s">
        <v>235</v>
      </c>
      <c r="B470" s="46" t="s">
        <v>22</v>
      </c>
      <c r="C470" s="46" t="s">
        <v>29</v>
      </c>
      <c r="D470" s="46" t="s">
        <v>29</v>
      </c>
      <c r="E470" s="46" t="s">
        <v>263</v>
      </c>
      <c r="F470" s="46" t="s">
        <v>39</v>
      </c>
      <c r="G470" s="63">
        <f>G471</f>
        <v>67</v>
      </c>
      <c r="H470" s="31"/>
      <c r="I470" s="15"/>
      <c r="J470" s="16"/>
    </row>
    <row r="471" spans="1:10" s="6" customFormat="1" ht="30" customHeight="1">
      <c r="A471" s="45" t="s">
        <v>109</v>
      </c>
      <c r="B471" s="46" t="s">
        <v>22</v>
      </c>
      <c r="C471" s="46" t="s">
        <v>29</v>
      </c>
      <c r="D471" s="46" t="s">
        <v>29</v>
      </c>
      <c r="E471" s="46" t="s">
        <v>263</v>
      </c>
      <c r="F471" s="46" t="s">
        <v>110</v>
      </c>
      <c r="G471" s="63">
        <f>G472</f>
        <v>67</v>
      </c>
      <c r="H471" s="31"/>
      <c r="I471" s="15"/>
      <c r="J471" s="16"/>
    </row>
    <row r="472" spans="1:10" s="6" customFormat="1" ht="15" customHeight="1">
      <c r="A472" s="45" t="s">
        <v>111</v>
      </c>
      <c r="B472" s="46" t="s">
        <v>22</v>
      </c>
      <c r="C472" s="46" t="s">
        <v>29</v>
      </c>
      <c r="D472" s="46" t="s">
        <v>29</v>
      </c>
      <c r="E472" s="46" t="s">
        <v>263</v>
      </c>
      <c r="F472" s="46" t="s">
        <v>112</v>
      </c>
      <c r="G472" s="63">
        <v>67</v>
      </c>
      <c r="H472" s="31"/>
      <c r="I472" s="15"/>
      <c r="J472" s="16"/>
    </row>
    <row r="473" spans="1:10" s="6" customFormat="1" ht="15">
      <c r="A473" s="45" t="s">
        <v>52</v>
      </c>
      <c r="B473" s="46" t="s">
        <v>22</v>
      </c>
      <c r="C473" s="46" t="s">
        <v>31</v>
      </c>
      <c r="D473" s="46" t="s">
        <v>37</v>
      </c>
      <c r="E473" s="46" t="s">
        <v>166</v>
      </c>
      <c r="F473" s="46" t="s">
        <v>39</v>
      </c>
      <c r="G473" s="63">
        <f>G474+G479+G487</f>
        <v>917.5999999999999</v>
      </c>
      <c r="H473" s="31">
        <f>H474+H479+H495+H487</f>
        <v>2901850</v>
      </c>
      <c r="I473" s="15">
        <f>I474+I479+I495+I487</f>
        <v>2936550</v>
      </c>
      <c r="J473" s="16">
        <f>J474+J479+J495+J487</f>
        <v>2970650</v>
      </c>
    </row>
    <row r="474" spans="1:10" s="6" customFormat="1" ht="15">
      <c r="A474" s="45" t="s">
        <v>482</v>
      </c>
      <c r="B474" s="46" t="s">
        <v>22</v>
      </c>
      <c r="C474" s="46" t="s">
        <v>31</v>
      </c>
      <c r="D474" s="46" t="s">
        <v>20</v>
      </c>
      <c r="E474" s="46" t="s">
        <v>166</v>
      </c>
      <c r="F474" s="46" t="s">
        <v>39</v>
      </c>
      <c r="G474" s="63">
        <f aca="true" t="shared" si="12" ref="G474:J477">G475</f>
        <v>402</v>
      </c>
      <c r="H474" s="31">
        <f t="shared" si="12"/>
        <v>311250</v>
      </c>
      <c r="I474" s="15">
        <f t="shared" si="12"/>
        <v>311250</v>
      </c>
      <c r="J474" s="16">
        <f t="shared" si="12"/>
        <v>311250</v>
      </c>
    </row>
    <row r="475" spans="1:10" s="20" customFormat="1" ht="26.25">
      <c r="A475" s="45" t="s">
        <v>107</v>
      </c>
      <c r="B475" s="46" t="s">
        <v>22</v>
      </c>
      <c r="C475" s="46" t="s">
        <v>31</v>
      </c>
      <c r="D475" s="46" t="s">
        <v>20</v>
      </c>
      <c r="E475" s="46" t="s">
        <v>185</v>
      </c>
      <c r="F475" s="46" t="s">
        <v>39</v>
      </c>
      <c r="G475" s="63">
        <f t="shared" si="12"/>
        <v>402</v>
      </c>
      <c r="H475" s="31">
        <f t="shared" si="12"/>
        <v>311250</v>
      </c>
      <c r="I475" s="15">
        <f t="shared" si="12"/>
        <v>311250</v>
      </c>
      <c r="J475" s="16">
        <f t="shared" si="12"/>
        <v>311250</v>
      </c>
    </row>
    <row r="476" spans="1:10" s="20" customFormat="1" ht="15">
      <c r="A476" s="45" t="s">
        <v>151</v>
      </c>
      <c r="B476" s="46" t="s">
        <v>22</v>
      </c>
      <c r="C476" s="46" t="s">
        <v>31</v>
      </c>
      <c r="D476" s="46" t="s">
        <v>20</v>
      </c>
      <c r="E476" s="46" t="s">
        <v>197</v>
      </c>
      <c r="F476" s="46" t="s">
        <v>39</v>
      </c>
      <c r="G476" s="63">
        <f t="shared" si="12"/>
        <v>402</v>
      </c>
      <c r="H476" s="31">
        <f t="shared" si="12"/>
        <v>311250</v>
      </c>
      <c r="I476" s="15">
        <f t="shared" si="12"/>
        <v>311250</v>
      </c>
      <c r="J476" s="16">
        <f t="shared" si="12"/>
        <v>311250</v>
      </c>
    </row>
    <row r="477" spans="1:10" s="19" customFormat="1" ht="15">
      <c r="A477" s="45" t="s">
        <v>116</v>
      </c>
      <c r="B477" s="46" t="s">
        <v>22</v>
      </c>
      <c r="C477" s="46" t="s">
        <v>31</v>
      </c>
      <c r="D477" s="46" t="s">
        <v>20</v>
      </c>
      <c r="E477" s="46" t="s">
        <v>197</v>
      </c>
      <c r="F477" s="46" t="s">
        <v>117</v>
      </c>
      <c r="G477" s="63">
        <f t="shared" si="12"/>
        <v>402</v>
      </c>
      <c r="H477" s="31">
        <f t="shared" si="12"/>
        <v>311250</v>
      </c>
      <c r="I477" s="15">
        <f t="shared" si="12"/>
        <v>311250</v>
      </c>
      <c r="J477" s="16">
        <f t="shared" si="12"/>
        <v>311250</v>
      </c>
    </row>
    <row r="478" spans="1:11" s="19" customFormat="1" ht="15">
      <c r="A478" s="45" t="s">
        <v>118</v>
      </c>
      <c r="B478" s="46" t="s">
        <v>22</v>
      </c>
      <c r="C478" s="46" t="s">
        <v>31</v>
      </c>
      <c r="D478" s="46" t="s">
        <v>20</v>
      </c>
      <c r="E478" s="46" t="s">
        <v>197</v>
      </c>
      <c r="F478" s="46" t="s">
        <v>119</v>
      </c>
      <c r="G478" s="63">
        <v>402</v>
      </c>
      <c r="H478" s="31">
        <v>311250</v>
      </c>
      <c r="I478" s="15">
        <v>311250</v>
      </c>
      <c r="J478" s="16">
        <v>311250</v>
      </c>
      <c r="K478" s="36"/>
    </row>
    <row r="479" spans="1:10" s="19" customFormat="1" ht="15">
      <c r="A479" s="45" t="s">
        <v>53</v>
      </c>
      <c r="B479" s="46" t="s">
        <v>22</v>
      </c>
      <c r="C479" s="46" t="s">
        <v>31</v>
      </c>
      <c r="D479" s="46" t="s">
        <v>25</v>
      </c>
      <c r="E479" s="46" t="s">
        <v>166</v>
      </c>
      <c r="F479" s="46" t="s">
        <v>39</v>
      </c>
      <c r="G479" s="63">
        <f>G480</f>
        <v>229.4</v>
      </c>
      <c r="H479" s="31">
        <f>H480</f>
        <v>200900</v>
      </c>
      <c r="I479" s="15">
        <f aca="true" t="shared" si="13" ref="I479:J484">I480</f>
        <v>235600</v>
      </c>
      <c r="J479" s="16">
        <f t="shared" si="13"/>
        <v>269700</v>
      </c>
    </row>
    <row r="480" spans="1:10" s="6" customFormat="1" ht="26.25">
      <c r="A480" s="45" t="s">
        <v>107</v>
      </c>
      <c r="B480" s="46" t="s">
        <v>22</v>
      </c>
      <c r="C480" s="46" t="s">
        <v>31</v>
      </c>
      <c r="D480" s="46" t="s">
        <v>25</v>
      </c>
      <c r="E480" s="46" t="s">
        <v>185</v>
      </c>
      <c r="F480" s="46" t="s">
        <v>39</v>
      </c>
      <c r="G480" s="63">
        <f>G481</f>
        <v>229.4</v>
      </c>
      <c r="H480" s="31">
        <f>H481</f>
        <v>200900</v>
      </c>
      <c r="I480" s="15">
        <f t="shared" si="13"/>
        <v>235600</v>
      </c>
      <c r="J480" s="16">
        <f t="shared" si="13"/>
        <v>269700</v>
      </c>
    </row>
    <row r="481" spans="1:10" s="20" customFormat="1" ht="37.5" customHeight="1">
      <c r="A481" s="45" t="s">
        <v>153</v>
      </c>
      <c r="B481" s="46" t="s">
        <v>22</v>
      </c>
      <c r="C481" s="46" t="s">
        <v>31</v>
      </c>
      <c r="D481" s="46" t="s">
        <v>25</v>
      </c>
      <c r="E481" s="46" t="s">
        <v>215</v>
      </c>
      <c r="F481" s="46" t="s">
        <v>39</v>
      </c>
      <c r="G481" s="63">
        <f>G482+G484</f>
        <v>229.4</v>
      </c>
      <c r="H481" s="31">
        <f>H484</f>
        <v>200900</v>
      </c>
      <c r="I481" s="15">
        <f>I484</f>
        <v>235600</v>
      </c>
      <c r="J481" s="16">
        <f>J484</f>
        <v>269700</v>
      </c>
    </row>
    <row r="482" spans="1:16" s="20" customFormat="1" ht="27" customHeight="1">
      <c r="A482" s="45" t="s">
        <v>354</v>
      </c>
      <c r="B482" s="46" t="s">
        <v>22</v>
      </c>
      <c r="C482" s="46" t="s">
        <v>31</v>
      </c>
      <c r="D482" s="46" t="s">
        <v>25</v>
      </c>
      <c r="E482" s="46" t="s">
        <v>215</v>
      </c>
      <c r="F482" s="46" t="s">
        <v>85</v>
      </c>
      <c r="G482" s="47">
        <f>G483</f>
        <v>4.1</v>
      </c>
      <c r="H482" s="31"/>
      <c r="I482" s="15"/>
      <c r="J482" s="16"/>
      <c r="O482" s="65"/>
      <c r="P482" s="65"/>
    </row>
    <row r="483" spans="1:16" s="20" customFormat="1" ht="27.75" customHeight="1">
      <c r="A483" s="45" t="s">
        <v>129</v>
      </c>
      <c r="B483" s="46" t="s">
        <v>22</v>
      </c>
      <c r="C483" s="46" t="s">
        <v>31</v>
      </c>
      <c r="D483" s="46" t="s">
        <v>25</v>
      </c>
      <c r="E483" s="46" t="s">
        <v>215</v>
      </c>
      <c r="F483" s="46" t="s">
        <v>87</v>
      </c>
      <c r="G483" s="47">
        <v>4.1</v>
      </c>
      <c r="H483" s="31"/>
      <c r="I483" s="15"/>
      <c r="J483" s="16"/>
      <c r="O483" s="65"/>
      <c r="P483" s="65"/>
    </row>
    <row r="484" spans="1:10" s="19" customFormat="1" ht="14.25" customHeight="1">
      <c r="A484" s="45" t="s">
        <v>116</v>
      </c>
      <c r="B484" s="46" t="s">
        <v>22</v>
      </c>
      <c r="C484" s="46" t="s">
        <v>31</v>
      </c>
      <c r="D484" s="46" t="s">
        <v>25</v>
      </c>
      <c r="E484" s="46" t="s">
        <v>215</v>
      </c>
      <c r="F484" s="46" t="s">
        <v>117</v>
      </c>
      <c r="G484" s="47">
        <f>G485</f>
        <v>225.3</v>
      </c>
      <c r="H484" s="31">
        <f>H485</f>
        <v>200900</v>
      </c>
      <c r="I484" s="15">
        <f t="shared" si="13"/>
        <v>235600</v>
      </c>
      <c r="J484" s="16">
        <f t="shared" si="13"/>
        <v>269700</v>
      </c>
    </row>
    <row r="485" spans="1:10" s="19" customFormat="1" ht="16.5" customHeight="1">
      <c r="A485" s="45" t="s">
        <v>118</v>
      </c>
      <c r="B485" s="46" t="s">
        <v>22</v>
      </c>
      <c r="C485" s="46" t="s">
        <v>31</v>
      </c>
      <c r="D485" s="46" t="s">
        <v>25</v>
      </c>
      <c r="E485" s="46" t="s">
        <v>215</v>
      </c>
      <c r="F485" s="46" t="s">
        <v>119</v>
      </c>
      <c r="G485" s="47">
        <v>225.3</v>
      </c>
      <c r="H485" s="31">
        <f>200900</f>
        <v>200900</v>
      </c>
      <c r="I485" s="15">
        <v>235600</v>
      </c>
      <c r="J485" s="16">
        <v>269700</v>
      </c>
    </row>
    <row r="486" spans="1:10" s="19" customFormat="1" ht="2.25" customHeight="1" hidden="1">
      <c r="A486" s="45"/>
      <c r="B486" s="46"/>
      <c r="C486" s="46"/>
      <c r="D486" s="46"/>
      <c r="E486" s="46"/>
      <c r="F486" s="46"/>
      <c r="G486" s="47">
        <f>H486/1000</f>
        <v>0</v>
      </c>
      <c r="H486" s="31"/>
      <c r="I486" s="15"/>
      <c r="J486" s="16"/>
    </row>
    <row r="487" spans="1:10" s="6" customFormat="1" ht="18.75" customHeight="1">
      <c r="A487" s="45" t="s">
        <v>12</v>
      </c>
      <c r="B487" s="46" t="s">
        <v>22</v>
      </c>
      <c r="C487" s="46" t="s">
        <v>31</v>
      </c>
      <c r="D487" s="46" t="s">
        <v>24</v>
      </c>
      <c r="E487" s="46" t="s">
        <v>166</v>
      </c>
      <c r="F487" s="46" t="s">
        <v>39</v>
      </c>
      <c r="G487" s="63">
        <f>G488</f>
        <v>286.2</v>
      </c>
      <c r="H487" s="31">
        <f>H488</f>
        <v>534700</v>
      </c>
      <c r="I487" s="15">
        <f>I488</f>
        <v>534700</v>
      </c>
      <c r="J487" s="16">
        <f>J488</f>
        <v>534700</v>
      </c>
    </row>
    <row r="488" spans="1:10" s="6" customFormat="1" ht="26.25">
      <c r="A488" s="45" t="s">
        <v>107</v>
      </c>
      <c r="B488" s="46" t="s">
        <v>22</v>
      </c>
      <c r="C488" s="46" t="s">
        <v>31</v>
      </c>
      <c r="D488" s="46" t="s">
        <v>24</v>
      </c>
      <c r="E488" s="46" t="s">
        <v>185</v>
      </c>
      <c r="F488" s="46" t="s">
        <v>39</v>
      </c>
      <c r="G488" s="63">
        <f>G492+G489</f>
        <v>286.2</v>
      </c>
      <c r="H488" s="31">
        <f>H492</f>
        <v>534700</v>
      </c>
      <c r="I488" s="15">
        <f>I492</f>
        <v>534700</v>
      </c>
      <c r="J488" s="16">
        <f>J492</f>
        <v>534700</v>
      </c>
    </row>
    <row r="489" spans="1:10" s="6" customFormat="1" ht="64.5" hidden="1">
      <c r="A489" s="50" t="s">
        <v>465</v>
      </c>
      <c r="B489" s="46" t="s">
        <v>22</v>
      </c>
      <c r="C489" s="46" t="s">
        <v>31</v>
      </c>
      <c r="D489" s="46" t="s">
        <v>24</v>
      </c>
      <c r="E489" s="46" t="s">
        <v>464</v>
      </c>
      <c r="F489" s="46" t="s">
        <v>39</v>
      </c>
      <c r="G489" s="63">
        <f>G490</f>
        <v>0</v>
      </c>
      <c r="H489" s="31"/>
      <c r="I489" s="15"/>
      <c r="J489" s="16"/>
    </row>
    <row r="490" spans="1:10" s="6" customFormat="1" ht="26.25" hidden="1">
      <c r="A490" s="45" t="s">
        <v>354</v>
      </c>
      <c r="B490" s="46" t="s">
        <v>22</v>
      </c>
      <c r="C490" s="46" t="s">
        <v>31</v>
      </c>
      <c r="D490" s="46" t="s">
        <v>24</v>
      </c>
      <c r="E490" s="46" t="s">
        <v>464</v>
      </c>
      <c r="F490" s="46" t="s">
        <v>85</v>
      </c>
      <c r="G490" s="47">
        <f>G491</f>
        <v>0</v>
      </c>
      <c r="H490" s="31"/>
      <c r="I490" s="15"/>
      <c r="J490" s="16"/>
    </row>
    <row r="491" spans="1:10" s="6" customFormat="1" ht="26.25" hidden="1">
      <c r="A491" s="45" t="s">
        <v>86</v>
      </c>
      <c r="B491" s="46" t="s">
        <v>22</v>
      </c>
      <c r="C491" s="46" t="s">
        <v>31</v>
      </c>
      <c r="D491" s="46" t="s">
        <v>24</v>
      </c>
      <c r="E491" s="46" t="s">
        <v>464</v>
      </c>
      <c r="F491" s="46" t="s">
        <v>87</v>
      </c>
      <c r="G491" s="47">
        <f>4.9-4.9</f>
        <v>0</v>
      </c>
      <c r="H491" s="31"/>
      <c r="I491" s="15"/>
      <c r="J491" s="16"/>
    </row>
    <row r="492" spans="1:10" s="6" customFormat="1" ht="45" customHeight="1">
      <c r="A492" s="45" t="s">
        <v>219</v>
      </c>
      <c r="B492" s="46" t="s">
        <v>22</v>
      </c>
      <c r="C492" s="46" t="s">
        <v>31</v>
      </c>
      <c r="D492" s="46" t="s">
        <v>24</v>
      </c>
      <c r="E492" s="46" t="s">
        <v>212</v>
      </c>
      <c r="F492" s="46" t="s">
        <v>39</v>
      </c>
      <c r="G492" s="63">
        <f aca="true" t="shared" si="14" ref="G492:J493">G493</f>
        <v>286.2</v>
      </c>
      <c r="H492" s="31">
        <f t="shared" si="14"/>
        <v>534700</v>
      </c>
      <c r="I492" s="15">
        <f t="shared" si="14"/>
        <v>534700</v>
      </c>
      <c r="J492" s="16">
        <f t="shared" si="14"/>
        <v>534700</v>
      </c>
    </row>
    <row r="493" spans="1:10" s="6" customFormat="1" ht="15">
      <c r="A493" s="45" t="s">
        <v>120</v>
      </c>
      <c r="B493" s="46" t="s">
        <v>22</v>
      </c>
      <c r="C493" s="46" t="s">
        <v>31</v>
      </c>
      <c r="D493" s="46" t="s">
        <v>24</v>
      </c>
      <c r="E493" s="46" t="s">
        <v>212</v>
      </c>
      <c r="F493" s="46" t="s">
        <v>117</v>
      </c>
      <c r="G493" s="63">
        <f t="shared" si="14"/>
        <v>286.2</v>
      </c>
      <c r="H493" s="31">
        <f t="shared" si="14"/>
        <v>534700</v>
      </c>
      <c r="I493" s="15">
        <f t="shared" si="14"/>
        <v>534700</v>
      </c>
      <c r="J493" s="16">
        <f t="shared" si="14"/>
        <v>534700</v>
      </c>
    </row>
    <row r="494" spans="1:10" s="6" customFormat="1" ht="15">
      <c r="A494" s="45" t="s">
        <v>118</v>
      </c>
      <c r="B494" s="46" t="s">
        <v>22</v>
      </c>
      <c r="C494" s="46" t="s">
        <v>31</v>
      </c>
      <c r="D494" s="46" t="s">
        <v>24</v>
      </c>
      <c r="E494" s="46" t="s">
        <v>212</v>
      </c>
      <c r="F494" s="46" t="s">
        <v>119</v>
      </c>
      <c r="G494" s="63">
        <v>286.2</v>
      </c>
      <c r="H494" s="31">
        <v>534700</v>
      </c>
      <c r="I494" s="15">
        <v>534700</v>
      </c>
      <c r="J494" s="16">
        <v>534700</v>
      </c>
    </row>
    <row r="495" spans="1:10" s="6" customFormat="1" ht="15" hidden="1">
      <c r="A495" s="45" t="s">
        <v>54</v>
      </c>
      <c r="B495" s="46" t="s">
        <v>22</v>
      </c>
      <c r="C495" s="46" t="s">
        <v>31</v>
      </c>
      <c r="D495" s="46" t="s">
        <v>21</v>
      </c>
      <c r="E495" s="46" t="s">
        <v>166</v>
      </c>
      <c r="F495" s="46" t="s">
        <v>39</v>
      </c>
      <c r="G495" s="63">
        <f aca="true" t="shared" si="15" ref="G495:J498">G496</f>
        <v>0</v>
      </c>
      <c r="H495" s="31">
        <f t="shared" si="15"/>
        <v>1855000</v>
      </c>
      <c r="I495" s="15">
        <f t="shared" si="15"/>
        <v>1855000</v>
      </c>
      <c r="J495" s="16">
        <f t="shared" si="15"/>
        <v>1855000</v>
      </c>
    </row>
    <row r="496" spans="1:10" s="6" customFormat="1" ht="26.25" hidden="1">
      <c r="A496" s="45" t="s">
        <v>107</v>
      </c>
      <c r="B496" s="46" t="s">
        <v>22</v>
      </c>
      <c r="C496" s="46" t="s">
        <v>31</v>
      </c>
      <c r="D496" s="46" t="s">
        <v>21</v>
      </c>
      <c r="E496" s="46" t="s">
        <v>185</v>
      </c>
      <c r="F496" s="46" t="s">
        <v>39</v>
      </c>
      <c r="G496" s="63">
        <f t="shared" si="15"/>
        <v>0</v>
      </c>
      <c r="H496" s="31">
        <f t="shared" si="15"/>
        <v>1855000</v>
      </c>
      <c r="I496" s="15">
        <f t="shared" si="15"/>
        <v>1855000</v>
      </c>
      <c r="J496" s="16">
        <f t="shared" si="15"/>
        <v>1855000</v>
      </c>
    </row>
    <row r="497" spans="1:10" s="6" customFormat="1" ht="26.25" hidden="1">
      <c r="A497" s="45" t="s">
        <v>121</v>
      </c>
      <c r="B497" s="46" t="s">
        <v>22</v>
      </c>
      <c r="C497" s="46" t="s">
        <v>31</v>
      </c>
      <c r="D497" s="46" t="s">
        <v>21</v>
      </c>
      <c r="E497" s="46" t="s">
        <v>122</v>
      </c>
      <c r="F497" s="46" t="s">
        <v>39</v>
      </c>
      <c r="G497" s="63">
        <f t="shared" si="15"/>
        <v>0</v>
      </c>
      <c r="H497" s="31">
        <f t="shared" si="15"/>
        <v>1855000</v>
      </c>
      <c r="I497" s="15">
        <f t="shared" si="15"/>
        <v>1855000</v>
      </c>
      <c r="J497" s="16">
        <f t="shared" si="15"/>
        <v>1855000</v>
      </c>
    </row>
    <row r="498" spans="1:10" s="6" customFormat="1" ht="15" hidden="1">
      <c r="A498" s="45" t="s">
        <v>120</v>
      </c>
      <c r="B498" s="46" t="s">
        <v>22</v>
      </c>
      <c r="C498" s="46" t="s">
        <v>31</v>
      </c>
      <c r="D498" s="46" t="s">
        <v>21</v>
      </c>
      <c r="E498" s="46" t="s">
        <v>122</v>
      </c>
      <c r="F498" s="46" t="s">
        <v>117</v>
      </c>
      <c r="G498" s="63">
        <f t="shared" si="15"/>
        <v>0</v>
      </c>
      <c r="H498" s="31">
        <f t="shared" si="15"/>
        <v>1855000</v>
      </c>
      <c r="I498" s="15">
        <f t="shared" si="15"/>
        <v>1855000</v>
      </c>
      <c r="J498" s="16">
        <f t="shared" si="15"/>
        <v>1855000</v>
      </c>
    </row>
    <row r="499" spans="1:10" s="6" customFormat="1" ht="15.75" customHeight="1" hidden="1">
      <c r="A499" s="45" t="s">
        <v>118</v>
      </c>
      <c r="B499" s="46" t="s">
        <v>22</v>
      </c>
      <c r="C499" s="46" t="s">
        <v>31</v>
      </c>
      <c r="D499" s="46" t="s">
        <v>21</v>
      </c>
      <c r="E499" s="46" t="s">
        <v>122</v>
      </c>
      <c r="F499" s="46" t="s">
        <v>119</v>
      </c>
      <c r="G499" s="63">
        <v>0</v>
      </c>
      <c r="H499" s="31">
        <v>1855000</v>
      </c>
      <c r="I499" s="15">
        <v>1855000</v>
      </c>
      <c r="J499" s="16">
        <v>1855000</v>
      </c>
    </row>
    <row r="500" spans="1:10" s="6" customFormat="1" ht="15.75" customHeight="1">
      <c r="A500" s="45" t="s">
        <v>123</v>
      </c>
      <c r="B500" s="46" t="s">
        <v>22</v>
      </c>
      <c r="C500" s="46" t="s">
        <v>27</v>
      </c>
      <c r="D500" s="46" t="s">
        <v>37</v>
      </c>
      <c r="E500" s="46" t="s">
        <v>166</v>
      </c>
      <c r="F500" s="46" t="s">
        <v>39</v>
      </c>
      <c r="G500" s="63">
        <f>G501</f>
        <v>1442.1</v>
      </c>
      <c r="H500" s="31"/>
      <c r="I500" s="15"/>
      <c r="J500" s="16"/>
    </row>
    <row r="501" spans="1:10" s="6" customFormat="1" ht="17.25" customHeight="1">
      <c r="A501" s="45" t="s">
        <v>55</v>
      </c>
      <c r="B501" s="46" t="s">
        <v>22</v>
      </c>
      <c r="C501" s="46" t="s">
        <v>27</v>
      </c>
      <c r="D501" s="46" t="s">
        <v>23</v>
      </c>
      <c r="E501" s="46" t="s">
        <v>166</v>
      </c>
      <c r="F501" s="46" t="s">
        <v>39</v>
      </c>
      <c r="G501" s="63">
        <f>G502+G507</f>
        <v>1442.1</v>
      </c>
      <c r="H501" s="31"/>
      <c r="I501" s="15"/>
      <c r="J501" s="16"/>
    </row>
    <row r="502" spans="1:10" s="6" customFormat="1" ht="66" customHeight="1">
      <c r="A502" s="45" t="s">
        <v>198</v>
      </c>
      <c r="B502" s="46" t="s">
        <v>22</v>
      </c>
      <c r="C502" s="46" t="s">
        <v>27</v>
      </c>
      <c r="D502" s="46" t="s">
        <v>23</v>
      </c>
      <c r="E502" s="46" t="s">
        <v>199</v>
      </c>
      <c r="F502" s="46" t="s">
        <v>39</v>
      </c>
      <c r="G502" s="63">
        <f>G503</f>
        <v>1442.1</v>
      </c>
      <c r="H502" s="31"/>
      <c r="I502" s="15"/>
      <c r="J502" s="16"/>
    </row>
    <row r="503" spans="1:10" s="6" customFormat="1" ht="37.5" customHeight="1">
      <c r="A503" s="45" t="s">
        <v>304</v>
      </c>
      <c r="B503" s="46" t="s">
        <v>22</v>
      </c>
      <c r="C503" s="46" t="s">
        <v>27</v>
      </c>
      <c r="D503" s="46" t="s">
        <v>23</v>
      </c>
      <c r="E503" s="46" t="s">
        <v>305</v>
      </c>
      <c r="F503" s="46" t="s">
        <v>39</v>
      </c>
      <c r="G503" s="63">
        <f>G504</f>
        <v>1442.1</v>
      </c>
      <c r="H503" s="31"/>
      <c r="I503" s="15"/>
      <c r="J503" s="16"/>
    </row>
    <row r="504" spans="1:10" s="6" customFormat="1" ht="33" customHeight="1">
      <c r="A504" s="45" t="s">
        <v>108</v>
      </c>
      <c r="B504" s="46" t="s">
        <v>22</v>
      </c>
      <c r="C504" s="46" t="s">
        <v>27</v>
      </c>
      <c r="D504" s="46" t="s">
        <v>23</v>
      </c>
      <c r="E504" s="46" t="s">
        <v>306</v>
      </c>
      <c r="F504" s="46" t="s">
        <v>39</v>
      </c>
      <c r="G504" s="63">
        <f>G505</f>
        <v>1442.1</v>
      </c>
      <c r="H504" s="31"/>
      <c r="I504" s="15"/>
      <c r="J504" s="16"/>
    </row>
    <row r="505" spans="1:10" s="6" customFormat="1" ht="28.5" customHeight="1">
      <c r="A505" s="45" t="s">
        <v>109</v>
      </c>
      <c r="B505" s="46" t="s">
        <v>22</v>
      </c>
      <c r="C505" s="46" t="s">
        <v>27</v>
      </c>
      <c r="D505" s="46" t="s">
        <v>23</v>
      </c>
      <c r="E505" s="46" t="s">
        <v>306</v>
      </c>
      <c r="F505" s="46" t="s">
        <v>110</v>
      </c>
      <c r="G505" s="63">
        <f>G506</f>
        <v>1442.1</v>
      </c>
      <c r="H505" s="31"/>
      <c r="I505" s="15"/>
      <c r="J505" s="16"/>
    </row>
    <row r="506" spans="1:10" s="6" customFormat="1" ht="15.75" customHeight="1">
      <c r="A506" s="45" t="s">
        <v>111</v>
      </c>
      <c r="B506" s="46" t="s">
        <v>22</v>
      </c>
      <c r="C506" s="46" t="s">
        <v>27</v>
      </c>
      <c r="D506" s="46" t="s">
        <v>23</v>
      </c>
      <c r="E506" s="46" t="s">
        <v>306</v>
      </c>
      <c r="F506" s="46" t="s">
        <v>112</v>
      </c>
      <c r="G506" s="63">
        <f>1336.1+6+100</f>
        <v>1442.1</v>
      </c>
      <c r="H506" s="31"/>
      <c r="I506" s="15"/>
      <c r="J506" s="16"/>
    </row>
    <row r="507" spans="1:10" s="6" customFormat="1" ht="31.5" customHeight="1" hidden="1">
      <c r="A507" s="45" t="s">
        <v>442</v>
      </c>
      <c r="B507" s="46" t="s">
        <v>22</v>
      </c>
      <c r="C507" s="46" t="s">
        <v>27</v>
      </c>
      <c r="D507" s="46" t="s">
        <v>23</v>
      </c>
      <c r="E507" s="46" t="s">
        <v>190</v>
      </c>
      <c r="F507" s="46" t="s">
        <v>39</v>
      </c>
      <c r="G507" s="63">
        <f>G508</f>
        <v>0</v>
      </c>
      <c r="H507" s="31"/>
      <c r="I507" s="15"/>
      <c r="J507" s="16"/>
    </row>
    <row r="508" spans="1:10" s="6" customFormat="1" ht="30.75" customHeight="1" hidden="1">
      <c r="A508" s="45" t="s">
        <v>435</v>
      </c>
      <c r="B508" s="46" t="s">
        <v>22</v>
      </c>
      <c r="C508" s="46" t="s">
        <v>27</v>
      </c>
      <c r="D508" s="46" t="s">
        <v>23</v>
      </c>
      <c r="E508" s="46" t="s">
        <v>433</v>
      </c>
      <c r="F508" s="46" t="s">
        <v>39</v>
      </c>
      <c r="G508" s="63">
        <f>G509</f>
        <v>0</v>
      </c>
      <c r="H508" s="31" t="e">
        <f>H509</f>
        <v>#REF!</v>
      </c>
      <c r="I508" s="15" t="e">
        <f>I509+#REF!</f>
        <v>#REF!</v>
      </c>
      <c r="J508" s="16" t="e">
        <f>J509+#REF!</f>
        <v>#REF!</v>
      </c>
    </row>
    <row r="509" spans="1:10" s="6" customFormat="1" ht="15" hidden="1">
      <c r="A509" s="45" t="s">
        <v>235</v>
      </c>
      <c r="B509" s="46" t="s">
        <v>22</v>
      </c>
      <c r="C509" s="46" t="s">
        <v>27</v>
      </c>
      <c r="D509" s="46" t="s">
        <v>23</v>
      </c>
      <c r="E509" s="46" t="s">
        <v>434</v>
      </c>
      <c r="F509" s="46" t="s">
        <v>39</v>
      </c>
      <c r="G509" s="63">
        <f>G511</f>
        <v>0</v>
      </c>
      <c r="H509" s="31" t="e">
        <f>H510+#REF!</f>
        <v>#REF!</v>
      </c>
      <c r="I509" s="15" t="e">
        <f>I510</f>
        <v>#REF!</v>
      </c>
      <c r="J509" s="16" t="e">
        <f>J510</f>
        <v>#REF!</v>
      </c>
    </row>
    <row r="510" spans="1:10" s="6" customFormat="1" ht="24.75" customHeight="1" hidden="1">
      <c r="A510" s="45" t="s">
        <v>109</v>
      </c>
      <c r="B510" s="46" t="s">
        <v>22</v>
      </c>
      <c r="C510" s="46" t="s">
        <v>27</v>
      </c>
      <c r="D510" s="46" t="s">
        <v>23</v>
      </c>
      <c r="E510" s="46" t="s">
        <v>307</v>
      </c>
      <c r="F510" s="46" t="s">
        <v>110</v>
      </c>
      <c r="G510" s="63">
        <f>G511</f>
        <v>0</v>
      </c>
      <c r="H510" s="31" t="e">
        <f>H511</f>
        <v>#REF!</v>
      </c>
      <c r="I510" s="15" t="e">
        <f>I511</f>
        <v>#REF!</v>
      </c>
      <c r="J510" s="16" t="e">
        <f>J511</f>
        <v>#REF!</v>
      </c>
    </row>
    <row r="511" spans="1:10" s="6" customFormat="1" ht="21.75" customHeight="1" hidden="1">
      <c r="A511" s="45" t="s">
        <v>111</v>
      </c>
      <c r="B511" s="46" t="s">
        <v>22</v>
      </c>
      <c r="C511" s="46" t="s">
        <v>27</v>
      </c>
      <c r="D511" s="46" t="s">
        <v>23</v>
      </c>
      <c r="E511" s="46" t="s">
        <v>434</v>
      </c>
      <c r="F511" s="46" t="s">
        <v>112</v>
      </c>
      <c r="G511" s="63">
        <f>6-6</f>
        <v>0</v>
      </c>
      <c r="H511" s="31" t="e">
        <f>#REF!</f>
        <v>#REF!</v>
      </c>
      <c r="I511" s="15" t="e">
        <f>#REF!</f>
        <v>#REF!</v>
      </c>
      <c r="J511" s="16" t="e">
        <f>#REF!</f>
        <v>#REF!</v>
      </c>
    </row>
    <row r="512" spans="1:10" s="6" customFormat="1" ht="30.75" customHeight="1" hidden="1">
      <c r="A512" s="49" t="s">
        <v>82</v>
      </c>
      <c r="B512" s="46" t="s">
        <v>22</v>
      </c>
      <c r="C512" s="46" t="s">
        <v>27</v>
      </c>
      <c r="D512" s="46" t="s">
        <v>23</v>
      </c>
      <c r="E512" s="46" t="s">
        <v>1</v>
      </c>
      <c r="F512" s="46" t="s">
        <v>39</v>
      </c>
      <c r="G512" s="47">
        <f>G513</f>
        <v>0</v>
      </c>
      <c r="H512" s="31"/>
      <c r="I512" s="15"/>
      <c r="J512" s="16"/>
    </row>
    <row r="513" spans="1:10" s="6" customFormat="1" ht="26.25" hidden="1">
      <c r="A513" s="45" t="s">
        <v>128</v>
      </c>
      <c r="B513" s="46" t="s">
        <v>22</v>
      </c>
      <c r="C513" s="46" t="s">
        <v>27</v>
      </c>
      <c r="D513" s="46" t="s">
        <v>23</v>
      </c>
      <c r="E513" s="46" t="s">
        <v>1</v>
      </c>
      <c r="F513" s="46" t="s">
        <v>85</v>
      </c>
      <c r="G513" s="47">
        <f>G514</f>
        <v>0</v>
      </c>
      <c r="H513" s="31"/>
      <c r="I513" s="15"/>
      <c r="J513" s="16"/>
    </row>
    <row r="514" spans="1:10" s="6" customFormat="1" ht="26.25" hidden="1">
      <c r="A514" s="45" t="s">
        <v>129</v>
      </c>
      <c r="B514" s="46" t="s">
        <v>22</v>
      </c>
      <c r="C514" s="46" t="s">
        <v>27</v>
      </c>
      <c r="D514" s="46" t="s">
        <v>23</v>
      </c>
      <c r="E514" s="46" t="s">
        <v>1</v>
      </c>
      <c r="F514" s="46" t="s">
        <v>87</v>
      </c>
      <c r="G514" s="47">
        <v>0</v>
      </c>
      <c r="H514" s="31"/>
      <c r="I514" s="15"/>
      <c r="J514" s="16"/>
    </row>
    <row r="515" spans="1:10" s="20" customFormat="1" ht="12" customHeight="1" hidden="1">
      <c r="A515" s="42" t="s">
        <v>62</v>
      </c>
      <c r="B515" s="43" t="s">
        <v>22</v>
      </c>
      <c r="C515" s="43" t="s">
        <v>37</v>
      </c>
      <c r="D515" s="43" t="s">
        <v>37</v>
      </c>
      <c r="E515" s="43" t="s">
        <v>166</v>
      </c>
      <c r="F515" s="43" t="s">
        <v>39</v>
      </c>
      <c r="G515" s="70">
        <f>G516</f>
        <v>6649</v>
      </c>
      <c r="H515" s="32" t="e">
        <f aca="true" t="shared" si="16" ref="H515:J516">H516</f>
        <v>#REF!</v>
      </c>
      <c r="I515" s="17" t="e">
        <f t="shared" si="16"/>
        <v>#REF!</v>
      </c>
      <c r="J515" s="18" t="e">
        <f t="shared" si="16"/>
        <v>#REF!</v>
      </c>
    </row>
    <row r="516" spans="1:10" s="6" customFormat="1" ht="15" hidden="1">
      <c r="A516" s="45" t="s">
        <v>36</v>
      </c>
      <c r="B516" s="46" t="s">
        <v>22</v>
      </c>
      <c r="C516" s="46" t="s">
        <v>20</v>
      </c>
      <c r="D516" s="46" t="s">
        <v>37</v>
      </c>
      <c r="E516" s="46" t="s">
        <v>166</v>
      </c>
      <c r="F516" s="46" t="s">
        <v>39</v>
      </c>
      <c r="G516" s="63">
        <f>G517</f>
        <v>6649</v>
      </c>
      <c r="H516" s="31" t="e">
        <f t="shared" si="16"/>
        <v>#REF!</v>
      </c>
      <c r="I516" s="15" t="e">
        <f t="shared" si="16"/>
        <v>#REF!</v>
      </c>
      <c r="J516" s="16" t="e">
        <f t="shared" si="16"/>
        <v>#REF!</v>
      </c>
    </row>
    <row r="517" spans="1:10" s="6" customFormat="1" ht="15" hidden="1">
      <c r="A517" s="45" t="s">
        <v>44</v>
      </c>
      <c r="B517" s="46" t="s">
        <v>22</v>
      </c>
      <c r="C517" s="46" t="s">
        <v>20</v>
      </c>
      <c r="D517" s="46" t="s">
        <v>8</v>
      </c>
      <c r="E517" s="46" t="s">
        <v>166</v>
      </c>
      <c r="F517" s="46" t="s">
        <v>39</v>
      </c>
      <c r="G517" s="63">
        <f>G518+G527+G540</f>
        <v>6649</v>
      </c>
      <c r="H517" s="31" t="e">
        <f>H518+#REF!</f>
        <v>#REF!</v>
      </c>
      <c r="I517" s="15" t="e">
        <f>I518+#REF!</f>
        <v>#REF!</v>
      </c>
      <c r="J517" s="16" t="e">
        <f>J518+#REF!</f>
        <v>#REF!</v>
      </c>
    </row>
    <row r="518" spans="1:10" s="6" customFormat="1" ht="26.25" hidden="1">
      <c r="A518" s="45" t="s">
        <v>124</v>
      </c>
      <c r="B518" s="46" t="s">
        <v>22</v>
      </c>
      <c r="C518" s="46" t="s">
        <v>20</v>
      </c>
      <c r="D518" s="46" t="s">
        <v>8</v>
      </c>
      <c r="E518" s="46" t="s">
        <v>200</v>
      </c>
      <c r="F518" s="46" t="s">
        <v>39</v>
      </c>
      <c r="G518" s="63">
        <f>G519+G522</f>
        <v>5936.4</v>
      </c>
      <c r="H518" s="31">
        <f>H523+H521+H525</f>
        <v>6218628.609999999</v>
      </c>
      <c r="I518" s="15">
        <f>I523+I521+I525</f>
        <v>6218628.609999999</v>
      </c>
      <c r="J518" s="16">
        <f>J523+J521+J525</f>
        <v>6218628.609999999</v>
      </c>
    </row>
    <row r="519" spans="1:10" s="6" customFormat="1" ht="43.5" customHeight="1" hidden="1">
      <c r="A519" s="45" t="s">
        <v>152</v>
      </c>
      <c r="B519" s="46" t="s">
        <v>22</v>
      </c>
      <c r="C519" s="46" t="s">
        <v>20</v>
      </c>
      <c r="D519" s="46" t="s">
        <v>8</v>
      </c>
      <c r="E519" s="46" t="s">
        <v>201</v>
      </c>
      <c r="F519" s="46" t="s">
        <v>39</v>
      </c>
      <c r="G519" s="63">
        <f>G520</f>
        <v>548.4</v>
      </c>
      <c r="H519" s="31">
        <f>H521</f>
        <v>424150</v>
      </c>
      <c r="I519" s="15">
        <f>I521</f>
        <v>424150</v>
      </c>
      <c r="J519" s="16">
        <f>J521</f>
        <v>424150</v>
      </c>
    </row>
    <row r="520" spans="1:10" s="6" customFormat="1" ht="17.25" customHeight="1" hidden="1">
      <c r="A520" s="45" t="s">
        <v>90</v>
      </c>
      <c r="B520" s="46" t="s">
        <v>22</v>
      </c>
      <c r="C520" s="46" t="s">
        <v>20</v>
      </c>
      <c r="D520" s="46" t="s">
        <v>8</v>
      </c>
      <c r="E520" s="46" t="s">
        <v>201</v>
      </c>
      <c r="F520" s="46" t="s">
        <v>91</v>
      </c>
      <c r="G520" s="63">
        <f>G521</f>
        <v>548.4</v>
      </c>
      <c r="H520" s="31"/>
      <c r="I520" s="15"/>
      <c r="J520" s="16"/>
    </row>
    <row r="521" spans="1:10" s="6" customFormat="1" ht="15" hidden="1">
      <c r="A521" s="45" t="s">
        <v>96</v>
      </c>
      <c r="B521" s="46" t="s">
        <v>22</v>
      </c>
      <c r="C521" s="46" t="s">
        <v>20</v>
      </c>
      <c r="D521" s="46" t="s">
        <v>8</v>
      </c>
      <c r="E521" s="46" t="s">
        <v>201</v>
      </c>
      <c r="F521" s="46" t="s">
        <v>97</v>
      </c>
      <c r="G521" s="63">
        <v>548.4</v>
      </c>
      <c r="H521" s="31">
        <v>424150</v>
      </c>
      <c r="I521" s="15">
        <v>424150</v>
      </c>
      <c r="J521" s="16">
        <v>424150</v>
      </c>
    </row>
    <row r="522" spans="1:10" s="6" customFormat="1" ht="26.25" customHeight="1" hidden="1">
      <c r="A522" s="45" t="s">
        <v>125</v>
      </c>
      <c r="B522" s="46" t="s">
        <v>22</v>
      </c>
      <c r="C522" s="46" t="s">
        <v>20</v>
      </c>
      <c r="D522" s="46" t="s">
        <v>8</v>
      </c>
      <c r="E522" s="46" t="s">
        <v>202</v>
      </c>
      <c r="F522" s="46" t="s">
        <v>39</v>
      </c>
      <c r="G522" s="63">
        <f>G523+G525</f>
        <v>5388</v>
      </c>
      <c r="H522" s="31">
        <f>H523+H525</f>
        <v>5794478.609999999</v>
      </c>
      <c r="I522" s="15">
        <f>I523+I525</f>
        <v>5794478.609999999</v>
      </c>
      <c r="J522" s="16">
        <f>J523+J525</f>
        <v>5794478.609999999</v>
      </c>
    </row>
    <row r="523" spans="1:10" s="6" customFormat="1" ht="51.75" hidden="1">
      <c r="A523" s="45" t="s">
        <v>80</v>
      </c>
      <c r="B523" s="46" t="s">
        <v>22</v>
      </c>
      <c r="C523" s="46" t="s">
        <v>20</v>
      </c>
      <c r="D523" s="46" t="s">
        <v>8</v>
      </c>
      <c r="E523" s="46" t="s">
        <v>202</v>
      </c>
      <c r="F523" s="46" t="s">
        <v>34</v>
      </c>
      <c r="G523" s="63">
        <f>G524</f>
        <v>2959.1</v>
      </c>
      <c r="H523" s="31">
        <f>H524</f>
        <v>2925099.8</v>
      </c>
      <c r="I523" s="15">
        <f>I524</f>
        <v>2925099.8</v>
      </c>
      <c r="J523" s="16">
        <f>J524</f>
        <v>2925099.8</v>
      </c>
    </row>
    <row r="524" spans="1:10" s="6" customFormat="1" ht="15" hidden="1">
      <c r="A524" s="45" t="s">
        <v>141</v>
      </c>
      <c r="B524" s="46" t="s">
        <v>22</v>
      </c>
      <c r="C524" s="46" t="s">
        <v>20</v>
      </c>
      <c r="D524" s="46" t="s">
        <v>8</v>
      </c>
      <c r="E524" s="46" t="s">
        <v>202</v>
      </c>
      <c r="F524" s="46" t="s">
        <v>127</v>
      </c>
      <c r="G524" s="63">
        <v>2959.1</v>
      </c>
      <c r="H524" s="31">
        <v>2925099.8</v>
      </c>
      <c r="I524" s="15">
        <v>2925099.8</v>
      </c>
      <c r="J524" s="16">
        <v>2925099.8</v>
      </c>
    </row>
    <row r="525" spans="1:10" s="6" customFormat="1" ht="26.25" hidden="1">
      <c r="A525" s="45" t="s">
        <v>354</v>
      </c>
      <c r="B525" s="46" t="s">
        <v>22</v>
      </c>
      <c r="C525" s="46" t="s">
        <v>20</v>
      </c>
      <c r="D525" s="46" t="s">
        <v>8</v>
      </c>
      <c r="E525" s="46" t="s">
        <v>202</v>
      </c>
      <c r="F525" s="46" t="s">
        <v>85</v>
      </c>
      <c r="G525" s="63">
        <f>G526</f>
        <v>2428.9</v>
      </c>
      <c r="H525" s="31">
        <f>H526</f>
        <v>2869378.81</v>
      </c>
      <c r="I525" s="15">
        <f>I526</f>
        <v>2869378.81</v>
      </c>
      <c r="J525" s="16">
        <f>J526</f>
        <v>2869378.81</v>
      </c>
    </row>
    <row r="526" spans="1:10" s="6" customFormat="1" ht="26.25" hidden="1">
      <c r="A526" s="45" t="s">
        <v>86</v>
      </c>
      <c r="B526" s="46" t="s">
        <v>22</v>
      </c>
      <c r="C526" s="46" t="s">
        <v>20</v>
      </c>
      <c r="D526" s="46" t="s">
        <v>8</v>
      </c>
      <c r="E526" s="46" t="s">
        <v>202</v>
      </c>
      <c r="F526" s="46" t="s">
        <v>87</v>
      </c>
      <c r="G526" s="63">
        <v>2428.9</v>
      </c>
      <c r="H526" s="31">
        <v>2869378.81</v>
      </c>
      <c r="I526" s="15">
        <v>2869378.81</v>
      </c>
      <c r="J526" s="16">
        <v>2869378.81</v>
      </c>
    </row>
    <row r="527" spans="1:10" s="6" customFormat="1" ht="26.25" customHeight="1" hidden="1">
      <c r="A527" s="49" t="s">
        <v>224</v>
      </c>
      <c r="B527" s="46" t="s">
        <v>22</v>
      </c>
      <c r="C527" s="46" t="s">
        <v>20</v>
      </c>
      <c r="D527" s="46" t="s">
        <v>8</v>
      </c>
      <c r="E527" s="46" t="s">
        <v>181</v>
      </c>
      <c r="F527" s="46" t="s">
        <v>39</v>
      </c>
      <c r="G527" s="63">
        <f>G528+G532+G536</f>
        <v>625</v>
      </c>
      <c r="H527" s="31">
        <f>H535</f>
        <v>829800</v>
      </c>
      <c r="I527" s="15">
        <f>I535</f>
        <v>734600</v>
      </c>
      <c r="J527" s="16">
        <f>J535</f>
        <v>734600</v>
      </c>
    </row>
    <row r="528" spans="1:10" s="6" customFormat="1" ht="69" customHeight="1" hidden="1">
      <c r="A528" s="49" t="s">
        <v>335</v>
      </c>
      <c r="B528" s="46" t="s">
        <v>22</v>
      </c>
      <c r="C528" s="46" t="s">
        <v>20</v>
      </c>
      <c r="D528" s="46" t="s">
        <v>8</v>
      </c>
      <c r="E528" s="46" t="s">
        <v>336</v>
      </c>
      <c r="F528" s="46" t="s">
        <v>39</v>
      </c>
      <c r="G528" s="63">
        <f>G529</f>
        <v>7</v>
      </c>
      <c r="H528" s="31"/>
      <c r="I528" s="15"/>
      <c r="J528" s="16"/>
    </row>
    <row r="529" spans="1:10" s="6" customFormat="1" ht="18.75" customHeight="1" hidden="1">
      <c r="A529" s="49" t="s">
        <v>235</v>
      </c>
      <c r="B529" s="46" t="s">
        <v>22</v>
      </c>
      <c r="C529" s="46" t="s">
        <v>20</v>
      </c>
      <c r="D529" s="46" t="s">
        <v>8</v>
      </c>
      <c r="E529" s="46" t="s">
        <v>337</v>
      </c>
      <c r="F529" s="46" t="s">
        <v>39</v>
      </c>
      <c r="G529" s="63">
        <f>G530</f>
        <v>7</v>
      </c>
      <c r="H529" s="31"/>
      <c r="I529" s="15"/>
      <c r="J529" s="16"/>
    </row>
    <row r="530" spans="1:10" s="6" customFormat="1" ht="26.25" customHeight="1" hidden="1">
      <c r="A530" s="45" t="s">
        <v>354</v>
      </c>
      <c r="B530" s="46" t="s">
        <v>22</v>
      </c>
      <c r="C530" s="46" t="s">
        <v>20</v>
      </c>
      <c r="D530" s="46" t="s">
        <v>8</v>
      </c>
      <c r="E530" s="46" t="s">
        <v>337</v>
      </c>
      <c r="F530" s="46" t="s">
        <v>85</v>
      </c>
      <c r="G530" s="63">
        <f>G531</f>
        <v>7</v>
      </c>
      <c r="H530" s="31"/>
      <c r="I530" s="15"/>
      <c r="J530" s="16"/>
    </row>
    <row r="531" spans="1:10" s="6" customFormat="1" ht="26.25" customHeight="1" hidden="1">
      <c r="A531" s="45" t="s">
        <v>86</v>
      </c>
      <c r="B531" s="46" t="s">
        <v>22</v>
      </c>
      <c r="C531" s="46" t="s">
        <v>20</v>
      </c>
      <c r="D531" s="46" t="s">
        <v>8</v>
      </c>
      <c r="E531" s="46" t="s">
        <v>337</v>
      </c>
      <c r="F531" s="46" t="s">
        <v>87</v>
      </c>
      <c r="G531" s="63">
        <f>5+2</f>
        <v>7</v>
      </c>
      <c r="H531" s="31"/>
      <c r="I531" s="15"/>
      <c r="J531" s="16"/>
    </row>
    <row r="532" spans="1:10" s="6" customFormat="1" ht="26.25" customHeight="1" hidden="1">
      <c r="A532" s="45" t="s">
        <v>338</v>
      </c>
      <c r="B532" s="46" t="s">
        <v>22</v>
      </c>
      <c r="C532" s="46" t="s">
        <v>20</v>
      </c>
      <c r="D532" s="46" t="s">
        <v>8</v>
      </c>
      <c r="E532" s="46" t="s">
        <v>339</v>
      </c>
      <c r="F532" s="46" t="s">
        <v>39</v>
      </c>
      <c r="G532" s="63">
        <f>G533</f>
        <v>28</v>
      </c>
      <c r="H532" s="31"/>
      <c r="I532" s="15"/>
      <c r="J532" s="16"/>
    </row>
    <row r="533" spans="1:10" s="6" customFormat="1" ht="20.25" customHeight="1" hidden="1">
      <c r="A533" s="49" t="s">
        <v>235</v>
      </c>
      <c r="B533" s="46" t="s">
        <v>22</v>
      </c>
      <c r="C533" s="46" t="s">
        <v>20</v>
      </c>
      <c r="D533" s="46" t="s">
        <v>8</v>
      </c>
      <c r="E533" s="46" t="s">
        <v>340</v>
      </c>
      <c r="F533" s="46" t="s">
        <v>39</v>
      </c>
      <c r="G533" s="63">
        <f>G534</f>
        <v>28</v>
      </c>
      <c r="H533" s="31"/>
      <c r="I533" s="15"/>
      <c r="J533" s="16"/>
    </row>
    <row r="534" spans="1:10" s="6" customFormat="1" ht="26.25" customHeight="1" hidden="1">
      <c r="A534" s="45" t="s">
        <v>354</v>
      </c>
      <c r="B534" s="46" t="s">
        <v>22</v>
      </c>
      <c r="C534" s="46" t="s">
        <v>20</v>
      </c>
      <c r="D534" s="46" t="s">
        <v>8</v>
      </c>
      <c r="E534" s="46" t="s">
        <v>340</v>
      </c>
      <c r="F534" s="46" t="s">
        <v>85</v>
      </c>
      <c r="G534" s="63">
        <f>G535</f>
        <v>28</v>
      </c>
      <c r="H534" s="31"/>
      <c r="I534" s="15"/>
      <c r="J534" s="16"/>
    </row>
    <row r="535" spans="1:10" s="6" customFormat="1" ht="26.25" hidden="1">
      <c r="A535" s="45" t="s">
        <v>86</v>
      </c>
      <c r="B535" s="46" t="s">
        <v>22</v>
      </c>
      <c r="C535" s="46" t="s">
        <v>20</v>
      </c>
      <c r="D535" s="46" t="s">
        <v>8</v>
      </c>
      <c r="E535" s="46" t="s">
        <v>340</v>
      </c>
      <c r="F535" s="46" t="s">
        <v>87</v>
      </c>
      <c r="G535" s="63">
        <v>28</v>
      </c>
      <c r="H535" s="31">
        <f>H536</f>
        <v>829800</v>
      </c>
      <c r="I535" s="15">
        <f>I536</f>
        <v>734600</v>
      </c>
      <c r="J535" s="16">
        <f>J536</f>
        <v>734600</v>
      </c>
    </row>
    <row r="536" spans="1:10" s="6" customFormat="1" ht="42.75" customHeight="1" hidden="1">
      <c r="A536" s="45" t="s">
        <v>341</v>
      </c>
      <c r="B536" s="46" t="s">
        <v>22</v>
      </c>
      <c r="C536" s="46" t="s">
        <v>20</v>
      </c>
      <c r="D536" s="46" t="s">
        <v>8</v>
      </c>
      <c r="E536" s="46" t="s">
        <v>342</v>
      </c>
      <c r="F536" s="46" t="s">
        <v>39</v>
      </c>
      <c r="G536" s="63">
        <f>G537</f>
        <v>590</v>
      </c>
      <c r="H536" s="31">
        <f>734600+95200</f>
        <v>829800</v>
      </c>
      <c r="I536" s="15">
        <v>734600</v>
      </c>
      <c r="J536" s="16">
        <v>734600</v>
      </c>
    </row>
    <row r="537" spans="1:10" s="6" customFormat="1" ht="20.25" customHeight="1" hidden="1">
      <c r="A537" s="49" t="s">
        <v>235</v>
      </c>
      <c r="B537" s="46" t="s">
        <v>22</v>
      </c>
      <c r="C537" s="46" t="s">
        <v>20</v>
      </c>
      <c r="D537" s="46" t="s">
        <v>8</v>
      </c>
      <c r="E537" s="46" t="s">
        <v>343</v>
      </c>
      <c r="F537" s="46" t="s">
        <v>39</v>
      </c>
      <c r="G537" s="63">
        <f>G538</f>
        <v>590</v>
      </c>
      <c r="H537" s="31"/>
      <c r="I537" s="15"/>
      <c r="J537" s="16"/>
    </row>
    <row r="538" spans="1:10" s="6" customFormat="1" ht="25.5" customHeight="1" hidden="1">
      <c r="A538" s="45" t="s">
        <v>354</v>
      </c>
      <c r="B538" s="46" t="s">
        <v>22</v>
      </c>
      <c r="C538" s="46" t="s">
        <v>20</v>
      </c>
      <c r="D538" s="46" t="s">
        <v>8</v>
      </c>
      <c r="E538" s="46" t="s">
        <v>343</v>
      </c>
      <c r="F538" s="46" t="s">
        <v>85</v>
      </c>
      <c r="G538" s="63">
        <f>G539</f>
        <v>590</v>
      </c>
      <c r="H538" s="31"/>
      <c r="I538" s="15"/>
      <c r="J538" s="16"/>
    </row>
    <row r="539" spans="1:10" s="6" customFormat="1" ht="32.25" customHeight="1" hidden="1">
      <c r="A539" s="45" t="s">
        <v>86</v>
      </c>
      <c r="B539" s="46" t="s">
        <v>22</v>
      </c>
      <c r="C539" s="46" t="s">
        <v>20</v>
      </c>
      <c r="D539" s="46" t="s">
        <v>8</v>
      </c>
      <c r="E539" s="46" t="s">
        <v>343</v>
      </c>
      <c r="F539" s="46" t="s">
        <v>87</v>
      </c>
      <c r="G539" s="63">
        <v>590</v>
      </c>
      <c r="H539" s="31"/>
      <c r="I539" s="15"/>
      <c r="J539" s="16"/>
    </row>
    <row r="540" spans="1:10" s="6" customFormat="1" ht="45" customHeight="1" hidden="1">
      <c r="A540" s="45" t="s">
        <v>447</v>
      </c>
      <c r="B540" s="46" t="s">
        <v>22</v>
      </c>
      <c r="C540" s="46" t="s">
        <v>20</v>
      </c>
      <c r="D540" s="46" t="s">
        <v>8</v>
      </c>
      <c r="E540" s="46" t="s">
        <v>182</v>
      </c>
      <c r="F540" s="46" t="s">
        <v>39</v>
      </c>
      <c r="G540" s="63">
        <f>G541</f>
        <v>87.6</v>
      </c>
      <c r="H540" s="31"/>
      <c r="I540" s="15"/>
      <c r="J540" s="16"/>
    </row>
    <row r="541" spans="1:10" s="6" customFormat="1" ht="42" customHeight="1" hidden="1">
      <c r="A541" s="45" t="s">
        <v>372</v>
      </c>
      <c r="B541" s="46" t="s">
        <v>22</v>
      </c>
      <c r="C541" s="46" t="s">
        <v>20</v>
      </c>
      <c r="D541" s="46" t="s">
        <v>8</v>
      </c>
      <c r="E541" s="46" t="s">
        <v>371</v>
      </c>
      <c r="F541" s="46" t="s">
        <v>39</v>
      </c>
      <c r="G541" s="63">
        <f>G542</f>
        <v>87.6</v>
      </c>
      <c r="H541" s="31"/>
      <c r="I541" s="15"/>
      <c r="J541" s="16"/>
    </row>
    <row r="542" spans="1:10" s="6" customFormat="1" ht="43.5" customHeight="1" hidden="1">
      <c r="A542" s="45" t="s">
        <v>374</v>
      </c>
      <c r="B542" s="46" t="s">
        <v>22</v>
      </c>
      <c r="C542" s="46" t="s">
        <v>20</v>
      </c>
      <c r="D542" s="46" t="s">
        <v>8</v>
      </c>
      <c r="E542" s="46" t="s">
        <v>373</v>
      </c>
      <c r="F542" s="46" t="s">
        <v>39</v>
      </c>
      <c r="G542" s="63">
        <f>G543</f>
        <v>87.6</v>
      </c>
      <c r="H542" s="31"/>
      <c r="I542" s="15"/>
      <c r="J542" s="16"/>
    </row>
    <row r="543" spans="1:10" s="6" customFormat="1" ht="18.75" customHeight="1" hidden="1">
      <c r="A543" s="45" t="s">
        <v>235</v>
      </c>
      <c r="B543" s="46" t="s">
        <v>22</v>
      </c>
      <c r="C543" s="46" t="s">
        <v>20</v>
      </c>
      <c r="D543" s="46" t="s">
        <v>8</v>
      </c>
      <c r="E543" s="46" t="s">
        <v>375</v>
      </c>
      <c r="F543" s="46" t="s">
        <v>39</v>
      </c>
      <c r="G543" s="63">
        <f>G544</f>
        <v>87.6</v>
      </c>
      <c r="H543" s="31"/>
      <c r="I543" s="15"/>
      <c r="J543" s="16"/>
    </row>
    <row r="544" spans="1:10" s="6" customFormat="1" ht="32.25" customHeight="1" hidden="1">
      <c r="A544" s="45" t="s">
        <v>354</v>
      </c>
      <c r="B544" s="46" t="s">
        <v>22</v>
      </c>
      <c r="C544" s="46" t="s">
        <v>20</v>
      </c>
      <c r="D544" s="46" t="s">
        <v>8</v>
      </c>
      <c r="E544" s="46" t="s">
        <v>375</v>
      </c>
      <c r="F544" s="46" t="s">
        <v>85</v>
      </c>
      <c r="G544" s="63">
        <f>G545</f>
        <v>87.6</v>
      </c>
      <c r="H544" s="31"/>
      <c r="I544" s="15"/>
      <c r="J544" s="16"/>
    </row>
    <row r="545" spans="1:10" s="6" customFormat="1" ht="32.25" customHeight="1" hidden="1">
      <c r="A545" s="45" t="s">
        <v>86</v>
      </c>
      <c r="B545" s="46" t="s">
        <v>22</v>
      </c>
      <c r="C545" s="46" t="s">
        <v>20</v>
      </c>
      <c r="D545" s="46" t="s">
        <v>8</v>
      </c>
      <c r="E545" s="46" t="s">
        <v>375</v>
      </c>
      <c r="F545" s="46" t="s">
        <v>87</v>
      </c>
      <c r="G545" s="63">
        <v>87.6</v>
      </c>
      <c r="H545" s="31"/>
      <c r="I545" s="15"/>
      <c r="J545" s="16"/>
    </row>
    <row r="546" spans="1:10" s="20" customFormat="1" ht="14.25">
      <c r="A546" s="42" t="s">
        <v>63</v>
      </c>
      <c r="B546" s="43" t="s">
        <v>32</v>
      </c>
      <c r="C546" s="43" t="s">
        <v>37</v>
      </c>
      <c r="D546" s="43" t="s">
        <v>37</v>
      </c>
      <c r="E546" s="43" t="s">
        <v>166</v>
      </c>
      <c r="F546" s="43" t="s">
        <v>39</v>
      </c>
      <c r="G546" s="70">
        <f>G547</f>
        <v>4619.2</v>
      </c>
      <c r="H546" s="32" t="e">
        <f>H561</f>
        <v>#REF!</v>
      </c>
      <c r="I546" s="17" t="e">
        <f>I561</f>
        <v>#REF!</v>
      </c>
      <c r="J546" s="18" t="e">
        <f>J561</f>
        <v>#REF!</v>
      </c>
    </row>
    <row r="547" spans="1:10" s="20" customFormat="1" ht="15">
      <c r="A547" s="45" t="s">
        <v>5</v>
      </c>
      <c r="B547" s="46" t="s">
        <v>32</v>
      </c>
      <c r="C547" s="46" t="s">
        <v>30</v>
      </c>
      <c r="D547" s="46" t="s">
        <v>37</v>
      </c>
      <c r="E547" s="46" t="s">
        <v>166</v>
      </c>
      <c r="F547" s="46" t="s">
        <v>39</v>
      </c>
      <c r="G547" s="63">
        <f>G548</f>
        <v>4619.2</v>
      </c>
      <c r="H547" s="32"/>
      <c r="I547" s="17"/>
      <c r="J547" s="18"/>
    </row>
    <row r="548" spans="1:10" s="20" customFormat="1" ht="15">
      <c r="A548" s="45" t="s">
        <v>11</v>
      </c>
      <c r="B548" s="46" t="s">
        <v>32</v>
      </c>
      <c r="C548" s="46" t="s">
        <v>30</v>
      </c>
      <c r="D548" s="46" t="s">
        <v>20</v>
      </c>
      <c r="E548" s="46" t="s">
        <v>166</v>
      </c>
      <c r="F548" s="46" t="s">
        <v>39</v>
      </c>
      <c r="G548" s="63">
        <f>G549+G563+G569+G574</f>
        <v>4619.2</v>
      </c>
      <c r="H548" s="32"/>
      <c r="I548" s="17"/>
      <c r="J548" s="18"/>
    </row>
    <row r="549" spans="1:10" s="20" customFormat="1" ht="26.25">
      <c r="A549" s="45" t="s">
        <v>203</v>
      </c>
      <c r="B549" s="46" t="s">
        <v>32</v>
      </c>
      <c r="C549" s="46" t="s">
        <v>30</v>
      </c>
      <c r="D549" s="46" t="s">
        <v>20</v>
      </c>
      <c r="E549" s="46" t="s">
        <v>204</v>
      </c>
      <c r="F549" s="46" t="s">
        <v>39</v>
      </c>
      <c r="G549" s="63">
        <f>G550+G559</f>
        <v>4557.6</v>
      </c>
      <c r="H549" s="32"/>
      <c r="I549" s="17"/>
      <c r="J549" s="18"/>
    </row>
    <row r="550" spans="1:10" s="20" customFormat="1" ht="26.25">
      <c r="A550" s="45" t="s">
        <v>308</v>
      </c>
      <c r="B550" s="46" t="s">
        <v>32</v>
      </c>
      <c r="C550" s="46" t="s">
        <v>30</v>
      </c>
      <c r="D550" s="46" t="s">
        <v>20</v>
      </c>
      <c r="E550" s="46" t="s">
        <v>309</v>
      </c>
      <c r="F550" s="46" t="s">
        <v>39</v>
      </c>
      <c r="G550" s="63">
        <f>G551+G556</f>
        <v>4243</v>
      </c>
      <c r="H550" s="32"/>
      <c r="I550" s="17"/>
      <c r="J550" s="18"/>
    </row>
    <row r="551" spans="1:10" s="20" customFormat="1" ht="26.25">
      <c r="A551" s="45" t="s">
        <v>125</v>
      </c>
      <c r="B551" s="46" t="s">
        <v>32</v>
      </c>
      <c r="C551" s="46" t="s">
        <v>30</v>
      </c>
      <c r="D551" s="46" t="s">
        <v>20</v>
      </c>
      <c r="E551" s="46" t="s">
        <v>310</v>
      </c>
      <c r="F551" s="46" t="s">
        <v>39</v>
      </c>
      <c r="G551" s="63">
        <f>G552+G554</f>
        <v>3724.8</v>
      </c>
      <c r="H551" s="32"/>
      <c r="I551" s="17"/>
      <c r="J551" s="18"/>
    </row>
    <row r="552" spans="1:10" s="20" customFormat="1" ht="51.75">
      <c r="A552" s="45" t="s">
        <v>80</v>
      </c>
      <c r="B552" s="46" t="s">
        <v>32</v>
      </c>
      <c r="C552" s="46" t="s">
        <v>30</v>
      </c>
      <c r="D552" s="46" t="s">
        <v>20</v>
      </c>
      <c r="E552" s="46" t="s">
        <v>310</v>
      </c>
      <c r="F552" s="46" t="s">
        <v>34</v>
      </c>
      <c r="G552" s="63">
        <f>G553</f>
        <v>3174.6</v>
      </c>
      <c r="H552" s="32"/>
      <c r="I552" s="17"/>
      <c r="J552" s="18"/>
    </row>
    <row r="553" spans="1:10" s="20" customFormat="1" ht="15">
      <c r="A553" s="45" t="s">
        <v>141</v>
      </c>
      <c r="B553" s="46" t="s">
        <v>32</v>
      </c>
      <c r="C553" s="46" t="s">
        <v>30</v>
      </c>
      <c r="D553" s="46" t="s">
        <v>20</v>
      </c>
      <c r="E553" s="46" t="s">
        <v>310</v>
      </c>
      <c r="F553" s="46" t="s">
        <v>127</v>
      </c>
      <c r="G553" s="63">
        <v>3174.6</v>
      </c>
      <c r="H553" s="32"/>
      <c r="I553" s="17"/>
      <c r="J553" s="18"/>
    </row>
    <row r="554" spans="1:10" s="20" customFormat="1" ht="26.25">
      <c r="A554" s="45" t="s">
        <v>354</v>
      </c>
      <c r="B554" s="46" t="s">
        <v>32</v>
      </c>
      <c r="C554" s="46" t="s">
        <v>30</v>
      </c>
      <c r="D554" s="46" t="s">
        <v>20</v>
      </c>
      <c r="E554" s="46" t="s">
        <v>310</v>
      </c>
      <c r="F554" s="46" t="s">
        <v>85</v>
      </c>
      <c r="G554" s="63">
        <f>G555</f>
        <v>550.2</v>
      </c>
      <c r="H554" s="32"/>
      <c r="I554" s="17"/>
      <c r="J554" s="18"/>
    </row>
    <row r="555" spans="1:10" s="20" customFormat="1" ht="26.25">
      <c r="A555" s="45" t="s">
        <v>129</v>
      </c>
      <c r="B555" s="46" t="s">
        <v>32</v>
      </c>
      <c r="C555" s="46" t="s">
        <v>30</v>
      </c>
      <c r="D555" s="46" t="s">
        <v>20</v>
      </c>
      <c r="E555" s="46" t="s">
        <v>310</v>
      </c>
      <c r="F555" s="46" t="s">
        <v>87</v>
      </c>
      <c r="G555" s="63">
        <f>538.7+11.5</f>
        <v>550.2</v>
      </c>
      <c r="H555" s="32"/>
      <c r="I555" s="17"/>
      <c r="J555" s="18"/>
    </row>
    <row r="556" spans="1:10" s="20" customFormat="1" ht="39">
      <c r="A556" s="45" t="s">
        <v>152</v>
      </c>
      <c r="B556" s="46" t="s">
        <v>32</v>
      </c>
      <c r="C556" s="46" t="s">
        <v>30</v>
      </c>
      <c r="D556" s="46" t="s">
        <v>20</v>
      </c>
      <c r="E556" s="46" t="s">
        <v>311</v>
      </c>
      <c r="F556" s="46" t="s">
        <v>39</v>
      </c>
      <c r="G556" s="63">
        <f>G557</f>
        <v>518.2</v>
      </c>
      <c r="H556" s="32"/>
      <c r="I556" s="17"/>
      <c r="J556" s="18"/>
    </row>
    <row r="557" spans="1:10" s="20" customFormat="1" ht="15">
      <c r="A557" s="45" t="s">
        <v>90</v>
      </c>
      <c r="B557" s="46" t="s">
        <v>32</v>
      </c>
      <c r="C557" s="46" t="s">
        <v>30</v>
      </c>
      <c r="D557" s="46" t="s">
        <v>20</v>
      </c>
      <c r="E557" s="46" t="s">
        <v>311</v>
      </c>
      <c r="F557" s="46" t="s">
        <v>91</v>
      </c>
      <c r="G557" s="63">
        <f>G558</f>
        <v>518.2</v>
      </c>
      <c r="H557" s="32"/>
      <c r="I557" s="17"/>
      <c r="J557" s="18"/>
    </row>
    <row r="558" spans="1:10" s="20" customFormat="1" ht="15">
      <c r="A558" s="45" t="s">
        <v>96</v>
      </c>
      <c r="B558" s="46" t="s">
        <v>32</v>
      </c>
      <c r="C558" s="46" t="s">
        <v>30</v>
      </c>
      <c r="D558" s="46" t="s">
        <v>20</v>
      </c>
      <c r="E558" s="46" t="s">
        <v>311</v>
      </c>
      <c r="F558" s="46" t="s">
        <v>97</v>
      </c>
      <c r="G558" s="63">
        <v>518.2</v>
      </c>
      <c r="H558" s="32"/>
      <c r="I558" s="17"/>
      <c r="J558" s="18"/>
    </row>
    <row r="559" spans="1:10" s="20" customFormat="1" ht="31.5" customHeight="1">
      <c r="A559" s="45" t="s">
        <v>312</v>
      </c>
      <c r="B559" s="46" t="s">
        <v>32</v>
      </c>
      <c r="C559" s="46" t="s">
        <v>30</v>
      </c>
      <c r="D559" s="46" t="s">
        <v>20</v>
      </c>
      <c r="E559" s="46" t="s">
        <v>313</v>
      </c>
      <c r="F559" s="46" t="s">
        <v>39</v>
      </c>
      <c r="G559" s="63">
        <f>G560</f>
        <v>314.6</v>
      </c>
      <c r="H559" s="32"/>
      <c r="I559" s="17"/>
      <c r="J559" s="18"/>
    </row>
    <row r="560" spans="1:10" s="20" customFormat="1" ht="26.25">
      <c r="A560" s="45" t="s">
        <v>125</v>
      </c>
      <c r="B560" s="46" t="s">
        <v>32</v>
      </c>
      <c r="C560" s="46" t="s">
        <v>30</v>
      </c>
      <c r="D560" s="46" t="s">
        <v>20</v>
      </c>
      <c r="E560" s="46" t="s">
        <v>314</v>
      </c>
      <c r="F560" s="46" t="s">
        <v>39</v>
      </c>
      <c r="G560" s="63">
        <f>G561</f>
        <v>314.6</v>
      </c>
      <c r="H560" s="32"/>
      <c r="I560" s="17"/>
      <c r="J560" s="18"/>
    </row>
    <row r="561" spans="1:10" s="6" customFormat="1" ht="26.25">
      <c r="A561" s="45" t="s">
        <v>354</v>
      </c>
      <c r="B561" s="46" t="s">
        <v>32</v>
      </c>
      <c r="C561" s="46" t="s">
        <v>30</v>
      </c>
      <c r="D561" s="46" t="s">
        <v>20</v>
      </c>
      <c r="E561" s="46" t="s">
        <v>314</v>
      </c>
      <c r="F561" s="46" t="s">
        <v>85</v>
      </c>
      <c r="G561" s="63">
        <f>G562</f>
        <v>314.6</v>
      </c>
      <c r="H561" s="31" t="e">
        <f>H562</f>
        <v>#REF!</v>
      </c>
      <c r="I561" s="15" t="e">
        <f>I562</f>
        <v>#REF!</v>
      </c>
      <c r="J561" s="16" t="e">
        <f>J562</f>
        <v>#REF!</v>
      </c>
    </row>
    <row r="562" spans="1:10" s="6" customFormat="1" ht="26.25">
      <c r="A562" s="45" t="s">
        <v>129</v>
      </c>
      <c r="B562" s="46" t="s">
        <v>32</v>
      </c>
      <c r="C562" s="46" t="s">
        <v>30</v>
      </c>
      <c r="D562" s="46" t="s">
        <v>20</v>
      </c>
      <c r="E562" s="46" t="s">
        <v>314</v>
      </c>
      <c r="F562" s="46" t="s">
        <v>87</v>
      </c>
      <c r="G562" s="63">
        <f>356.6+5.9-11.5-32-4.4</f>
        <v>314.6</v>
      </c>
      <c r="H562" s="31" t="e">
        <f>#REF!+H569+H572+H575+H578+#REF!+#REF!</f>
        <v>#REF!</v>
      </c>
      <c r="I562" s="15" t="e">
        <f>#REF!+I569+I572+I575+I578+#REF!+#REF!</f>
        <v>#REF!</v>
      </c>
      <c r="J562" s="16" t="e">
        <f>#REF!+J569+J572+J575+J578+#REF!+#REF!</f>
        <v>#REF!</v>
      </c>
    </row>
    <row r="563" spans="1:10" s="6" customFormat="1" ht="39">
      <c r="A563" s="45" t="s">
        <v>447</v>
      </c>
      <c r="B563" s="46" t="s">
        <v>32</v>
      </c>
      <c r="C563" s="46" t="s">
        <v>30</v>
      </c>
      <c r="D563" s="46" t="s">
        <v>20</v>
      </c>
      <c r="E563" s="46" t="s">
        <v>182</v>
      </c>
      <c r="F563" s="46" t="s">
        <v>39</v>
      </c>
      <c r="G563" s="63">
        <f>G564</f>
        <v>55.699999999999996</v>
      </c>
      <c r="H563" s="31"/>
      <c r="I563" s="15"/>
      <c r="J563" s="16"/>
    </row>
    <row r="564" spans="1:10" s="6" customFormat="1" ht="39">
      <c r="A564" s="45" t="s">
        <v>372</v>
      </c>
      <c r="B564" s="46" t="s">
        <v>32</v>
      </c>
      <c r="C564" s="46" t="s">
        <v>30</v>
      </c>
      <c r="D564" s="46" t="s">
        <v>20</v>
      </c>
      <c r="E564" s="46" t="s">
        <v>371</v>
      </c>
      <c r="F564" s="46" t="s">
        <v>39</v>
      </c>
      <c r="G564" s="63">
        <f>G565</f>
        <v>55.699999999999996</v>
      </c>
      <c r="H564" s="31"/>
      <c r="I564" s="15"/>
      <c r="J564" s="16"/>
    </row>
    <row r="565" spans="1:10" s="6" customFormat="1" ht="39">
      <c r="A565" s="45" t="s">
        <v>374</v>
      </c>
      <c r="B565" s="46" t="s">
        <v>32</v>
      </c>
      <c r="C565" s="46" t="s">
        <v>30</v>
      </c>
      <c r="D565" s="46" t="s">
        <v>20</v>
      </c>
      <c r="E565" s="46" t="s">
        <v>373</v>
      </c>
      <c r="F565" s="46" t="s">
        <v>39</v>
      </c>
      <c r="G565" s="63">
        <f>G566</f>
        <v>55.699999999999996</v>
      </c>
      <c r="H565" s="31"/>
      <c r="I565" s="15"/>
      <c r="J565" s="16"/>
    </row>
    <row r="566" spans="1:10" s="6" customFormat="1" ht="15">
      <c r="A566" s="45" t="s">
        <v>235</v>
      </c>
      <c r="B566" s="46" t="s">
        <v>32</v>
      </c>
      <c r="C566" s="46" t="s">
        <v>30</v>
      </c>
      <c r="D566" s="46" t="s">
        <v>20</v>
      </c>
      <c r="E566" s="46" t="s">
        <v>375</v>
      </c>
      <c r="F566" s="46" t="s">
        <v>39</v>
      </c>
      <c r="G566" s="63">
        <f>G567</f>
        <v>55.699999999999996</v>
      </c>
      <c r="H566" s="31"/>
      <c r="I566" s="15"/>
      <c r="J566" s="16"/>
    </row>
    <row r="567" spans="1:10" s="6" customFormat="1" ht="26.25">
      <c r="A567" s="45" t="s">
        <v>354</v>
      </c>
      <c r="B567" s="46" t="s">
        <v>32</v>
      </c>
      <c r="C567" s="46" t="s">
        <v>30</v>
      </c>
      <c r="D567" s="46" t="s">
        <v>20</v>
      </c>
      <c r="E567" s="46" t="s">
        <v>375</v>
      </c>
      <c r="F567" s="46" t="s">
        <v>85</v>
      </c>
      <c r="G567" s="63">
        <f>G568</f>
        <v>55.699999999999996</v>
      </c>
      <c r="H567" s="31"/>
      <c r="I567" s="15"/>
      <c r="J567" s="16"/>
    </row>
    <row r="568" spans="1:10" s="6" customFormat="1" ht="26.25">
      <c r="A568" s="45" t="s">
        <v>86</v>
      </c>
      <c r="B568" s="46" t="s">
        <v>32</v>
      </c>
      <c r="C568" s="46" t="s">
        <v>30</v>
      </c>
      <c r="D568" s="46" t="s">
        <v>20</v>
      </c>
      <c r="E568" s="46" t="s">
        <v>375</v>
      </c>
      <c r="F568" s="46" t="s">
        <v>87</v>
      </c>
      <c r="G568" s="63">
        <f>19.3+32+4.4</f>
        <v>55.699999999999996</v>
      </c>
      <c r="H568" s="31"/>
      <c r="I568" s="15"/>
      <c r="J568" s="16"/>
    </row>
    <row r="569" spans="1:10" s="21" customFormat="1" ht="26.25">
      <c r="A569" s="45" t="s">
        <v>193</v>
      </c>
      <c r="B569" s="46" t="s">
        <v>32</v>
      </c>
      <c r="C569" s="46" t="s">
        <v>30</v>
      </c>
      <c r="D569" s="46" t="s">
        <v>20</v>
      </c>
      <c r="E569" s="46" t="s">
        <v>194</v>
      </c>
      <c r="F569" s="46" t="s">
        <v>39</v>
      </c>
      <c r="G569" s="63">
        <f>G570</f>
        <v>5.9</v>
      </c>
      <c r="H569" s="31">
        <f aca="true" t="shared" si="17" ref="H569:J570">H570</f>
        <v>6652</v>
      </c>
      <c r="I569" s="15">
        <f t="shared" si="17"/>
        <v>6652</v>
      </c>
      <c r="J569" s="16">
        <f t="shared" si="17"/>
        <v>6652</v>
      </c>
    </row>
    <row r="570" spans="1:256" s="21" customFormat="1" ht="26.25">
      <c r="A570" s="45" t="s">
        <v>315</v>
      </c>
      <c r="B570" s="46" t="s">
        <v>32</v>
      </c>
      <c r="C570" s="46" t="s">
        <v>30</v>
      </c>
      <c r="D570" s="46" t="s">
        <v>20</v>
      </c>
      <c r="E570" s="46" t="s">
        <v>316</v>
      </c>
      <c r="F570" s="46" t="s">
        <v>39</v>
      </c>
      <c r="G570" s="63">
        <f>G571</f>
        <v>5.9</v>
      </c>
      <c r="H570" s="31">
        <f t="shared" si="17"/>
        <v>6652</v>
      </c>
      <c r="I570" s="15">
        <f t="shared" si="17"/>
        <v>6652</v>
      </c>
      <c r="J570" s="16">
        <f t="shared" si="17"/>
        <v>6652</v>
      </c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/>
      <c r="CY570" s="22"/>
      <c r="CZ570" s="22"/>
      <c r="DA570" s="22"/>
      <c r="DB570" s="22"/>
      <c r="DC570" s="22"/>
      <c r="DD570" s="22"/>
      <c r="DE570" s="22"/>
      <c r="DF570" s="22"/>
      <c r="DG570" s="22"/>
      <c r="DH570" s="22"/>
      <c r="DI570" s="22"/>
      <c r="DJ570" s="22"/>
      <c r="DK570" s="22"/>
      <c r="DL570" s="22"/>
      <c r="DM570" s="22"/>
      <c r="DN570" s="22"/>
      <c r="DO570" s="22"/>
      <c r="DP570" s="22"/>
      <c r="DQ570" s="22"/>
      <c r="DR570" s="22"/>
      <c r="DS570" s="22"/>
      <c r="DT570" s="22"/>
      <c r="DU570" s="22"/>
      <c r="DV570" s="22"/>
      <c r="DW570" s="22"/>
      <c r="DX570" s="22"/>
      <c r="DY570" s="22"/>
      <c r="DZ570" s="22"/>
      <c r="EA570" s="22"/>
      <c r="EB570" s="22"/>
      <c r="EC570" s="22"/>
      <c r="ED570" s="22"/>
      <c r="EE570" s="22"/>
      <c r="EF570" s="22"/>
      <c r="EG570" s="22"/>
      <c r="EH570" s="22"/>
      <c r="EI570" s="22"/>
      <c r="EJ570" s="22"/>
      <c r="EK570" s="22"/>
      <c r="EL570" s="22"/>
      <c r="EM570" s="22"/>
      <c r="EN570" s="22"/>
      <c r="EO570" s="22"/>
      <c r="EP570" s="22"/>
      <c r="EQ570" s="22"/>
      <c r="ER570" s="22"/>
      <c r="ES570" s="22"/>
      <c r="ET570" s="22"/>
      <c r="EU570" s="22"/>
      <c r="EV570" s="22"/>
      <c r="EW570" s="22"/>
      <c r="EX570" s="22"/>
      <c r="EY570" s="22"/>
      <c r="EZ570" s="22"/>
      <c r="FA570" s="22"/>
      <c r="FB570" s="22"/>
      <c r="FC570" s="22"/>
      <c r="FD570" s="22"/>
      <c r="FE570" s="22"/>
      <c r="FF570" s="22"/>
      <c r="FG570" s="22"/>
      <c r="FH570" s="22"/>
      <c r="FI570" s="22"/>
      <c r="FJ570" s="22"/>
      <c r="FK570" s="22"/>
      <c r="FL570" s="22"/>
      <c r="FM570" s="22"/>
      <c r="FN570" s="22"/>
      <c r="FO570" s="22"/>
      <c r="FP570" s="22"/>
      <c r="FQ570" s="22"/>
      <c r="FR570" s="22"/>
      <c r="FS570" s="22"/>
      <c r="FT570" s="22"/>
      <c r="FU570" s="22"/>
      <c r="FV570" s="22"/>
      <c r="FW570" s="22"/>
      <c r="FX570" s="22"/>
      <c r="FY570" s="22"/>
      <c r="FZ570" s="22"/>
      <c r="GA570" s="22"/>
      <c r="GB570" s="22"/>
      <c r="GC570" s="22"/>
      <c r="GD570" s="22"/>
      <c r="GE570" s="22"/>
      <c r="GF570" s="22"/>
      <c r="GG570" s="22"/>
      <c r="GH570" s="22"/>
      <c r="GI570" s="22"/>
      <c r="GJ570" s="22"/>
      <c r="GK570" s="22"/>
      <c r="GL570" s="22"/>
      <c r="GM570" s="22"/>
      <c r="GN570" s="22"/>
      <c r="GO570" s="22"/>
      <c r="GP570" s="22"/>
      <c r="GQ570" s="22"/>
      <c r="GR570" s="22"/>
      <c r="GS570" s="22"/>
      <c r="GT570" s="22"/>
      <c r="GU570" s="22"/>
      <c r="GV570" s="22"/>
      <c r="GW570" s="22"/>
      <c r="GX570" s="22"/>
      <c r="GY570" s="22"/>
      <c r="GZ570" s="22"/>
      <c r="HA570" s="22"/>
      <c r="HB570" s="22"/>
      <c r="HC570" s="22"/>
      <c r="HD570" s="22"/>
      <c r="HE570" s="22"/>
      <c r="HF570" s="22"/>
      <c r="HG570" s="22"/>
      <c r="HH570" s="22"/>
      <c r="HI570" s="22"/>
      <c r="HJ570" s="22"/>
      <c r="HK570" s="22"/>
      <c r="HL570" s="22"/>
      <c r="HM570" s="22"/>
      <c r="HN570" s="22"/>
      <c r="HO570" s="22"/>
      <c r="HP570" s="22"/>
      <c r="HQ570" s="22"/>
      <c r="HR570" s="22"/>
      <c r="HS570" s="22"/>
      <c r="HT570" s="22"/>
      <c r="HU570" s="22"/>
      <c r="HV570" s="22"/>
      <c r="HW570" s="22"/>
      <c r="HX570" s="22"/>
      <c r="HY570" s="22"/>
      <c r="HZ570" s="22"/>
      <c r="IA570" s="22"/>
      <c r="IB570" s="22"/>
      <c r="IC570" s="22"/>
      <c r="ID570" s="22"/>
      <c r="IE570" s="22"/>
      <c r="IF570" s="22"/>
      <c r="IG570" s="22"/>
      <c r="IH570" s="22"/>
      <c r="II570" s="22"/>
      <c r="IJ570" s="22"/>
      <c r="IK570" s="22"/>
      <c r="IL570" s="22"/>
      <c r="IM570" s="22"/>
      <c r="IN570" s="22"/>
      <c r="IO570" s="22"/>
      <c r="IP570" s="22"/>
      <c r="IQ570" s="22"/>
      <c r="IR570" s="22"/>
      <c r="IS570" s="22"/>
      <c r="IT570" s="22"/>
      <c r="IU570" s="22"/>
      <c r="IV570" s="22"/>
    </row>
    <row r="571" spans="1:256" s="21" customFormat="1" ht="24.75" customHeight="1">
      <c r="A571" s="45" t="s">
        <v>235</v>
      </c>
      <c r="B571" s="46" t="s">
        <v>32</v>
      </c>
      <c r="C571" s="46" t="s">
        <v>30</v>
      </c>
      <c r="D571" s="46" t="s">
        <v>20</v>
      </c>
      <c r="E571" s="46" t="s">
        <v>317</v>
      </c>
      <c r="F571" s="46" t="s">
        <v>39</v>
      </c>
      <c r="G571" s="63">
        <f>G572</f>
        <v>5.9</v>
      </c>
      <c r="H571" s="31">
        <v>6652</v>
      </c>
      <c r="I571" s="15">
        <v>6652</v>
      </c>
      <c r="J571" s="16">
        <v>6652</v>
      </c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/>
      <c r="CY571" s="22"/>
      <c r="CZ571" s="22"/>
      <c r="DA571" s="22"/>
      <c r="DB571" s="22"/>
      <c r="DC571" s="22"/>
      <c r="DD571" s="22"/>
      <c r="DE571" s="22"/>
      <c r="DF571" s="22"/>
      <c r="DG571" s="22"/>
      <c r="DH571" s="22"/>
      <c r="DI571" s="22"/>
      <c r="DJ571" s="22"/>
      <c r="DK571" s="22"/>
      <c r="DL571" s="22"/>
      <c r="DM571" s="22"/>
      <c r="DN571" s="22"/>
      <c r="DO571" s="22"/>
      <c r="DP571" s="22"/>
      <c r="DQ571" s="22"/>
      <c r="DR571" s="22"/>
      <c r="DS571" s="22"/>
      <c r="DT571" s="22"/>
      <c r="DU571" s="22"/>
      <c r="DV571" s="22"/>
      <c r="DW571" s="22"/>
      <c r="DX571" s="22"/>
      <c r="DY571" s="22"/>
      <c r="DZ571" s="22"/>
      <c r="EA571" s="22"/>
      <c r="EB571" s="22"/>
      <c r="EC571" s="22"/>
      <c r="ED571" s="22"/>
      <c r="EE571" s="22"/>
      <c r="EF571" s="22"/>
      <c r="EG571" s="22"/>
      <c r="EH571" s="22"/>
      <c r="EI571" s="22"/>
      <c r="EJ571" s="22"/>
      <c r="EK571" s="22"/>
      <c r="EL571" s="22"/>
      <c r="EM571" s="22"/>
      <c r="EN571" s="22"/>
      <c r="EO571" s="22"/>
      <c r="EP571" s="22"/>
      <c r="EQ571" s="22"/>
      <c r="ER571" s="22"/>
      <c r="ES571" s="22"/>
      <c r="ET571" s="22"/>
      <c r="EU571" s="22"/>
      <c r="EV571" s="22"/>
      <c r="EW571" s="22"/>
      <c r="EX571" s="22"/>
      <c r="EY571" s="22"/>
      <c r="EZ571" s="22"/>
      <c r="FA571" s="22"/>
      <c r="FB571" s="22"/>
      <c r="FC571" s="22"/>
      <c r="FD571" s="22"/>
      <c r="FE571" s="22"/>
      <c r="FF571" s="22"/>
      <c r="FG571" s="22"/>
      <c r="FH571" s="22"/>
      <c r="FI571" s="22"/>
      <c r="FJ571" s="22"/>
      <c r="FK571" s="22"/>
      <c r="FL571" s="22"/>
      <c r="FM571" s="22"/>
      <c r="FN571" s="22"/>
      <c r="FO571" s="22"/>
      <c r="FP571" s="22"/>
      <c r="FQ571" s="22"/>
      <c r="FR571" s="22"/>
      <c r="FS571" s="22"/>
      <c r="FT571" s="22"/>
      <c r="FU571" s="22"/>
      <c r="FV571" s="22"/>
      <c r="FW571" s="22"/>
      <c r="FX571" s="22"/>
      <c r="FY571" s="22"/>
      <c r="FZ571" s="22"/>
      <c r="GA571" s="22"/>
      <c r="GB571" s="22"/>
      <c r="GC571" s="22"/>
      <c r="GD571" s="22"/>
      <c r="GE571" s="22"/>
      <c r="GF571" s="22"/>
      <c r="GG571" s="22"/>
      <c r="GH571" s="22"/>
      <c r="GI571" s="22"/>
      <c r="GJ571" s="22"/>
      <c r="GK571" s="22"/>
      <c r="GL571" s="22"/>
      <c r="GM571" s="22"/>
      <c r="GN571" s="22"/>
      <c r="GO571" s="22"/>
      <c r="GP571" s="22"/>
      <c r="GQ571" s="22"/>
      <c r="GR571" s="22"/>
      <c r="GS571" s="22"/>
      <c r="GT571" s="22"/>
      <c r="GU571" s="22"/>
      <c r="GV571" s="22"/>
      <c r="GW571" s="22"/>
      <c r="GX571" s="22"/>
      <c r="GY571" s="22"/>
      <c r="GZ571" s="22"/>
      <c r="HA571" s="22"/>
      <c r="HB571" s="22"/>
      <c r="HC571" s="22"/>
      <c r="HD571" s="22"/>
      <c r="HE571" s="22"/>
      <c r="HF571" s="22"/>
      <c r="HG571" s="22"/>
      <c r="HH571" s="22"/>
      <c r="HI571" s="22"/>
      <c r="HJ571" s="22"/>
      <c r="HK571" s="22"/>
      <c r="HL571" s="22"/>
      <c r="HM571" s="22"/>
      <c r="HN571" s="22"/>
      <c r="HO571" s="22"/>
      <c r="HP571" s="22"/>
      <c r="HQ571" s="22"/>
      <c r="HR571" s="22"/>
      <c r="HS571" s="22"/>
      <c r="HT571" s="22"/>
      <c r="HU571" s="22"/>
      <c r="HV571" s="22"/>
      <c r="HW571" s="22"/>
      <c r="HX571" s="22"/>
      <c r="HY571" s="22"/>
      <c r="HZ571" s="22"/>
      <c r="IA571" s="22"/>
      <c r="IB571" s="22"/>
      <c r="IC571" s="22"/>
      <c r="ID571" s="22"/>
      <c r="IE571" s="22"/>
      <c r="IF571" s="22"/>
      <c r="IG571" s="22"/>
      <c r="IH571" s="22"/>
      <c r="II571" s="22"/>
      <c r="IJ571" s="22"/>
      <c r="IK571" s="22"/>
      <c r="IL571" s="22"/>
      <c r="IM571" s="22"/>
      <c r="IN571" s="22"/>
      <c r="IO571" s="22"/>
      <c r="IP571" s="22"/>
      <c r="IQ571" s="22"/>
      <c r="IR571" s="22"/>
      <c r="IS571" s="22"/>
      <c r="IT571" s="22"/>
      <c r="IU571" s="22"/>
      <c r="IV571" s="22"/>
    </row>
    <row r="572" spans="1:256" s="21" customFormat="1" ht="32.25" customHeight="1">
      <c r="A572" s="45" t="s">
        <v>354</v>
      </c>
      <c r="B572" s="46" t="s">
        <v>32</v>
      </c>
      <c r="C572" s="46" t="s">
        <v>30</v>
      </c>
      <c r="D572" s="46" t="s">
        <v>20</v>
      </c>
      <c r="E572" s="46" t="s">
        <v>317</v>
      </c>
      <c r="F572" s="46" t="s">
        <v>85</v>
      </c>
      <c r="G572" s="63">
        <f>G573</f>
        <v>5.9</v>
      </c>
      <c r="H572" s="31">
        <f aca="true" t="shared" si="18" ref="H572:J573">H573</f>
        <v>21700</v>
      </c>
      <c r="I572" s="15">
        <f t="shared" si="18"/>
        <v>13500</v>
      </c>
      <c r="J572" s="16">
        <f t="shared" si="18"/>
        <v>13500</v>
      </c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/>
      <c r="CY572" s="22"/>
      <c r="CZ572" s="22"/>
      <c r="DA572" s="22"/>
      <c r="DB572" s="22"/>
      <c r="DC572" s="22"/>
      <c r="DD572" s="22"/>
      <c r="DE572" s="22"/>
      <c r="DF572" s="22"/>
      <c r="DG572" s="22"/>
      <c r="DH572" s="22"/>
      <c r="DI572" s="22"/>
      <c r="DJ572" s="22"/>
      <c r="DK572" s="22"/>
      <c r="DL572" s="22"/>
      <c r="DM572" s="22"/>
      <c r="DN572" s="22"/>
      <c r="DO572" s="22"/>
      <c r="DP572" s="22"/>
      <c r="DQ572" s="22"/>
      <c r="DR572" s="22"/>
      <c r="DS572" s="22"/>
      <c r="DT572" s="22"/>
      <c r="DU572" s="22"/>
      <c r="DV572" s="22"/>
      <c r="DW572" s="22"/>
      <c r="DX572" s="22"/>
      <c r="DY572" s="22"/>
      <c r="DZ572" s="22"/>
      <c r="EA572" s="22"/>
      <c r="EB572" s="22"/>
      <c r="EC572" s="22"/>
      <c r="ED572" s="22"/>
      <c r="EE572" s="22"/>
      <c r="EF572" s="22"/>
      <c r="EG572" s="22"/>
      <c r="EH572" s="22"/>
      <c r="EI572" s="22"/>
      <c r="EJ572" s="22"/>
      <c r="EK572" s="22"/>
      <c r="EL572" s="22"/>
      <c r="EM572" s="22"/>
      <c r="EN572" s="22"/>
      <c r="EO572" s="22"/>
      <c r="EP572" s="22"/>
      <c r="EQ572" s="22"/>
      <c r="ER572" s="22"/>
      <c r="ES572" s="22"/>
      <c r="ET572" s="22"/>
      <c r="EU572" s="22"/>
      <c r="EV572" s="22"/>
      <c r="EW572" s="22"/>
      <c r="EX572" s="22"/>
      <c r="EY572" s="22"/>
      <c r="EZ572" s="22"/>
      <c r="FA572" s="22"/>
      <c r="FB572" s="22"/>
      <c r="FC572" s="22"/>
      <c r="FD572" s="22"/>
      <c r="FE572" s="22"/>
      <c r="FF572" s="22"/>
      <c r="FG572" s="22"/>
      <c r="FH572" s="22"/>
      <c r="FI572" s="22"/>
      <c r="FJ572" s="22"/>
      <c r="FK572" s="22"/>
      <c r="FL572" s="22"/>
      <c r="FM572" s="22"/>
      <c r="FN572" s="22"/>
      <c r="FO572" s="22"/>
      <c r="FP572" s="22"/>
      <c r="FQ572" s="22"/>
      <c r="FR572" s="22"/>
      <c r="FS572" s="22"/>
      <c r="FT572" s="22"/>
      <c r="FU572" s="22"/>
      <c r="FV572" s="22"/>
      <c r="FW572" s="22"/>
      <c r="FX572" s="22"/>
      <c r="FY572" s="22"/>
      <c r="FZ572" s="22"/>
      <c r="GA572" s="22"/>
      <c r="GB572" s="22"/>
      <c r="GC572" s="22"/>
      <c r="GD572" s="22"/>
      <c r="GE572" s="22"/>
      <c r="GF572" s="22"/>
      <c r="GG572" s="22"/>
      <c r="GH572" s="22"/>
      <c r="GI572" s="22"/>
      <c r="GJ572" s="22"/>
      <c r="GK572" s="22"/>
      <c r="GL572" s="22"/>
      <c r="GM572" s="22"/>
      <c r="GN572" s="22"/>
      <c r="GO572" s="22"/>
      <c r="GP572" s="22"/>
      <c r="GQ572" s="22"/>
      <c r="GR572" s="22"/>
      <c r="GS572" s="22"/>
      <c r="GT572" s="22"/>
      <c r="GU572" s="22"/>
      <c r="GV572" s="22"/>
      <c r="GW572" s="22"/>
      <c r="GX572" s="22"/>
      <c r="GY572" s="22"/>
      <c r="GZ572" s="22"/>
      <c r="HA572" s="22"/>
      <c r="HB572" s="22"/>
      <c r="HC572" s="22"/>
      <c r="HD572" s="22"/>
      <c r="HE572" s="22"/>
      <c r="HF572" s="22"/>
      <c r="HG572" s="22"/>
      <c r="HH572" s="22"/>
      <c r="HI572" s="22"/>
      <c r="HJ572" s="22"/>
      <c r="HK572" s="22"/>
      <c r="HL572" s="22"/>
      <c r="HM572" s="22"/>
      <c r="HN572" s="22"/>
      <c r="HO572" s="22"/>
      <c r="HP572" s="22"/>
      <c r="HQ572" s="22"/>
      <c r="HR572" s="22"/>
      <c r="HS572" s="22"/>
      <c r="HT572" s="22"/>
      <c r="HU572" s="22"/>
      <c r="HV572" s="22"/>
      <c r="HW572" s="22"/>
      <c r="HX572" s="22"/>
      <c r="HY572" s="22"/>
      <c r="HZ572" s="22"/>
      <c r="IA572" s="22"/>
      <c r="IB572" s="22"/>
      <c r="IC572" s="22"/>
      <c r="ID572" s="22"/>
      <c r="IE572" s="22"/>
      <c r="IF572" s="22"/>
      <c r="IG572" s="22"/>
      <c r="IH572" s="22"/>
      <c r="II572" s="22"/>
      <c r="IJ572" s="22"/>
      <c r="IK572" s="22"/>
      <c r="IL572" s="22"/>
      <c r="IM572" s="22"/>
      <c r="IN572" s="22"/>
      <c r="IO572" s="22"/>
      <c r="IP572" s="22"/>
      <c r="IQ572" s="22"/>
      <c r="IR572" s="22"/>
      <c r="IS572" s="22"/>
      <c r="IT572" s="22"/>
      <c r="IU572" s="22"/>
      <c r="IV572" s="22"/>
    </row>
    <row r="573" spans="1:256" s="21" customFormat="1" ht="26.25">
      <c r="A573" s="45" t="s">
        <v>86</v>
      </c>
      <c r="B573" s="46" t="s">
        <v>32</v>
      </c>
      <c r="C573" s="46" t="s">
        <v>30</v>
      </c>
      <c r="D573" s="46" t="s">
        <v>20</v>
      </c>
      <c r="E573" s="46" t="s">
        <v>317</v>
      </c>
      <c r="F573" s="46" t="s">
        <v>87</v>
      </c>
      <c r="G573" s="63">
        <f>5.9+5.9-5.9</f>
        <v>5.9</v>
      </c>
      <c r="H573" s="31">
        <f t="shared" si="18"/>
        <v>21700</v>
      </c>
      <c r="I573" s="15">
        <f t="shared" si="18"/>
        <v>13500</v>
      </c>
      <c r="J573" s="16">
        <f t="shared" si="18"/>
        <v>13500</v>
      </c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/>
      <c r="CY573" s="22"/>
      <c r="CZ573" s="22"/>
      <c r="DA573" s="22"/>
      <c r="DB573" s="22"/>
      <c r="DC573" s="22"/>
      <c r="DD573" s="22"/>
      <c r="DE573" s="22"/>
      <c r="DF573" s="22"/>
      <c r="DG573" s="22"/>
      <c r="DH573" s="22"/>
      <c r="DI573" s="22"/>
      <c r="DJ573" s="22"/>
      <c r="DK573" s="22"/>
      <c r="DL573" s="22"/>
      <c r="DM573" s="22"/>
      <c r="DN573" s="22"/>
      <c r="DO573" s="22"/>
      <c r="DP573" s="22"/>
      <c r="DQ573" s="22"/>
      <c r="DR573" s="22"/>
      <c r="DS573" s="22"/>
      <c r="DT573" s="22"/>
      <c r="DU573" s="22"/>
      <c r="DV573" s="22"/>
      <c r="DW573" s="22"/>
      <c r="DX573" s="22"/>
      <c r="DY573" s="22"/>
      <c r="DZ573" s="22"/>
      <c r="EA573" s="22"/>
      <c r="EB573" s="22"/>
      <c r="EC573" s="22"/>
      <c r="ED573" s="22"/>
      <c r="EE573" s="22"/>
      <c r="EF573" s="22"/>
      <c r="EG573" s="22"/>
      <c r="EH573" s="22"/>
      <c r="EI573" s="22"/>
      <c r="EJ573" s="22"/>
      <c r="EK573" s="22"/>
      <c r="EL573" s="22"/>
      <c r="EM573" s="22"/>
      <c r="EN573" s="22"/>
      <c r="EO573" s="22"/>
      <c r="EP573" s="22"/>
      <c r="EQ573" s="22"/>
      <c r="ER573" s="22"/>
      <c r="ES573" s="22"/>
      <c r="ET573" s="22"/>
      <c r="EU573" s="22"/>
      <c r="EV573" s="22"/>
      <c r="EW573" s="22"/>
      <c r="EX573" s="22"/>
      <c r="EY573" s="22"/>
      <c r="EZ573" s="22"/>
      <c r="FA573" s="22"/>
      <c r="FB573" s="22"/>
      <c r="FC573" s="22"/>
      <c r="FD573" s="22"/>
      <c r="FE573" s="22"/>
      <c r="FF573" s="22"/>
      <c r="FG573" s="22"/>
      <c r="FH573" s="22"/>
      <c r="FI573" s="22"/>
      <c r="FJ573" s="22"/>
      <c r="FK573" s="22"/>
      <c r="FL573" s="22"/>
      <c r="FM573" s="22"/>
      <c r="FN573" s="22"/>
      <c r="FO573" s="22"/>
      <c r="FP573" s="22"/>
      <c r="FQ573" s="22"/>
      <c r="FR573" s="22"/>
      <c r="FS573" s="22"/>
      <c r="FT573" s="22"/>
      <c r="FU573" s="22"/>
      <c r="FV573" s="22"/>
      <c r="FW573" s="22"/>
      <c r="FX573" s="22"/>
      <c r="FY573" s="22"/>
      <c r="FZ573" s="22"/>
      <c r="GA573" s="22"/>
      <c r="GB573" s="22"/>
      <c r="GC573" s="22"/>
      <c r="GD573" s="22"/>
      <c r="GE573" s="22"/>
      <c r="GF573" s="22"/>
      <c r="GG573" s="22"/>
      <c r="GH573" s="22"/>
      <c r="GI573" s="22"/>
      <c r="GJ573" s="22"/>
      <c r="GK573" s="22"/>
      <c r="GL573" s="22"/>
      <c r="GM573" s="22"/>
      <c r="GN573" s="22"/>
      <c r="GO573" s="22"/>
      <c r="GP573" s="22"/>
      <c r="GQ573" s="22"/>
      <c r="GR573" s="22"/>
      <c r="GS573" s="22"/>
      <c r="GT573" s="22"/>
      <c r="GU573" s="22"/>
      <c r="GV573" s="22"/>
      <c r="GW573" s="22"/>
      <c r="GX573" s="22"/>
      <c r="GY573" s="22"/>
      <c r="GZ573" s="22"/>
      <c r="HA573" s="22"/>
      <c r="HB573" s="22"/>
      <c r="HC573" s="22"/>
      <c r="HD573" s="22"/>
      <c r="HE573" s="22"/>
      <c r="HF573" s="22"/>
      <c r="HG573" s="22"/>
      <c r="HH573" s="22"/>
      <c r="HI573" s="22"/>
      <c r="HJ573" s="22"/>
      <c r="HK573" s="22"/>
      <c r="HL573" s="22"/>
      <c r="HM573" s="22"/>
      <c r="HN573" s="22"/>
      <c r="HO573" s="22"/>
      <c r="HP573" s="22"/>
      <c r="HQ573" s="22"/>
      <c r="HR573" s="22"/>
      <c r="HS573" s="22"/>
      <c r="HT573" s="22"/>
      <c r="HU573" s="22"/>
      <c r="HV573" s="22"/>
      <c r="HW573" s="22"/>
      <c r="HX573" s="22"/>
      <c r="HY573" s="22"/>
      <c r="HZ573" s="22"/>
      <c r="IA573" s="22"/>
      <c r="IB573" s="22"/>
      <c r="IC573" s="22"/>
      <c r="ID573" s="22"/>
      <c r="IE573" s="22"/>
      <c r="IF573" s="22"/>
      <c r="IG573" s="22"/>
      <c r="IH573" s="22"/>
      <c r="II573" s="22"/>
      <c r="IJ573" s="22"/>
      <c r="IK573" s="22"/>
      <c r="IL573" s="22"/>
      <c r="IM573" s="22"/>
      <c r="IN573" s="22"/>
      <c r="IO573" s="22"/>
      <c r="IP573" s="22"/>
      <c r="IQ573" s="22"/>
      <c r="IR573" s="22"/>
      <c r="IS573" s="22"/>
      <c r="IT573" s="22"/>
      <c r="IU573" s="22"/>
      <c r="IV573" s="22"/>
    </row>
    <row r="574" spans="1:256" s="21" customFormat="1" ht="44.25" customHeight="1" hidden="1">
      <c r="A574" s="45" t="s">
        <v>444</v>
      </c>
      <c r="B574" s="46" t="s">
        <v>32</v>
      </c>
      <c r="C574" s="46" t="s">
        <v>30</v>
      </c>
      <c r="D574" s="46" t="s">
        <v>20</v>
      </c>
      <c r="E574" s="46" t="s">
        <v>195</v>
      </c>
      <c r="F574" s="46" t="s">
        <v>39</v>
      </c>
      <c r="G574" s="63">
        <f>G575</f>
        <v>0</v>
      </c>
      <c r="H574" s="31">
        <f>13500+8200</f>
        <v>21700</v>
      </c>
      <c r="I574" s="15">
        <v>13500</v>
      </c>
      <c r="J574" s="16">
        <v>13500</v>
      </c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/>
      <c r="CY574" s="22"/>
      <c r="CZ574" s="22"/>
      <c r="DA574" s="22"/>
      <c r="DB574" s="22"/>
      <c r="DC574" s="22"/>
      <c r="DD574" s="22"/>
      <c r="DE574" s="22"/>
      <c r="DF574" s="22"/>
      <c r="DG574" s="22"/>
      <c r="DH574" s="22"/>
      <c r="DI574" s="22"/>
      <c r="DJ574" s="22"/>
      <c r="DK574" s="22"/>
      <c r="DL574" s="22"/>
      <c r="DM574" s="22"/>
      <c r="DN574" s="22"/>
      <c r="DO574" s="22"/>
      <c r="DP574" s="22"/>
      <c r="DQ574" s="22"/>
      <c r="DR574" s="22"/>
      <c r="DS574" s="22"/>
      <c r="DT574" s="22"/>
      <c r="DU574" s="22"/>
      <c r="DV574" s="22"/>
      <c r="DW574" s="22"/>
      <c r="DX574" s="22"/>
      <c r="DY574" s="22"/>
      <c r="DZ574" s="22"/>
      <c r="EA574" s="22"/>
      <c r="EB574" s="22"/>
      <c r="EC574" s="22"/>
      <c r="ED574" s="22"/>
      <c r="EE574" s="22"/>
      <c r="EF574" s="22"/>
      <c r="EG574" s="22"/>
      <c r="EH574" s="22"/>
      <c r="EI574" s="22"/>
      <c r="EJ574" s="22"/>
      <c r="EK574" s="22"/>
      <c r="EL574" s="22"/>
      <c r="EM574" s="22"/>
      <c r="EN574" s="22"/>
      <c r="EO574" s="22"/>
      <c r="EP574" s="22"/>
      <c r="EQ574" s="22"/>
      <c r="ER574" s="22"/>
      <c r="ES574" s="22"/>
      <c r="ET574" s="22"/>
      <c r="EU574" s="22"/>
      <c r="EV574" s="22"/>
      <c r="EW574" s="22"/>
      <c r="EX574" s="22"/>
      <c r="EY574" s="22"/>
      <c r="EZ574" s="22"/>
      <c r="FA574" s="22"/>
      <c r="FB574" s="22"/>
      <c r="FC574" s="22"/>
      <c r="FD574" s="22"/>
      <c r="FE574" s="22"/>
      <c r="FF574" s="22"/>
      <c r="FG574" s="22"/>
      <c r="FH574" s="22"/>
      <c r="FI574" s="22"/>
      <c r="FJ574" s="22"/>
      <c r="FK574" s="22"/>
      <c r="FL574" s="22"/>
      <c r="FM574" s="22"/>
      <c r="FN574" s="22"/>
      <c r="FO574" s="22"/>
      <c r="FP574" s="22"/>
      <c r="FQ574" s="22"/>
      <c r="FR574" s="22"/>
      <c r="FS574" s="22"/>
      <c r="FT574" s="22"/>
      <c r="FU574" s="22"/>
      <c r="FV574" s="22"/>
      <c r="FW574" s="22"/>
      <c r="FX574" s="22"/>
      <c r="FY574" s="22"/>
      <c r="FZ574" s="22"/>
      <c r="GA574" s="22"/>
      <c r="GB574" s="22"/>
      <c r="GC574" s="22"/>
      <c r="GD574" s="22"/>
      <c r="GE574" s="22"/>
      <c r="GF574" s="22"/>
      <c r="GG574" s="22"/>
      <c r="GH574" s="22"/>
      <c r="GI574" s="22"/>
      <c r="GJ574" s="22"/>
      <c r="GK574" s="22"/>
      <c r="GL574" s="22"/>
      <c r="GM574" s="22"/>
      <c r="GN574" s="22"/>
      <c r="GO574" s="22"/>
      <c r="GP574" s="22"/>
      <c r="GQ574" s="22"/>
      <c r="GR574" s="22"/>
      <c r="GS574" s="22"/>
      <c r="GT574" s="22"/>
      <c r="GU574" s="22"/>
      <c r="GV574" s="22"/>
      <c r="GW574" s="22"/>
      <c r="GX574" s="22"/>
      <c r="GY574" s="22"/>
      <c r="GZ574" s="22"/>
      <c r="HA574" s="22"/>
      <c r="HB574" s="22"/>
      <c r="HC574" s="22"/>
      <c r="HD574" s="22"/>
      <c r="HE574" s="22"/>
      <c r="HF574" s="22"/>
      <c r="HG574" s="22"/>
      <c r="HH574" s="22"/>
      <c r="HI574" s="22"/>
      <c r="HJ574" s="22"/>
      <c r="HK574" s="22"/>
      <c r="HL574" s="22"/>
      <c r="HM574" s="22"/>
      <c r="HN574" s="22"/>
      <c r="HO574" s="22"/>
      <c r="HP574" s="22"/>
      <c r="HQ574" s="22"/>
      <c r="HR574" s="22"/>
      <c r="HS574" s="22"/>
      <c r="HT574" s="22"/>
      <c r="HU574" s="22"/>
      <c r="HV574" s="22"/>
      <c r="HW574" s="22"/>
      <c r="HX574" s="22"/>
      <c r="HY574" s="22"/>
      <c r="HZ574" s="22"/>
      <c r="IA574" s="22"/>
      <c r="IB574" s="22"/>
      <c r="IC574" s="22"/>
      <c r="ID574" s="22"/>
      <c r="IE574" s="22"/>
      <c r="IF574" s="22"/>
      <c r="IG574" s="22"/>
      <c r="IH574" s="22"/>
      <c r="II574" s="22"/>
      <c r="IJ574" s="22"/>
      <c r="IK574" s="22"/>
      <c r="IL574" s="22"/>
      <c r="IM574" s="22"/>
      <c r="IN574" s="22"/>
      <c r="IO574" s="22"/>
      <c r="IP574" s="22"/>
      <c r="IQ574" s="22"/>
      <c r="IR574" s="22"/>
      <c r="IS574" s="22"/>
      <c r="IT574" s="22"/>
      <c r="IU574" s="22"/>
      <c r="IV574" s="22"/>
    </row>
    <row r="575" spans="1:10" s="6" customFormat="1" ht="24.75" customHeight="1" hidden="1">
      <c r="A575" s="45" t="s">
        <v>318</v>
      </c>
      <c r="B575" s="46" t="s">
        <v>32</v>
      </c>
      <c r="C575" s="46" t="s">
        <v>30</v>
      </c>
      <c r="D575" s="46" t="s">
        <v>20</v>
      </c>
      <c r="E575" s="46" t="s">
        <v>319</v>
      </c>
      <c r="F575" s="46" t="s">
        <v>39</v>
      </c>
      <c r="G575" s="63">
        <f>G576</f>
        <v>0</v>
      </c>
      <c r="H575" s="31">
        <f aca="true" t="shared" si="19" ref="H575:J576">H576</f>
        <v>0</v>
      </c>
      <c r="I575" s="15">
        <f t="shared" si="19"/>
        <v>8200</v>
      </c>
      <c r="J575" s="16">
        <f t="shared" si="19"/>
        <v>8200</v>
      </c>
    </row>
    <row r="576" spans="1:10" s="6" customFormat="1" ht="16.5" customHeight="1" hidden="1">
      <c r="A576" s="45" t="s">
        <v>235</v>
      </c>
      <c r="B576" s="46" t="s">
        <v>32</v>
      </c>
      <c r="C576" s="46" t="s">
        <v>30</v>
      </c>
      <c r="D576" s="46" t="s">
        <v>20</v>
      </c>
      <c r="E576" s="46" t="s">
        <v>320</v>
      </c>
      <c r="F576" s="46" t="s">
        <v>39</v>
      </c>
      <c r="G576" s="63">
        <f>G577</f>
        <v>0</v>
      </c>
      <c r="H576" s="31">
        <f t="shared" si="19"/>
        <v>0</v>
      </c>
      <c r="I576" s="15">
        <f t="shared" si="19"/>
        <v>8200</v>
      </c>
      <c r="J576" s="16">
        <f t="shared" si="19"/>
        <v>8200</v>
      </c>
    </row>
    <row r="577" spans="1:10" s="6" customFormat="1" ht="39" customHeight="1" hidden="1">
      <c r="A577" s="45" t="s">
        <v>84</v>
      </c>
      <c r="B577" s="46" t="s">
        <v>32</v>
      </c>
      <c r="C577" s="46" t="s">
        <v>30</v>
      </c>
      <c r="D577" s="46" t="s">
        <v>20</v>
      </c>
      <c r="E577" s="46" t="s">
        <v>320</v>
      </c>
      <c r="F577" s="46" t="s">
        <v>85</v>
      </c>
      <c r="G577" s="63">
        <f>G578</f>
        <v>0</v>
      </c>
      <c r="H577" s="31">
        <f>8200-8200</f>
        <v>0</v>
      </c>
      <c r="I577" s="15">
        <v>8200</v>
      </c>
      <c r="J577" s="16">
        <v>8200</v>
      </c>
    </row>
    <row r="578" spans="1:10" s="6" customFormat="1" ht="38.25" customHeight="1" hidden="1">
      <c r="A578" s="45" t="s">
        <v>86</v>
      </c>
      <c r="B578" s="46" t="s">
        <v>32</v>
      </c>
      <c r="C578" s="46" t="s">
        <v>30</v>
      </c>
      <c r="D578" s="46" t="s">
        <v>20</v>
      </c>
      <c r="E578" s="46" t="s">
        <v>320</v>
      </c>
      <c r="F578" s="46" t="s">
        <v>87</v>
      </c>
      <c r="G578" s="63">
        <f>5.9-5.9</f>
        <v>0</v>
      </c>
      <c r="H578" s="31" t="e">
        <f>#REF!</f>
        <v>#REF!</v>
      </c>
      <c r="I578" s="15" t="e">
        <f>#REF!</f>
        <v>#REF!</v>
      </c>
      <c r="J578" s="16" t="e">
        <f>#REF!</f>
        <v>#REF!</v>
      </c>
    </row>
    <row r="579" spans="1:10" s="20" customFormat="1" ht="14.25">
      <c r="A579" s="42" t="s">
        <v>67</v>
      </c>
      <c r="B579" s="43" t="s">
        <v>33</v>
      </c>
      <c r="C579" s="43" t="s">
        <v>37</v>
      </c>
      <c r="D579" s="43" t="s">
        <v>37</v>
      </c>
      <c r="E579" s="43" t="s">
        <v>166</v>
      </c>
      <c r="F579" s="43" t="s">
        <v>39</v>
      </c>
      <c r="G579" s="70">
        <f>G580+G615</f>
        <v>3076</v>
      </c>
      <c r="H579" s="33" t="e">
        <f>H580+H615</f>
        <v>#REF!</v>
      </c>
      <c r="I579" s="17" t="e">
        <f>I580+I615</f>
        <v>#REF!</v>
      </c>
      <c r="J579" s="18" t="e">
        <f>J580+J615</f>
        <v>#REF!</v>
      </c>
    </row>
    <row r="580" spans="1:10" s="6" customFormat="1" ht="15">
      <c r="A580" s="55" t="s">
        <v>51</v>
      </c>
      <c r="B580" s="53" t="s">
        <v>33</v>
      </c>
      <c r="C580" s="53" t="s">
        <v>29</v>
      </c>
      <c r="D580" s="53" t="s">
        <v>37</v>
      </c>
      <c r="E580" s="53" t="s">
        <v>166</v>
      </c>
      <c r="F580" s="53" t="s">
        <v>39</v>
      </c>
      <c r="G580" s="71">
        <f>G581</f>
        <v>2707.6</v>
      </c>
      <c r="H580" s="34" t="e">
        <f>H581</f>
        <v>#REF!</v>
      </c>
      <c r="I580" s="15" t="e">
        <f>I581</f>
        <v>#REF!</v>
      </c>
      <c r="J580" s="16" t="e">
        <f>J581</f>
        <v>#REF!</v>
      </c>
    </row>
    <row r="581" spans="1:10" s="6" customFormat="1" ht="15">
      <c r="A581" s="45" t="s">
        <v>436</v>
      </c>
      <c r="B581" s="53" t="s">
        <v>33</v>
      </c>
      <c r="C581" s="53" t="s">
        <v>29</v>
      </c>
      <c r="D581" s="53" t="s">
        <v>25</v>
      </c>
      <c r="E581" s="53" t="s">
        <v>166</v>
      </c>
      <c r="F581" s="53" t="s">
        <v>39</v>
      </c>
      <c r="G581" s="71">
        <f>G582+G587</f>
        <v>2707.6</v>
      </c>
      <c r="H581" s="34" t="e">
        <f>H587+H608</f>
        <v>#REF!</v>
      </c>
      <c r="I581" s="15" t="e">
        <f>I604+#REF!+I608</f>
        <v>#REF!</v>
      </c>
      <c r="J581" s="16" t="e">
        <f>J604+#REF!+J608</f>
        <v>#REF!</v>
      </c>
    </row>
    <row r="582" spans="1:10" s="6" customFormat="1" ht="26.25">
      <c r="A582" s="45" t="s">
        <v>445</v>
      </c>
      <c r="B582" s="53" t="s">
        <v>33</v>
      </c>
      <c r="C582" s="53" t="s">
        <v>29</v>
      </c>
      <c r="D582" s="53" t="s">
        <v>25</v>
      </c>
      <c r="E582" s="53" t="s">
        <v>206</v>
      </c>
      <c r="F582" s="53" t="s">
        <v>39</v>
      </c>
      <c r="G582" s="71">
        <f>G583</f>
        <v>33.9</v>
      </c>
      <c r="H582" s="34"/>
      <c r="I582" s="15"/>
      <c r="J582" s="16"/>
    </row>
    <row r="583" spans="1:10" s="6" customFormat="1" ht="51.75">
      <c r="A583" s="45" t="s">
        <v>438</v>
      </c>
      <c r="B583" s="53" t="s">
        <v>33</v>
      </c>
      <c r="C583" s="53" t="s">
        <v>29</v>
      </c>
      <c r="D583" s="53" t="s">
        <v>25</v>
      </c>
      <c r="E583" s="53" t="s">
        <v>344</v>
      </c>
      <c r="F583" s="53" t="s">
        <v>39</v>
      </c>
      <c r="G583" s="71">
        <f>G584</f>
        <v>33.9</v>
      </c>
      <c r="H583" s="34"/>
      <c r="I583" s="15"/>
      <c r="J583" s="16"/>
    </row>
    <row r="584" spans="1:10" s="6" customFormat="1" ht="15">
      <c r="A584" s="45" t="s">
        <v>235</v>
      </c>
      <c r="B584" s="53" t="s">
        <v>33</v>
      </c>
      <c r="C584" s="53" t="s">
        <v>29</v>
      </c>
      <c r="D584" s="53" t="s">
        <v>25</v>
      </c>
      <c r="E584" s="53" t="s">
        <v>345</v>
      </c>
      <c r="F584" s="53" t="s">
        <v>39</v>
      </c>
      <c r="G584" s="71">
        <f>G585</f>
        <v>33.9</v>
      </c>
      <c r="H584" s="34"/>
      <c r="I584" s="15"/>
      <c r="J584" s="16"/>
    </row>
    <row r="585" spans="1:10" s="6" customFormat="1" ht="51.75">
      <c r="A585" s="45" t="s">
        <v>80</v>
      </c>
      <c r="B585" s="53" t="s">
        <v>33</v>
      </c>
      <c r="C585" s="53" t="s">
        <v>29</v>
      </c>
      <c r="D585" s="53" t="s">
        <v>25</v>
      </c>
      <c r="E585" s="53" t="s">
        <v>345</v>
      </c>
      <c r="F585" s="53" t="s">
        <v>34</v>
      </c>
      <c r="G585" s="71">
        <f>G586</f>
        <v>33.9</v>
      </c>
      <c r="H585" s="34"/>
      <c r="I585" s="15"/>
      <c r="J585" s="16"/>
    </row>
    <row r="586" spans="1:10" s="6" customFormat="1" ht="15">
      <c r="A586" s="45" t="s">
        <v>141</v>
      </c>
      <c r="B586" s="53" t="s">
        <v>33</v>
      </c>
      <c r="C586" s="53" t="s">
        <v>29</v>
      </c>
      <c r="D586" s="53" t="s">
        <v>25</v>
      </c>
      <c r="E586" s="53" t="s">
        <v>345</v>
      </c>
      <c r="F586" s="53" t="s">
        <v>127</v>
      </c>
      <c r="G586" s="71">
        <f>20+13.9</f>
        <v>33.9</v>
      </c>
      <c r="H586" s="34"/>
      <c r="I586" s="15"/>
      <c r="J586" s="16"/>
    </row>
    <row r="587" spans="1:10" s="6" customFormat="1" ht="32.25" customHeight="1">
      <c r="A587" s="55" t="s">
        <v>223</v>
      </c>
      <c r="B587" s="53" t="s">
        <v>33</v>
      </c>
      <c r="C587" s="53" t="s">
        <v>29</v>
      </c>
      <c r="D587" s="53" t="s">
        <v>25</v>
      </c>
      <c r="E587" s="53" t="s">
        <v>205</v>
      </c>
      <c r="F587" s="53" t="s">
        <v>39</v>
      </c>
      <c r="G587" s="63">
        <f>G588+G594+G598</f>
        <v>2673.7</v>
      </c>
      <c r="H587" s="34" t="e">
        <f>#REF!</f>
        <v>#REF!</v>
      </c>
      <c r="I587" s="15" t="e">
        <f>#REF!</f>
        <v>#REF!</v>
      </c>
      <c r="J587" s="16" t="e">
        <f>#REF!</f>
        <v>#REF!</v>
      </c>
    </row>
    <row r="588" spans="1:10" s="6" customFormat="1" ht="54" customHeight="1">
      <c r="A588" s="45" t="s">
        <v>251</v>
      </c>
      <c r="B588" s="46" t="s">
        <v>33</v>
      </c>
      <c r="C588" s="46" t="s">
        <v>29</v>
      </c>
      <c r="D588" s="53" t="s">
        <v>25</v>
      </c>
      <c r="E588" s="46" t="s">
        <v>232</v>
      </c>
      <c r="F588" s="46" t="s">
        <v>39</v>
      </c>
      <c r="G588" s="63">
        <f>G589</f>
        <v>2140</v>
      </c>
      <c r="H588" s="34"/>
      <c r="I588" s="15"/>
      <c r="J588" s="16"/>
    </row>
    <row r="589" spans="1:10" s="6" customFormat="1" ht="25.5" customHeight="1">
      <c r="A589" s="45" t="s">
        <v>125</v>
      </c>
      <c r="B589" s="46" t="s">
        <v>33</v>
      </c>
      <c r="C589" s="46" t="s">
        <v>29</v>
      </c>
      <c r="D589" s="53" t="s">
        <v>25</v>
      </c>
      <c r="E589" s="46" t="s">
        <v>252</v>
      </c>
      <c r="F589" s="46" t="s">
        <v>39</v>
      </c>
      <c r="G589" s="63">
        <f>G590+G592</f>
        <v>2140</v>
      </c>
      <c r="H589" s="34"/>
      <c r="I589" s="15"/>
      <c r="J589" s="16"/>
    </row>
    <row r="590" spans="1:10" ht="57" customHeight="1">
      <c r="A590" s="45" t="s">
        <v>80</v>
      </c>
      <c r="B590" s="46" t="s">
        <v>33</v>
      </c>
      <c r="C590" s="46" t="s">
        <v>29</v>
      </c>
      <c r="D590" s="53" t="s">
        <v>25</v>
      </c>
      <c r="E590" s="46" t="s">
        <v>252</v>
      </c>
      <c r="F590" s="46" t="s">
        <v>34</v>
      </c>
      <c r="G590" s="63">
        <f>G591</f>
        <v>2130</v>
      </c>
      <c r="H590" s="31">
        <f>H591</f>
        <v>2006611</v>
      </c>
      <c r="I590" s="15">
        <f>I591</f>
        <v>2006611</v>
      </c>
      <c r="J590" s="16">
        <f>J591</f>
        <v>2006611</v>
      </c>
    </row>
    <row r="591" spans="1:10" ht="15">
      <c r="A591" s="45" t="s">
        <v>141</v>
      </c>
      <c r="B591" s="46" t="s">
        <v>33</v>
      </c>
      <c r="C591" s="46" t="s">
        <v>29</v>
      </c>
      <c r="D591" s="53" t="s">
        <v>25</v>
      </c>
      <c r="E591" s="46" t="s">
        <v>252</v>
      </c>
      <c r="F591" s="46" t="s">
        <v>127</v>
      </c>
      <c r="G591" s="63">
        <v>2130</v>
      </c>
      <c r="H591" s="31">
        <v>2006611</v>
      </c>
      <c r="I591" s="15">
        <v>2006611</v>
      </c>
      <c r="J591" s="16">
        <v>2006611</v>
      </c>
    </row>
    <row r="592" spans="1:10" ht="30" customHeight="1">
      <c r="A592" s="45" t="s">
        <v>354</v>
      </c>
      <c r="B592" s="46" t="s">
        <v>33</v>
      </c>
      <c r="C592" s="46" t="s">
        <v>29</v>
      </c>
      <c r="D592" s="53" t="s">
        <v>25</v>
      </c>
      <c r="E592" s="46" t="s">
        <v>252</v>
      </c>
      <c r="F592" s="46" t="s">
        <v>85</v>
      </c>
      <c r="G592" s="63">
        <f>G593</f>
        <v>10</v>
      </c>
      <c r="H592" s="31">
        <f>H593</f>
        <v>364000</v>
      </c>
      <c r="I592" s="15">
        <f>I593</f>
        <v>364000</v>
      </c>
      <c r="J592" s="16">
        <f>J593</f>
        <v>364000</v>
      </c>
    </row>
    <row r="593" spans="1:10" ht="26.25" customHeight="1">
      <c r="A593" s="45" t="s">
        <v>86</v>
      </c>
      <c r="B593" s="46" t="s">
        <v>33</v>
      </c>
      <c r="C593" s="46" t="s">
        <v>29</v>
      </c>
      <c r="D593" s="53" t="s">
        <v>25</v>
      </c>
      <c r="E593" s="46" t="s">
        <v>252</v>
      </c>
      <c r="F593" s="46" t="s">
        <v>87</v>
      </c>
      <c r="G593" s="63">
        <v>10</v>
      </c>
      <c r="H593" s="31">
        <f>364000</f>
        <v>364000</v>
      </c>
      <c r="I593" s="15">
        <f>364000</f>
        <v>364000</v>
      </c>
      <c r="J593" s="16">
        <f>364000</f>
        <v>364000</v>
      </c>
    </row>
    <row r="594" spans="1:10" ht="37.5" customHeight="1">
      <c r="A594" s="45" t="s">
        <v>254</v>
      </c>
      <c r="B594" s="46" t="s">
        <v>33</v>
      </c>
      <c r="C594" s="46" t="s">
        <v>29</v>
      </c>
      <c r="D594" s="53" t="s">
        <v>25</v>
      </c>
      <c r="E594" s="46" t="s">
        <v>256</v>
      </c>
      <c r="F594" s="46" t="s">
        <v>39</v>
      </c>
      <c r="G594" s="63">
        <f>G595</f>
        <v>57.2</v>
      </c>
      <c r="H594" s="31"/>
      <c r="I594" s="15"/>
      <c r="J594" s="16"/>
    </row>
    <row r="595" spans="1:10" ht="26.25" customHeight="1">
      <c r="A595" s="45" t="s">
        <v>125</v>
      </c>
      <c r="B595" s="46" t="s">
        <v>33</v>
      </c>
      <c r="C595" s="46" t="s">
        <v>29</v>
      </c>
      <c r="D595" s="53" t="s">
        <v>25</v>
      </c>
      <c r="E595" s="46" t="s">
        <v>253</v>
      </c>
      <c r="F595" s="46" t="s">
        <v>39</v>
      </c>
      <c r="G595" s="63">
        <f>G596</f>
        <v>57.2</v>
      </c>
      <c r="H595" s="31"/>
      <c r="I595" s="15"/>
      <c r="J595" s="16"/>
    </row>
    <row r="596" spans="1:10" ht="26.25" customHeight="1">
      <c r="A596" s="45" t="s">
        <v>354</v>
      </c>
      <c r="B596" s="46" t="s">
        <v>33</v>
      </c>
      <c r="C596" s="46" t="s">
        <v>29</v>
      </c>
      <c r="D596" s="53" t="s">
        <v>25</v>
      </c>
      <c r="E596" s="46" t="s">
        <v>253</v>
      </c>
      <c r="F596" s="46" t="s">
        <v>85</v>
      </c>
      <c r="G596" s="63">
        <f>G597</f>
        <v>57.2</v>
      </c>
      <c r="H596" s="31"/>
      <c r="I596" s="15"/>
      <c r="J596" s="16"/>
    </row>
    <row r="597" spans="1:10" ht="26.25" customHeight="1">
      <c r="A597" s="45" t="s">
        <v>86</v>
      </c>
      <c r="B597" s="46" t="s">
        <v>33</v>
      </c>
      <c r="C597" s="46" t="s">
        <v>29</v>
      </c>
      <c r="D597" s="53" t="s">
        <v>25</v>
      </c>
      <c r="E597" s="46" t="s">
        <v>253</v>
      </c>
      <c r="F597" s="46" t="s">
        <v>87</v>
      </c>
      <c r="G597" s="63">
        <v>57.2</v>
      </c>
      <c r="H597" s="31"/>
      <c r="I597" s="15"/>
      <c r="J597" s="16"/>
    </row>
    <row r="598" spans="1:10" ht="26.25" customHeight="1">
      <c r="A598" s="45" t="s">
        <v>257</v>
      </c>
      <c r="B598" s="46" t="s">
        <v>33</v>
      </c>
      <c r="C598" s="46" t="s">
        <v>29</v>
      </c>
      <c r="D598" s="53" t="s">
        <v>25</v>
      </c>
      <c r="E598" s="46" t="s">
        <v>258</v>
      </c>
      <c r="F598" s="46" t="s">
        <v>39</v>
      </c>
      <c r="G598" s="63">
        <f>G599+G602</f>
        <v>476.5</v>
      </c>
      <c r="H598" s="31"/>
      <c r="I598" s="15"/>
      <c r="J598" s="16"/>
    </row>
    <row r="599" spans="1:10" ht="26.25" customHeight="1">
      <c r="A599" s="45" t="s">
        <v>125</v>
      </c>
      <c r="B599" s="46" t="s">
        <v>33</v>
      </c>
      <c r="C599" s="46" t="s">
        <v>29</v>
      </c>
      <c r="D599" s="53" t="s">
        <v>25</v>
      </c>
      <c r="E599" s="46" t="s">
        <v>255</v>
      </c>
      <c r="F599" s="46" t="s">
        <v>39</v>
      </c>
      <c r="G599" s="63">
        <f>G600</f>
        <v>425.7</v>
      </c>
      <c r="H599" s="31"/>
      <c r="I599" s="15"/>
      <c r="J599" s="16"/>
    </row>
    <row r="600" spans="1:10" ht="26.25" customHeight="1">
      <c r="A600" s="45" t="s">
        <v>354</v>
      </c>
      <c r="B600" s="46" t="s">
        <v>33</v>
      </c>
      <c r="C600" s="46" t="s">
        <v>29</v>
      </c>
      <c r="D600" s="53" t="s">
        <v>25</v>
      </c>
      <c r="E600" s="46" t="s">
        <v>255</v>
      </c>
      <c r="F600" s="46" t="s">
        <v>85</v>
      </c>
      <c r="G600" s="63">
        <f>G601</f>
        <v>425.7</v>
      </c>
      <c r="H600" s="31"/>
      <c r="I600" s="15"/>
      <c r="J600" s="16"/>
    </row>
    <row r="601" spans="1:10" ht="26.25" customHeight="1">
      <c r="A601" s="45" t="s">
        <v>86</v>
      </c>
      <c r="B601" s="46" t="s">
        <v>33</v>
      </c>
      <c r="C601" s="46" t="s">
        <v>29</v>
      </c>
      <c r="D601" s="53" t="s">
        <v>25</v>
      </c>
      <c r="E601" s="46" t="s">
        <v>255</v>
      </c>
      <c r="F601" s="46" t="s">
        <v>87</v>
      </c>
      <c r="G601" s="63">
        <f>268.5+7.3+40+20+10-0.1+80</f>
        <v>425.7</v>
      </c>
      <c r="H601" s="31"/>
      <c r="I601" s="15"/>
      <c r="J601" s="16"/>
    </row>
    <row r="602" spans="1:10" ht="41.25" customHeight="1">
      <c r="A602" s="45" t="s">
        <v>152</v>
      </c>
      <c r="B602" s="46" t="s">
        <v>33</v>
      </c>
      <c r="C602" s="46" t="s">
        <v>29</v>
      </c>
      <c r="D602" s="53" t="s">
        <v>25</v>
      </c>
      <c r="E602" s="46" t="s">
        <v>259</v>
      </c>
      <c r="F602" s="46" t="s">
        <v>39</v>
      </c>
      <c r="G602" s="63">
        <f>G603</f>
        <v>50.8</v>
      </c>
      <c r="H602" s="31"/>
      <c r="I602" s="15"/>
      <c r="J602" s="16"/>
    </row>
    <row r="603" spans="1:10" s="6" customFormat="1" ht="18.75" customHeight="1">
      <c r="A603" s="45" t="s">
        <v>90</v>
      </c>
      <c r="B603" s="46" t="s">
        <v>33</v>
      </c>
      <c r="C603" s="46" t="s">
        <v>29</v>
      </c>
      <c r="D603" s="53" t="s">
        <v>25</v>
      </c>
      <c r="E603" s="46" t="s">
        <v>259</v>
      </c>
      <c r="F603" s="46" t="s">
        <v>91</v>
      </c>
      <c r="G603" s="63">
        <f>G604</f>
        <v>50.8</v>
      </c>
      <c r="H603" s="31">
        <f>H604</f>
        <v>61000</v>
      </c>
      <c r="I603" s="15">
        <f>I604</f>
        <v>61000</v>
      </c>
      <c r="J603" s="16">
        <f>J604</f>
        <v>61000</v>
      </c>
    </row>
    <row r="604" spans="1:10" s="6" customFormat="1" ht="15">
      <c r="A604" s="45" t="s">
        <v>96</v>
      </c>
      <c r="B604" s="46" t="s">
        <v>33</v>
      </c>
      <c r="C604" s="46" t="s">
        <v>29</v>
      </c>
      <c r="D604" s="53" t="s">
        <v>25</v>
      </c>
      <c r="E604" s="46" t="s">
        <v>259</v>
      </c>
      <c r="F604" s="46" t="s">
        <v>97</v>
      </c>
      <c r="G604" s="63">
        <v>50.8</v>
      </c>
      <c r="H604" s="31">
        <v>61000</v>
      </c>
      <c r="I604" s="15">
        <v>61000</v>
      </c>
      <c r="J604" s="16">
        <v>61000</v>
      </c>
    </row>
    <row r="605" spans="1:10" s="6" customFormat="1" ht="26.25" hidden="1">
      <c r="A605" s="45" t="s">
        <v>130</v>
      </c>
      <c r="B605" s="46" t="s">
        <v>33</v>
      </c>
      <c r="C605" s="46" t="s">
        <v>29</v>
      </c>
      <c r="D605" s="46" t="s">
        <v>23</v>
      </c>
      <c r="E605" s="46" t="s">
        <v>113</v>
      </c>
      <c r="F605" s="46" t="s">
        <v>39</v>
      </c>
      <c r="G605" s="63">
        <f>G606</f>
        <v>0</v>
      </c>
      <c r="H605" s="31"/>
      <c r="I605" s="15"/>
      <c r="J605" s="16"/>
    </row>
    <row r="606" spans="1:10" s="6" customFormat="1" ht="26.25" hidden="1">
      <c r="A606" s="45" t="s">
        <v>128</v>
      </c>
      <c r="B606" s="46" t="s">
        <v>33</v>
      </c>
      <c r="C606" s="46" t="s">
        <v>29</v>
      </c>
      <c r="D606" s="46" t="s">
        <v>23</v>
      </c>
      <c r="E606" s="46" t="s">
        <v>113</v>
      </c>
      <c r="F606" s="46" t="s">
        <v>85</v>
      </c>
      <c r="G606" s="63">
        <f>G607</f>
        <v>0</v>
      </c>
      <c r="H606" s="31"/>
      <c r="I606" s="15"/>
      <c r="J606" s="16"/>
    </row>
    <row r="607" spans="1:10" s="6" customFormat="1" ht="26.25" hidden="1">
      <c r="A607" s="45" t="s">
        <v>129</v>
      </c>
      <c r="B607" s="46" t="s">
        <v>33</v>
      </c>
      <c r="C607" s="46" t="s">
        <v>29</v>
      </c>
      <c r="D607" s="46" t="s">
        <v>23</v>
      </c>
      <c r="E607" s="46" t="s">
        <v>113</v>
      </c>
      <c r="F607" s="46" t="s">
        <v>87</v>
      </c>
      <c r="G607" s="63">
        <v>0</v>
      </c>
      <c r="H607" s="31"/>
      <c r="I607" s="15"/>
      <c r="J607" s="16"/>
    </row>
    <row r="608" spans="1:10" ht="26.25" hidden="1">
      <c r="A608" s="45" t="s">
        <v>131</v>
      </c>
      <c r="B608" s="46" t="s">
        <v>33</v>
      </c>
      <c r="C608" s="46" t="s">
        <v>29</v>
      </c>
      <c r="D608" s="46" t="s">
        <v>23</v>
      </c>
      <c r="E608" s="46" t="s">
        <v>83</v>
      </c>
      <c r="F608" s="46" t="s">
        <v>39</v>
      </c>
      <c r="G608" s="63">
        <f aca="true" t="shared" si="20" ref="G608:J610">G609</f>
        <v>0</v>
      </c>
      <c r="H608" s="31">
        <f t="shared" si="20"/>
        <v>30000</v>
      </c>
      <c r="I608" s="15">
        <f t="shared" si="20"/>
        <v>30000</v>
      </c>
      <c r="J608" s="16">
        <f t="shared" si="20"/>
        <v>30000</v>
      </c>
    </row>
    <row r="609" spans="1:10" ht="26.25" hidden="1">
      <c r="A609" s="45" t="s">
        <v>132</v>
      </c>
      <c r="B609" s="46" t="s">
        <v>33</v>
      </c>
      <c r="C609" s="46" t="s">
        <v>29</v>
      </c>
      <c r="D609" s="46" t="s">
        <v>23</v>
      </c>
      <c r="E609" s="46" t="s">
        <v>83</v>
      </c>
      <c r="F609" s="46" t="s">
        <v>39</v>
      </c>
      <c r="G609" s="63">
        <f t="shared" si="20"/>
        <v>0</v>
      </c>
      <c r="H609" s="31">
        <f t="shared" si="20"/>
        <v>30000</v>
      </c>
      <c r="I609" s="15">
        <f t="shared" si="20"/>
        <v>30000</v>
      </c>
      <c r="J609" s="16">
        <f t="shared" si="20"/>
        <v>30000</v>
      </c>
    </row>
    <row r="610" spans="1:10" ht="51.75" hidden="1">
      <c r="A610" s="45" t="s">
        <v>80</v>
      </c>
      <c r="B610" s="46" t="s">
        <v>33</v>
      </c>
      <c r="C610" s="46" t="s">
        <v>29</v>
      </c>
      <c r="D610" s="46" t="s">
        <v>23</v>
      </c>
      <c r="E610" s="46" t="s">
        <v>83</v>
      </c>
      <c r="F610" s="46" t="s">
        <v>34</v>
      </c>
      <c r="G610" s="63">
        <f t="shared" si="20"/>
        <v>0</v>
      </c>
      <c r="H610" s="31">
        <f t="shared" si="20"/>
        <v>30000</v>
      </c>
      <c r="I610" s="15">
        <f t="shared" si="20"/>
        <v>30000</v>
      </c>
      <c r="J610" s="16">
        <f t="shared" si="20"/>
        <v>30000</v>
      </c>
    </row>
    <row r="611" spans="1:10" ht="15" hidden="1">
      <c r="A611" s="45" t="s">
        <v>126</v>
      </c>
      <c r="B611" s="46" t="s">
        <v>33</v>
      </c>
      <c r="C611" s="46" t="s">
        <v>29</v>
      </c>
      <c r="D611" s="46" t="s">
        <v>23</v>
      </c>
      <c r="E611" s="46" t="s">
        <v>83</v>
      </c>
      <c r="F611" s="46" t="s">
        <v>127</v>
      </c>
      <c r="G611" s="63">
        <f>30-30</f>
        <v>0</v>
      </c>
      <c r="H611" s="31">
        <v>30000</v>
      </c>
      <c r="I611" s="15">
        <v>30000</v>
      </c>
      <c r="J611" s="16">
        <v>30000</v>
      </c>
    </row>
    <row r="612" spans="1:10" ht="51.75" hidden="1">
      <c r="A612" s="45" t="s">
        <v>102</v>
      </c>
      <c r="B612" s="46" t="s">
        <v>33</v>
      </c>
      <c r="C612" s="46" t="s">
        <v>29</v>
      </c>
      <c r="D612" s="46" t="s">
        <v>23</v>
      </c>
      <c r="E612" s="46" t="s">
        <v>114</v>
      </c>
      <c r="F612" s="46" t="s">
        <v>39</v>
      </c>
      <c r="G612" s="63">
        <f>G613</f>
        <v>0</v>
      </c>
      <c r="H612" s="31"/>
      <c r="I612" s="15"/>
      <c r="J612" s="16"/>
    </row>
    <row r="613" spans="1:10" ht="26.25" hidden="1">
      <c r="A613" s="45" t="s">
        <v>128</v>
      </c>
      <c r="B613" s="46" t="s">
        <v>33</v>
      </c>
      <c r="C613" s="46" t="s">
        <v>29</v>
      </c>
      <c r="D613" s="46" t="s">
        <v>23</v>
      </c>
      <c r="E613" s="46" t="s">
        <v>114</v>
      </c>
      <c r="F613" s="46" t="s">
        <v>85</v>
      </c>
      <c r="G613" s="63">
        <f>G614</f>
        <v>0</v>
      </c>
      <c r="H613" s="31"/>
      <c r="I613" s="15"/>
      <c r="J613" s="16"/>
    </row>
    <row r="614" spans="1:10" ht="26.25" hidden="1">
      <c r="A614" s="45" t="s">
        <v>129</v>
      </c>
      <c r="B614" s="46" t="s">
        <v>33</v>
      </c>
      <c r="C614" s="46" t="s">
        <v>29</v>
      </c>
      <c r="D614" s="46" t="s">
        <v>23</v>
      </c>
      <c r="E614" s="46" t="s">
        <v>114</v>
      </c>
      <c r="F614" s="46" t="s">
        <v>87</v>
      </c>
      <c r="G614" s="63">
        <v>0</v>
      </c>
      <c r="H614" s="31"/>
      <c r="I614" s="15"/>
      <c r="J614" s="16"/>
    </row>
    <row r="615" spans="1:10" ht="15">
      <c r="A615" s="45" t="s">
        <v>6</v>
      </c>
      <c r="B615" s="46" t="s">
        <v>33</v>
      </c>
      <c r="C615" s="46" t="s">
        <v>7</v>
      </c>
      <c r="D615" s="46" t="s">
        <v>37</v>
      </c>
      <c r="E615" s="46" t="s">
        <v>166</v>
      </c>
      <c r="F615" s="46" t="s">
        <v>39</v>
      </c>
      <c r="G615" s="63">
        <f>G616</f>
        <v>368.4</v>
      </c>
      <c r="H615" s="31">
        <f>H616</f>
        <v>459000</v>
      </c>
      <c r="I615" s="15">
        <f aca="true" t="shared" si="21" ref="I615:J617">I616</f>
        <v>257000</v>
      </c>
      <c r="J615" s="16">
        <f t="shared" si="21"/>
        <v>257000</v>
      </c>
    </row>
    <row r="616" spans="1:10" ht="15">
      <c r="A616" s="45" t="s">
        <v>66</v>
      </c>
      <c r="B616" s="46" t="s">
        <v>33</v>
      </c>
      <c r="C616" s="46" t="s">
        <v>7</v>
      </c>
      <c r="D616" s="46" t="s">
        <v>23</v>
      </c>
      <c r="E616" s="46" t="s">
        <v>166</v>
      </c>
      <c r="F616" s="46" t="s">
        <v>39</v>
      </c>
      <c r="G616" s="63">
        <f>G618</f>
        <v>368.4</v>
      </c>
      <c r="H616" s="31">
        <f>H617</f>
        <v>459000</v>
      </c>
      <c r="I616" s="15">
        <f t="shared" si="21"/>
        <v>257000</v>
      </c>
      <c r="J616" s="16">
        <f t="shared" si="21"/>
        <v>257000</v>
      </c>
    </row>
    <row r="617" spans="1:10" ht="15" hidden="1">
      <c r="A617" s="45"/>
      <c r="B617" s="46"/>
      <c r="C617" s="46"/>
      <c r="D617" s="46"/>
      <c r="E617" s="46"/>
      <c r="F617" s="46"/>
      <c r="G617" s="63"/>
      <c r="H617" s="31">
        <f>H618</f>
        <v>459000</v>
      </c>
      <c r="I617" s="15">
        <f t="shared" si="21"/>
        <v>257000</v>
      </c>
      <c r="J617" s="16">
        <f t="shared" si="21"/>
        <v>257000</v>
      </c>
    </row>
    <row r="618" spans="1:10" ht="31.5" customHeight="1">
      <c r="A618" s="45" t="s">
        <v>445</v>
      </c>
      <c r="B618" s="46" t="s">
        <v>33</v>
      </c>
      <c r="C618" s="46" t="s">
        <v>7</v>
      </c>
      <c r="D618" s="46" t="s">
        <v>23</v>
      </c>
      <c r="E618" s="46" t="s">
        <v>206</v>
      </c>
      <c r="F618" s="46" t="s">
        <v>39</v>
      </c>
      <c r="G618" s="63">
        <f>G619+G623+G633</f>
        <v>368.4</v>
      </c>
      <c r="H618" s="31">
        <f>H625+H627</f>
        <v>459000</v>
      </c>
      <c r="I618" s="15">
        <f>I625+I627</f>
        <v>257000</v>
      </c>
      <c r="J618" s="16">
        <f>J625+J627</f>
        <v>257000</v>
      </c>
    </row>
    <row r="619" spans="1:10" ht="26.25">
      <c r="A619" s="69" t="s">
        <v>437</v>
      </c>
      <c r="B619" s="46" t="s">
        <v>33</v>
      </c>
      <c r="C619" s="46" t="s">
        <v>7</v>
      </c>
      <c r="D619" s="46" t="s">
        <v>23</v>
      </c>
      <c r="E619" s="46" t="s">
        <v>229</v>
      </c>
      <c r="F619" s="46" t="s">
        <v>39</v>
      </c>
      <c r="G619" s="63">
        <f>G620</f>
        <v>30</v>
      </c>
      <c r="H619" s="31"/>
      <c r="I619" s="15"/>
      <c r="J619" s="16"/>
    </row>
    <row r="620" spans="1:10" ht="15">
      <c r="A620" s="45" t="s">
        <v>235</v>
      </c>
      <c r="B620" s="46" t="s">
        <v>33</v>
      </c>
      <c r="C620" s="46" t="s">
        <v>7</v>
      </c>
      <c r="D620" s="46" t="s">
        <v>23</v>
      </c>
      <c r="E620" s="46" t="s">
        <v>231</v>
      </c>
      <c r="F620" s="46" t="s">
        <v>39</v>
      </c>
      <c r="G620" s="63">
        <f>G621</f>
        <v>30</v>
      </c>
      <c r="H620" s="31"/>
      <c r="I620" s="15"/>
      <c r="J620" s="16"/>
    </row>
    <row r="621" spans="1:10" ht="26.25">
      <c r="A621" s="45" t="s">
        <v>354</v>
      </c>
      <c r="B621" s="46" t="s">
        <v>33</v>
      </c>
      <c r="C621" s="46" t="s">
        <v>7</v>
      </c>
      <c r="D621" s="46" t="s">
        <v>23</v>
      </c>
      <c r="E621" s="46" t="s">
        <v>231</v>
      </c>
      <c r="F621" s="46" t="s">
        <v>85</v>
      </c>
      <c r="G621" s="63">
        <f>G622</f>
        <v>30</v>
      </c>
      <c r="H621" s="31"/>
      <c r="I621" s="15"/>
      <c r="J621" s="16"/>
    </row>
    <row r="622" spans="1:10" ht="26.25">
      <c r="A622" s="45" t="s">
        <v>86</v>
      </c>
      <c r="B622" s="46" t="s">
        <v>33</v>
      </c>
      <c r="C622" s="46" t="s">
        <v>7</v>
      </c>
      <c r="D622" s="46" t="s">
        <v>23</v>
      </c>
      <c r="E622" s="46" t="s">
        <v>231</v>
      </c>
      <c r="F622" s="46" t="s">
        <v>87</v>
      </c>
      <c r="G622" s="63">
        <v>30</v>
      </c>
      <c r="H622" s="31"/>
      <c r="I622" s="15"/>
      <c r="J622" s="16"/>
    </row>
    <row r="623" spans="1:10" ht="51.75">
      <c r="A623" s="45" t="s">
        <v>438</v>
      </c>
      <c r="B623" s="46" t="s">
        <v>33</v>
      </c>
      <c r="C623" s="46" t="s">
        <v>7</v>
      </c>
      <c r="D623" s="46" t="s">
        <v>23</v>
      </c>
      <c r="E623" s="46" t="s">
        <v>344</v>
      </c>
      <c r="F623" s="46" t="s">
        <v>39</v>
      </c>
      <c r="G623" s="63">
        <f>G624</f>
        <v>318.4</v>
      </c>
      <c r="H623" s="31"/>
      <c r="I623" s="15"/>
      <c r="J623" s="16"/>
    </row>
    <row r="624" spans="1:10" ht="15">
      <c r="A624" s="45" t="s">
        <v>235</v>
      </c>
      <c r="B624" s="46" t="s">
        <v>33</v>
      </c>
      <c r="C624" s="46" t="s">
        <v>7</v>
      </c>
      <c r="D624" s="46" t="s">
        <v>23</v>
      </c>
      <c r="E624" s="46" t="s">
        <v>345</v>
      </c>
      <c r="F624" s="46" t="s">
        <v>39</v>
      </c>
      <c r="G624" s="63">
        <f>G625+G627</f>
        <v>318.4</v>
      </c>
      <c r="H624" s="31"/>
      <c r="I624" s="15"/>
      <c r="J624" s="16"/>
    </row>
    <row r="625" spans="1:10" ht="51.75">
      <c r="A625" s="45" t="s">
        <v>80</v>
      </c>
      <c r="B625" s="46" t="s">
        <v>33</v>
      </c>
      <c r="C625" s="46" t="s">
        <v>7</v>
      </c>
      <c r="D625" s="46" t="s">
        <v>23</v>
      </c>
      <c r="E625" s="46" t="s">
        <v>345</v>
      </c>
      <c r="F625" s="46" t="s">
        <v>34</v>
      </c>
      <c r="G625" s="63">
        <f>G626</f>
        <v>133.6</v>
      </c>
      <c r="H625" s="31">
        <f>H626</f>
        <v>157000</v>
      </c>
      <c r="I625" s="15">
        <f>I626</f>
        <v>157000</v>
      </c>
      <c r="J625" s="16">
        <f>J626</f>
        <v>157000</v>
      </c>
    </row>
    <row r="626" spans="1:10" ht="15">
      <c r="A626" s="45" t="s">
        <v>141</v>
      </c>
      <c r="B626" s="46" t="s">
        <v>33</v>
      </c>
      <c r="C626" s="46" t="s">
        <v>7</v>
      </c>
      <c r="D626" s="46" t="s">
        <v>23</v>
      </c>
      <c r="E626" s="46" t="s">
        <v>345</v>
      </c>
      <c r="F626" s="46" t="s">
        <v>127</v>
      </c>
      <c r="G626" s="63">
        <f>147.5-13.9</f>
        <v>133.6</v>
      </c>
      <c r="H626" s="31">
        <v>157000</v>
      </c>
      <c r="I626" s="15">
        <v>157000</v>
      </c>
      <c r="J626" s="16">
        <v>157000</v>
      </c>
    </row>
    <row r="627" spans="1:10" ht="26.25">
      <c r="A627" s="45" t="s">
        <v>354</v>
      </c>
      <c r="B627" s="46" t="s">
        <v>33</v>
      </c>
      <c r="C627" s="46" t="s">
        <v>7</v>
      </c>
      <c r="D627" s="46" t="s">
        <v>23</v>
      </c>
      <c r="E627" s="46" t="s">
        <v>345</v>
      </c>
      <c r="F627" s="46" t="s">
        <v>85</v>
      </c>
      <c r="G627" s="63">
        <f>G628</f>
        <v>184.79999999999998</v>
      </c>
      <c r="H627" s="31">
        <f>H628</f>
        <v>302000</v>
      </c>
      <c r="I627" s="15">
        <f>I628</f>
        <v>100000</v>
      </c>
      <c r="J627" s="16">
        <f>J628</f>
        <v>100000</v>
      </c>
    </row>
    <row r="628" spans="1:10" ht="26.25">
      <c r="A628" s="45" t="s">
        <v>86</v>
      </c>
      <c r="B628" s="46" t="s">
        <v>33</v>
      </c>
      <c r="C628" s="46" t="s">
        <v>7</v>
      </c>
      <c r="D628" s="46" t="s">
        <v>23</v>
      </c>
      <c r="E628" s="46" t="s">
        <v>345</v>
      </c>
      <c r="F628" s="46" t="s">
        <v>87</v>
      </c>
      <c r="G628" s="63">
        <f>262-7.3+0.1-40-20-10</f>
        <v>184.79999999999998</v>
      </c>
      <c r="H628" s="31">
        <v>302000</v>
      </c>
      <c r="I628" s="15">
        <v>100000</v>
      </c>
      <c r="J628" s="16">
        <v>100000</v>
      </c>
    </row>
    <row r="629" spans="1:10" ht="26.25" hidden="1">
      <c r="A629" s="45" t="s">
        <v>346</v>
      </c>
      <c r="B629" s="46" t="s">
        <v>33</v>
      </c>
      <c r="C629" s="46" t="s">
        <v>7</v>
      </c>
      <c r="D629" s="46" t="s">
        <v>23</v>
      </c>
      <c r="E629" s="46" t="s">
        <v>347</v>
      </c>
      <c r="F629" s="46" t="s">
        <v>39</v>
      </c>
      <c r="G629" s="63">
        <f>G630</f>
        <v>0</v>
      </c>
      <c r="H629" s="31"/>
      <c r="I629" s="15"/>
      <c r="J629" s="16"/>
    </row>
    <row r="630" spans="1:10" ht="15" hidden="1">
      <c r="A630" s="45" t="s">
        <v>235</v>
      </c>
      <c r="B630" s="46" t="s">
        <v>33</v>
      </c>
      <c r="C630" s="46" t="s">
        <v>7</v>
      </c>
      <c r="D630" s="46" t="s">
        <v>23</v>
      </c>
      <c r="E630" s="46" t="s">
        <v>348</v>
      </c>
      <c r="F630" s="46" t="s">
        <v>39</v>
      </c>
      <c r="G630" s="63">
        <f>G631</f>
        <v>0</v>
      </c>
      <c r="H630" s="31"/>
      <c r="I630" s="15"/>
      <c r="J630" s="16"/>
    </row>
    <row r="631" spans="1:10" ht="26.25" hidden="1">
      <c r="A631" s="45" t="s">
        <v>354</v>
      </c>
      <c r="B631" s="46" t="s">
        <v>33</v>
      </c>
      <c r="C631" s="46" t="s">
        <v>7</v>
      </c>
      <c r="D631" s="46" t="s">
        <v>23</v>
      </c>
      <c r="E631" s="46" t="s">
        <v>348</v>
      </c>
      <c r="F631" s="46" t="s">
        <v>85</v>
      </c>
      <c r="G631" s="63">
        <f>G632</f>
        <v>0</v>
      </c>
      <c r="H631" s="31"/>
      <c r="I631" s="15"/>
      <c r="J631" s="16"/>
    </row>
    <row r="632" spans="1:10" ht="26.25" hidden="1">
      <c r="A632" s="45" t="s">
        <v>86</v>
      </c>
      <c r="B632" s="46" t="s">
        <v>33</v>
      </c>
      <c r="C632" s="46" t="s">
        <v>7</v>
      </c>
      <c r="D632" s="46" t="s">
        <v>23</v>
      </c>
      <c r="E632" s="46" t="s">
        <v>348</v>
      </c>
      <c r="F632" s="46" t="s">
        <v>87</v>
      </c>
      <c r="G632" s="63">
        <v>0</v>
      </c>
      <c r="H632" s="31"/>
      <c r="I632" s="15"/>
      <c r="J632" s="16"/>
    </row>
    <row r="633" spans="1:10" ht="15">
      <c r="A633" s="45" t="s">
        <v>349</v>
      </c>
      <c r="B633" s="46" t="s">
        <v>33</v>
      </c>
      <c r="C633" s="46" t="s">
        <v>7</v>
      </c>
      <c r="D633" s="46" t="s">
        <v>23</v>
      </c>
      <c r="E633" s="46" t="s">
        <v>350</v>
      </c>
      <c r="F633" s="46" t="s">
        <v>39</v>
      </c>
      <c r="G633" s="63">
        <f>G634</f>
        <v>20</v>
      </c>
      <c r="H633" s="31"/>
      <c r="I633" s="15"/>
      <c r="J633" s="16"/>
    </row>
    <row r="634" spans="1:10" ht="15">
      <c r="A634" s="45" t="s">
        <v>235</v>
      </c>
      <c r="B634" s="46" t="s">
        <v>33</v>
      </c>
      <c r="C634" s="46" t="s">
        <v>7</v>
      </c>
      <c r="D634" s="46" t="s">
        <v>23</v>
      </c>
      <c r="E634" s="46" t="s">
        <v>351</v>
      </c>
      <c r="F634" s="46" t="s">
        <v>39</v>
      </c>
      <c r="G634" s="63">
        <f>G635</f>
        <v>20</v>
      </c>
      <c r="H634" s="31"/>
      <c r="I634" s="15"/>
      <c r="J634" s="16"/>
    </row>
    <row r="635" spans="1:10" ht="26.25">
      <c r="A635" s="45" t="s">
        <v>354</v>
      </c>
      <c r="B635" s="46" t="s">
        <v>33</v>
      </c>
      <c r="C635" s="46" t="s">
        <v>7</v>
      </c>
      <c r="D635" s="46" t="s">
        <v>23</v>
      </c>
      <c r="E635" s="46" t="s">
        <v>351</v>
      </c>
      <c r="F635" s="46" t="s">
        <v>85</v>
      </c>
      <c r="G635" s="63">
        <f>G636</f>
        <v>20</v>
      </c>
      <c r="H635" s="31"/>
      <c r="I635" s="15"/>
      <c r="J635" s="16"/>
    </row>
    <row r="636" spans="1:10" ht="27" thickBot="1">
      <c r="A636" s="45" t="s">
        <v>86</v>
      </c>
      <c r="B636" s="46" t="s">
        <v>33</v>
      </c>
      <c r="C636" s="46" t="s">
        <v>7</v>
      </c>
      <c r="D636" s="46" t="s">
        <v>23</v>
      </c>
      <c r="E636" s="46" t="s">
        <v>351</v>
      </c>
      <c r="F636" s="46" t="s">
        <v>87</v>
      </c>
      <c r="G636" s="63">
        <v>20</v>
      </c>
      <c r="H636" s="31"/>
      <c r="I636" s="15"/>
      <c r="J636" s="16"/>
    </row>
    <row r="637" spans="1:10" s="2" customFormat="1" ht="15" customHeight="1" hidden="1">
      <c r="A637" s="42" t="s">
        <v>64</v>
      </c>
      <c r="B637" s="43" t="s">
        <v>22</v>
      </c>
      <c r="C637" s="43" t="s">
        <v>37</v>
      </c>
      <c r="D637" s="43" t="s">
        <v>37</v>
      </c>
      <c r="E637" s="43" t="s">
        <v>166</v>
      </c>
      <c r="F637" s="43" t="s">
        <v>39</v>
      </c>
      <c r="G637" s="70">
        <f>G638</f>
        <v>2468</v>
      </c>
      <c r="H637" s="32" t="e">
        <f aca="true" t="shared" si="22" ref="H637:J638">H638</f>
        <v>#REF!</v>
      </c>
      <c r="I637" s="17" t="e">
        <f t="shared" si="22"/>
        <v>#REF!</v>
      </c>
      <c r="J637" s="18" t="e">
        <f t="shared" si="22"/>
        <v>#REF!</v>
      </c>
    </row>
    <row r="638" spans="1:10" ht="15" customHeight="1" hidden="1">
      <c r="A638" s="45" t="s">
        <v>45</v>
      </c>
      <c r="B638" s="46" t="s">
        <v>22</v>
      </c>
      <c r="C638" s="46" t="s">
        <v>25</v>
      </c>
      <c r="D638" s="46" t="s">
        <v>37</v>
      </c>
      <c r="E638" s="46" t="s">
        <v>166</v>
      </c>
      <c r="F638" s="46" t="s">
        <v>39</v>
      </c>
      <c r="G638" s="63">
        <f>G639</f>
        <v>2468</v>
      </c>
      <c r="H638" s="31" t="e">
        <f t="shared" si="22"/>
        <v>#REF!</v>
      </c>
      <c r="I638" s="15" t="e">
        <f t="shared" si="22"/>
        <v>#REF!</v>
      </c>
      <c r="J638" s="16" t="e">
        <f t="shared" si="22"/>
        <v>#REF!</v>
      </c>
    </row>
    <row r="639" spans="1:10" ht="27" hidden="1" thickBot="1">
      <c r="A639" s="45" t="s">
        <v>46</v>
      </c>
      <c r="B639" s="46" t="s">
        <v>22</v>
      </c>
      <c r="C639" s="46" t="s">
        <v>25</v>
      </c>
      <c r="D639" s="46" t="s">
        <v>26</v>
      </c>
      <c r="E639" s="46" t="s">
        <v>166</v>
      </c>
      <c r="F639" s="46" t="s">
        <v>39</v>
      </c>
      <c r="G639" s="63">
        <f>G640</f>
        <v>2468</v>
      </c>
      <c r="H639" s="31" t="e">
        <f>#REF!</f>
        <v>#REF!</v>
      </c>
      <c r="I639" s="15" t="e">
        <f>#REF!</f>
        <v>#REF!</v>
      </c>
      <c r="J639" s="16" t="e">
        <f>#REF!</f>
        <v>#REF!</v>
      </c>
    </row>
    <row r="640" spans="1:10" ht="39.75" hidden="1" thickBot="1">
      <c r="A640" s="45" t="s">
        <v>447</v>
      </c>
      <c r="B640" s="46" t="s">
        <v>22</v>
      </c>
      <c r="C640" s="46" t="s">
        <v>25</v>
      </c>
      <c r="D640" s="46" t="s">
        <v>26</v>
      </c>
      <c r="E640" s="46" t="s">
        <v>182</v>
      </c>
      <c r="F640" s="46" t="s">
        <v>39</v>
      </c>
      <c r="G640" s="63">
        <f>G641</f>
        <v>2468</v>
      </c>
      <c r="H640" s="31" t="e">
        <f>#REF!+#REF!</f>
        <v>#REF!</v>
      </c>
      <c r="I640" s="15" t="e">
        <f>#REF!+#REF!</f>
        <v>#REF!</v>
      </c>
      <c r="J640" s="16" t="e">
        <f>#REF!+#REF!</f>
        <v>#REF!</v>
      </c>
    </row>
    <row r="641" spans="1:10" ht="27" hidden="1" thickBot="1">
      <c r="A641" s="45" t="s">
        <v>266</v>
      </c>
      <c r="B641" s="46" t="s">
        <v>22</v>
      </c>
      <c r="C641" s="46" t="s">
        <v>25</v>
      </c>
      <c r="D641" s="46" t="s">
        <v>26</v>
      </c>
      <c r="E641" s="46" t="s">
        <v>271</v>
      </c>
      <c r="F641" s="46" t="s">
        <v>39</v>
      </c>
      <c r="G641" s="63">
        <f>G642</f>
        <v>2468</v>
      </c>
      <c r="H641" s="31"/>
      <c r="I641" s="15"/>
      <c r="J641" s="16"/>
    </row>
    <row r="642" spans="1:10" ht="65.25" hidden="1" thickBot="1">
      <c r="A642" s="45" t="s">
        <v>268</v>
      </c>
      <c r="B642" s="46" t="s">
        <v>22</v>
      </c>
      <c r="C642" s="46" t="s">
        <v>25</v>
      </c>
      <c r="D642" s="46" t="s">
        <v>26</v>
      </c>
      <c r="E642" s="46" t="s">
        <v>267</v>
      </c>
      <c r="F642" s="46" t="s">
        <v>39</v>
      </c>
      <c r="G642" s="63">
        <f>G643+G646</f>
        <v>2468</v>
      </c>
      <c r="H642" s="31"/>
      <c r="I642" s="15"/>
      <c r="J642" s="16"/>
    </row>
    <row r="643" spans="1:10" ht="39.75" hidden="1" thickBot="1">
      <c r="A643" s="45" t="s">
        <v>152</v>
      </c>
      <c r="B643" s="46" t="s">
        <v>22</v>
      </c>
      <c r="C643" s="46" t="s">
        <v>25</v>
      </c>
      <c r="D643" s="46" t="s">
        <v>26</v>
      </c>
      <c r="E643" s="46" t="s">
        <v>269</v>
      </c>
      <c r="F643" s="46" t="s">
        <v>39</v>
      </c>
      <c r="G643" s="63">
        <f>G644</f>
        <v>4</v>
      </c>
      <c r="H643" s="31"/>
      <c r="I643" s="15"/>
      <c r="J643" s="16"/>
    </row>
    <row r="644" spans="1:10" ht="15.75" hidden="1" thickBot="1">
      <c r="A644" s="45" t="s">
        <v>90</v>
      </c>
      <c r="B644" s="46" t="s">
        <v>22</v>
      </c>
      <c r="C644" s="46" t="s">
        <v>25</v>
      </c>
      <c r="D644" s="46" t="s">
        <v>26</v>
      </c>
      <c r="E644" s="46" t="s">
        <v>269</v>
      </c>
      <c r="F644" s="46" t="s">
        <v>91</v>
      </c>
      <c r="G644" s="63">
        <f>G645</f>
        <v>4</v>
      </c>
      <c r="H644" s="31">
        <f>H645</f>
        <v>4000</v>
      </c>
      <c r="I644" s="15">
        <f>I645</f>
        <v>4000</v>
      </c>
      <c r="J644" s="16">
        <f>J645</f>
        <v>4000</v>
      </c>
    </row>
    <row r="645" spans="1:10" ht="15.75" hidden="1" thickBot="1">
      <c r="A645" s="45" t="s">
        <v>96</v>
      </c>
      <c r="B645" s="46" t="s">
        <v>22</v>
      </c>
      <c r="C645" s="46" t="s">
        <v>25</v>
      </c>
      <c r="D645" s="46" t="s">
        <v>26</v>
      </c>
      <c r="E645" s="46" t="s">
        <v>269</v>
      </c>
      <c r="F645" s="46" t="s">
        <v>97</v>
      </c>
      <c r="G645" s="63">
        <v>4</v>
      </c>
      <c r="H645" s="31">
        <v>4000</v>
      </c>
      <c r="I645" s="15">
        <v>4000</v>
      </c>
      <c r="J645" s="16">
        <v>4000</v>
      </c>
    </row>
    <row r="646" spans="1:10" ht="27" hidden="1" thickBot="1">
      <c r="A646" s="45" t="s">
        <v>125</v>
      </c>
      <c r="B646" s="46" t="s">
        <v>22</v>
      </c>
      <c r="C646" s="46" t="s">
        <v>25</v>
      </c>
      <c r="D646" s="46" t="s">
        <v>26</v>
      </c>
      <c r="E646" s="46" t="s">
        <v>270</v>
      </c>
      <c r="F646" s="46" t="s">
        <v>39</v>
      </c>
      <c r="G646" s="63">
        <f>G647+G649</f>
        <v>2464</v>
      </c>
      <c r="H646" s="31"/>
      <c r="I646" s="15"/>
      <c r="J646" s="16"/>
    </row>
    <row r="647" spans="1:10" ht="51.75" customHeight="1" hidden="1">
      <c r="A647" s="45" t="s">
        <v>80</v>
      </c>
      <c r="B647" s="46" t="s">
        <v>22</v>
      </c>
      <c r="C647" s="46" t="s">
        <v>25</v>
      </c>
      <c r="D647" s="46" t="s">
        <v>26</v>
      </c>
      <c r="E647" s="46" t="s">
        <v>270</v>
      </c>
      <c r="F647" s="46" t="s">
        <v>34</v>
      </c>
      <c r="G647" s="63">
        <f>G648</f>
        <v>2432.1</v>
      </c>
      <c r="H647" s="31">
        <f>H648</f>
        <v>2069516</v>
      </c>
      <c r="I647" s="15">
        <f>I648</f>
        <v>2069516</v>
      </c>
      <c r="J647" s="16">
        <f>J648</f>
        <v>2069516</v>
      </c>
    </row>
    <row r="648" spans="1:10" ht="15.75" hidden="1" thickBot="1">
      <c r="A648" s="45" t="s">
        <v>141</v>
      </c>
      <c r="B648" s="46" t="s">
        <v>22</v>
      </c>
      <c r="C648" s="46" t="s">
        <v>25</v>
      </c>
      <c r="D648" s="46" t="s">
        <v>26</v>
      </c>
      <c r="E648" s="46" t="s">
        <v>270</v>
      </c>
      <c r="F648" s="46" t="s">
        <v>127</v>
      </c>
      <c r="G648" s="63">
        <v>2432.1</v>
      </c>
      <c r="H648" s="31">
        <v>2069516</v>
      </c>
      <c r="I648" s="15">
        <v>2069516</v>
      </c>
      <c r="J648" s="16">
        <v>2069516</v>
      </c>
    </row>
    <row r="649" spans="1:10" ht="27" hidden="1" thickBot="1">
      <c r="A649" s="45" t="s">
        <v>354</v>
      </c>
      <c r="B649" s="46" t="s">
        <v>22</v>
      </c>
      <c r="C649" s="46" t="s">
        <v>25</v>
      </c>
      <c r="D649" s="46" t="s">
        <v>26</v>
      </c>
      <c r="E649" s="46" t="s">
        <v>270</v>
      </c>
      <c r="F649" s="46" t="s">
        <v>85</v>
      </c>
      <c r="G649" s="63">
        <f>G650</f>
        <v>31.9</v>
      </c>
      <c r="H649" s="31">
        <f>H650</f>
        <v>87600</v>
      </c>
      <c r="I649" s="15">
        <f>I650</f>
        <v>87600</v>
      </c>
      <c r="J649" s="16">
        <f>J650</f>
        <v>87600</v>
      </c>
    </row>
    <row r="650" spans="1:10" ht="27" hidden="1" thickBot="1">
      <c r="A650" s="45" t="s">
        <v>129</v>
      </c>
      <c r="B650" s="46" t="s">
        <v>22</v>
      </c>
      <c r="C650" s="46" t="s">
        <v>25</v>
      </c>
      <c r="D650" s="46" t="s">
        <v>26</v>
      </c>
      <c r="E650" s="46" t="s">
        <v>270</v>
      </c>
      <c r="F650" s="46" t="s">
        <v>87</v>
      </c>
      <c r="G650" s="63">
        <v>31.9</v>
      </c>
      <c r="H650" s="35">
        <v>87600</v>
      </c>
      <c r="I650" s="23">
        <v>87600</v>
      </c>
      <c r="J650" s="24">
        <v>87600</v>
      </c>
    </row>
    <row r="651" spans="1:10" s="3" customFormat="1" ht="16.5" thickBot="1">
      <c r="A651" s="42" t="s">
        <v>40</v>
      </c>
      <c r="B651" s="52"/>
      <c r="C651" s="52"/>
      <c r="D651" s="52"/>
      <c r="E651" s="52"/>
      <c r="F651" s="52"/>
      <c r="G651" s="44">
        <f>G14+G44+G58+G546+G579</f>
        <v>91879.5</v>
      </c>
      <c r="H651" s="39" t="e">
        <f>H637+H579+H546+H515+H58+H44+H14</f>
        <v>#REF!</v>
      </c>
      <c r="I651" s="25" t="e">
        <f>I637+I579+I546+I515+I58+I14</f>
        <v>#REF!</v>
      </c>
      <c r="J651" s="26" t="e">
        <f>J637+J579+J546+J515+J58+J14</f>
        <v>#REF!</v>
      </c>
    </row>
    <row r="652" spans="1:10" ht="12.75">
      <c r="A652" s="27"/>
      <c r="B652" s="5"/>
      <c r="C652" s="5"/>
      <c r="D652" s="5"/>
      <c r="E652" s="5"/>
      <c r="F652" s="5"/>
      <c r="G652" s="5"/>
      <c r="H652" s="28"/>
      <c r="I652" s="28"/>
      <c r="J652" s="28"/>
    </row>
    <row r="653" spans="1:10" ht="12.75">
      <c r="A653" s="27"/>
      <c r="B653" s="5"/>
      <c r="C653" s="5"/>
      <c r="D653" s="5"/>
      <c r="E653" s="5"/>
      <c r="F653" s="5"/>
      <c r="G653" s="29"/>
      <c r="H653" s="28"/>
      <c r="I653" s="28"/>
      <c r="J653" s="28"/>
    </row>
    <row r="654" spans="1:10" ht="12.75">
      <c r="A654" s="27"/>
      <c r="B654" s="5"/>
      <c r="C654" s="5"/>
      <c r="D654" s="5"/>
      <c r="E654" s="5"/>
      <c r="F654" s="5"/>
      <c r="G654" s="5"/>
      <c r="H654" s="28"/>
      <c r="I654" s="28"/>
      <c r="J654" s="28"/>
    </row>
    <row r="655" spans="1:10" ht="12.75">
      <c r="A655" s="27"/>
      <c r="B655" s="5"/>
      <c r="C655" s="5"/>
      <c r="D655" s="5"/>
      <c r="E655" s="5"/>
      <c r="F655" s="5"/>
      <c r="G655" s="5"/>
      <c r="H655" s="28"/>
      <c r="I655" s="28"/>
      <c r="J655" s="28"/>
    </row>
    <row r="656" spans="1:10" ht="12.75">
      <c r="A656" s="27"/>
      <c r="B656" s="5"/>
      <c r="C656" s="5"/>
      <c r="D656" s="5"/>
      <c r="E656" s="5"/>
      <c r="F656" s="5"/>
      <c r="G656" s="5"/>
      <c r="H656" s="28"/>
      <c r="I656" s="28"/>
      <c r="J656" s="28"/>
    </row>
    <row r="657" spans="1:10" ht="12.75">
      <c r="A657" s="27"/>
      <c r="B657" s="5"/>
      <c r="C657" s="5"/>
      <c r="D657" s="5"/>
      <c r="E657" s="5"/>
      <c r="F657" s="5"/>
      <c r="G657" s="5"/>
      <c r="H657" s="28"/>
      <c r="I657" s="28"/>
      <c r="J657" s="28"/>
    </row>
    <row r="658" spans="1:10" ht="12.75">
      <c r="A658" s="27"/>
      <c r="B658" s="5"/>
      <c r="C658" s="5"/>
      <c r="D658" s="5"/>
      <c r="E658" s="5"/>
      <c r="F658" s="5"/>
      <c r="G658" s="5"/>
      <c r="H658" s="28"/>
      <c r="I658" s="28"/>
      <c r="J658" s="28"/>
    </row>
    <row r="659" spans="1:10" ht="12.75">
      <c r="A659" s="27"/>
      <c r="B659" s="5"/>
      <c r="C659" s="5"/>
      <c r="D659" s="5"/>
      <c r="E659" s="5"/>
      <c r="F659" s="5"/>
      <c r="G659" s="5"/>
      <c r="H659" s="28"/>
      <c r="I659" s="28"/>
      <c r="J659" s="28"/>
    </row>
    <row r="660" spans="1:10" ht="12.75">
      <c r="A660" s="27"/>
      <c r="B660" s="5"/>
      <c r="C660" s="5"/>
      <c r="D660" s="5"/>
      <c r="E660" s="5"/>
      <c r="F660" s="5"/>
      <c r="G660" s="5"/>
      <c r="H660" s="28"/>
      <c r="I660" s="28"/>
      <c r="J660" s="28"/>
    </row>
    <row r="661" spans="1:10" ht="12.75">
      <c r="A661" s="27"/>
      <c r="B661" s="5"/>
      <c r="C661" s="5"/>
      <c r="D661" s="5"/>
      <c r="E661" s="5"/>
      <c r="F661" s="5"/>
      <c r="G661" s="5"/>
      <c r="H661" s="28"/>
      <c r="I661" s="28"/>
      <c r="J661" s="28"/>
    </row>
    <row r="662" spans="1:10" ht="12.75">
      <c r="A662" s="27"/>
      <c r="B662" s="5"/>
      <c r="C662" s="5"/>
      <c r="D662" s="5"/>
      <c r="E662" s="5"/>
      <c r="F662" s="5"/>
      <c r="G662" s="5"/>
      <c r="H662" s="28"/>
      <c r="I662" s="28"/>
      <c r="J662" s="28"/>
    </row>
    <row r="663" spans="1:10" ht="12.75">
      <c r="A663" s="27"/>
      <c r="B663" s="5"/>
      <c r="C663" s="5"/>
      <c r="D663" s="5"/>
      <c r="E663" s="5"/>
      <c r="F663" s="5"/>
      <c r="G663" s="5"/>
      <c r="H663" s="28"/>
      <c r="I663" s="28"/>
      <c r="J663" s="28"/>
    </row>
    <row r="664" spans="1:10" ht="12.75">
      <c r="A664" s="27"/>
      <c r="B664" s="5"/>
      <c r="C664" s="5"/>
      <c r="D664" s="5"/>
      <c r="E664" s="5"/>
      <c r="F664" s="5"/>
      <c r="G664" s="5"/>
      <c r="H664" s="28"/>
      <c r="I664" s="28"/>
      <c r="J664" s="28"/>
    </row>
    <row r="665" spans="1:10" ht="12.75">
      <c r="A665" s="27"/>
      <c r="B665" s="5"/>
      <c r="C665" s="5"/>
      <c r="D665" s="5"/>
      <c r="E665" s="5"/>
      <c r="F665" s="5"/>
      <c r="G665" s="5"/>
      <c r="H665" s="28"/>
      <c r="I665" s="28"/>
      <c r="J665" s="28"/>
    </row>
    <row r="666" spans="1:10" ht="12.75">
      <c r="A666" s="27"/>
      <c r="B666" s="5"/>
      <c r="C666" s="5"/>
      <c r="D666" s="5"/>
      <c r="E666" s="5"/>
      <c r="F666" s="5"/>
      <c r="G666" s="5"/>
      <c r="H666" s="28"/>
      <c r="I666" s="28"/>
      <c r="J666" s="28"/>
    </row>
    <row r="667" spans="1:10" ht="12.75">
      <c r="A667" s="27"/>
      <c r="B667" s="5"/>
      <c r="C667" s="5"/>
      <c r="D667" s="5"/>
      <c r="E667" s="5"/>
      <c r="F667" s="5"/>
      <c r="G667" s="5"/>
      <c r="H667" s="28"/>
      <c r="I667" s="28"/>
      <c r="J667" s="28"/>
    </row>
    <row r="668" spans="1:10" ht="12.75">
      <c r="A668" s="27"/>
      <c r="B668" s="5"/>
      <c r="C668" s="5"/>
      <c r="D668" s="5"/>
      <c r="E668" s="5"/>
      <c r="F668" s="5"/>
      <c r="G668" s="5"/>
      <c r="H668" s="28"/>
      <c r="I668" s="28"/>
      <c r="J668" s="28"/>
    </row>
    <row r="669" spans="1:10" ht="12.75">
      <c r="A669" s="27"/>
      <c r="B669" s="5"/>
      <c r="C669" s="5"/>
      <c r="D669" s="5"/>
      <c r="E669" s="5"/>
      <c r="F669" s="5"/>
      <c r="G669" s="5"/>
      <c r="H669" s="28"/>
      <c r="I669" s="28"/>
      <c r="J669" s="28"/>
    </row>
    <row r="670" spans="1:10" ht="12.75">
      <c r="A670" s="27"/>
      <c r="B670" s="5"/>
      <c r="C670" s="5"/>
      <c r="D670" s="5"/>
      <c r="E670" s="5"/>
      <c r="F670" s="5"/>
      <c r="G670" s="5"/>
      <c r="H670" s="28"/>
      <c r="I670" s="28"/>
      <c r="J670" s="28"/>
    </row>
    <row r="671" spans="1:10" ht="12.75">
      <c r="A671" s="27"/>
      <c r="B671" s="5"/>
      <c r="C671" s="5"/>
      <c r="D671" s="5"/>
      <c r="E671" s="5"/>
      <c r="F671" s="5"/>
      <c r="G671" s="5"/>
      <c r="H671" s="28"/>
      <c r="I671" s="28"/>
      <c r="J671" s="28"/>
    </row>
    <row r="672" spans="1:10" ht="12.75">
      <c r="A672" s="27"/>
      <c r="B672" s="5"/>
      <c r="C672" s="5"/>
      <c r="D672" s="5"/>
      <c r="E672" s="5"/>
      <c r="F672" s="5"/>
      <c r="G672" s="5"/>
      <c r="H672" s="28"/>
      <c r="I672" s="28"/>
      <c r="J672" s="28"/>
    </row>
    <row r="673" spans="1:10" ht="12.75">
      <c r="A673" s="27"/>
      <c r="B673" s="5"/>
      <c r="C673" s="5"/>
      <c r="D673" s="5"/>
      <c r="E673" s="5"/>
      <c r="F673" s="5"/>
      <c r="G673" s="5"/>
      <c r="H673" s="28"/>
      <c r="I673" s="28"/>
      <c r="J673" s="28"/>
    </row>
    <row r="674" spans="1:10" ht="12.75">
      <c r="A674" s="27"/>
      <c r="B674" s="5"/>
      <c r="C674" s="5"/>
      <c r="D674" s="5"/>
      <c r="E674" s="5"/>
      <c r="F674" s="5"/>
      <c r="G674" s="5"/>
      <c r="H674" s="28"/>
      <c r="I674" s="28"/>
      <c r="J674" s="28"/>
    </row>
    <row r="675" spans="1:10" ht="12.75">
      <c r="A675" s="27"/>
      <c r="B675" s="5"/>
      <c r="C675" s="5"/>
      <c r="D675" s="5"/>
      <c r="E675" s="5"/>
      <c r="F675" s="5"/>
      <c r="G675" s="5"/>
      <c r="H675" s="28"/>
      <c r="I675" s="28"/>
      <c r="J675" s="28"/>
    </row>
    <row r="676" spans="1:10" ht="12.75">
      <c r="A676" s="27"/>
      <c r="B676" s="5"/>
      <c r="C676" s="5"/>
      <c r="D676" s="5"/>
      <c r="E676" s="5"/>
      <c r="F676" s="5"/>
      <c r="G676" s="5"/>
      <c r="H676" s="28"/>
      <c r="I676" s="28"/>
      <c r="J676" s="28"/>
    </row>
    <row r="677" spans="1:10" ht="12.75">
      <c r="A677" s="27"/>
      <c r="B677" s="5"/>
      <c r="C677" s="5"/>
      <c r="D677" s="5"/>
      <c r="E677" s="5"/>
      <c r="F677" s="5"/>
      <c r="G677" s="5"/>
      <c r="H677" s="28"/>
      <c r="I677" s="28"/>
      <c r="J677" s="28"/>
    </row>
    <row r="678" spans="1:10" ht="12.75">
      <c r="A678" s="27"/>
      <c r="B678" s="5"/>
      <c r="C678" s="5"/>
      <c r="D678" s="5"/>
      <c r="E678" s="5"/>
      <c r="F678" s="5"/>
      <c r="G678" s="5"/>
      <c r="H678" s="28"/>
      <c r="I678" s="28"/>
      <c r="J678" s="28"/>
    </row>
    <row r="679" spans="1:10" ht="12.75">
      <c r="A679" s="27"/>
      <c r="B679" s="5"/>
      <c r="C679" s="5"/>
      <c r="D679" s="5"/>
      <c r="E679" s="5"/>
      <c r="F679" s="5"/>
      <c r="G679" s="5"/>
      <c r="H679" s="28"/>
      <c r="I679" s="28"/>
      <c r="J679" s="28"/>
    </row>
    <row r="680" spans="1:10" ht="12.75">
      <c r="A680" s="27"/>
      <c r="B680" s="5"/>
      <c r="C680" s="5"/>
      <c r="D680" s="5"/>
      <c r="E680" s="5"/>
      <c r="F680" s="5"/>
      <c r="G680" s="5"/>
      <c r="H680" s="28"/>
      <c r="I680" s="28"/>
      <c r="J680" s="28"/>
    </row>
    <row r="681" spans="1:10" ht="12.75">
      <c r="A681" s="27"/>
      <c r="B681" s="5"/>
      <c r="C681" s="5"/>
      <c r="D681" s="5"/>
      <c r="E681" s="5"/>
      <c r="F681" s="5"/>
      <c r="G681" s="5"/>
      <c r="H681" s="28"/>
      <c r="I681" s="28"/>
      <c r="J681" s="28"/>
    </row>
    <row r="682" spans="1:10" ht="12.75">
      <c r="A682" s="27"/>
      <c r="B682" s="5"/>
      <c r="C682" s="5"/>
      <c r="D682" s="5"/>
      <c r="E682" s="5"/>
      <c r="F682" s="5"/>
      <c r="G682" s="5"/>
      <c r="H682" s="28"/>
      <c r="I682" s="28"/>
      <c r="J682" s="28"/>
    </row>
    <row r="683" spans="1:10" ht="12.75">
      <c r="A683" s="27"/>
      <c r="B683" s="5"/>
      <c r="C683" s="5"/>
      <c r="D683" s="5"/>
      <c r="E683" s="5"/>
      <c r="F683" s="5"/>
      <c r="G683" s="5"/>
      <c r="H683" s="28"/>
      <c r="I683" s="28"/>
      <c r="J683" s="28"/>
    </row>
    <row r="684" spans="1:10" ht="12.75">
      <c r="A684" s="27"/>
      <c r="B684" s="5"/>
      <c r="C684" s="5"/>
      <c r="D684" s="5"/>
      <c r="E684" s="5"/>
      <c r="F684" s="5"/>
      <c r="G684" s="5"/>
      <c r="H684" s="28"/>
      <c r="I684" s="28"/>
      <c r="J684" s="28"/>
    </row>
    <row r="685" spans="1:10" ht="12.75">
      <c r="A685" s="27"/>
      <c r="B685" s="5"/>
      <c r="C685" s="5"/>
      <c r="D685" s="5"/>
      <c r="E685" s="5"/>
      <c r="F685" s="5"/>
      <c r="G685" s="5"/>
      <c r="H685" s="28"/>
      <c r="I685" s="28"/>
      <c r="J685" s="28"/>
    </row>
    <row r="686" spans="1:10" ht="12.75">
      <c r="A686" s="27"/>
      <c r="B686" s="5"/>
      <c r="C686" s="5"/>
      <c r="D686" s="5"/>
      <c r="E686" s="5"/>
      <c r="F686" s="5"/>
      <c r="G686" s="5"/>
      <c r="H686" s="28"/>
      <c r="I686" s="28"/>
      <c r="J686" s="28"/>
    </row>
    <row r="687" spans="1:10" ht="12.75">
      <c r="A687" s="27"/>
      <c r="B687" s="5"/>
      <c r="C687" s="5"/>
      <c r="D687" s="5"/>
      <c r="E687" s="5"/>
      <c r="F687" s="5"/>
      <c r="G687" s="5"/>
      <c r="H687" s="28"/>
      <c r="I687" s="28"/>
      <c r="J687" s="28"/>
    </row>
    <row r="688" spans="1:10" ht="12.75">
      <c r="A688" s="27"/>
      <c r="B688" s="5"/>
      <c r="C688" s="5"/>
      <c r="D688" s="5"/>
      <c r="E688" s="5"/>
      <c r="F688" s="5"/>
      <c r="G688" s="5"/>
      <c r="H688" s="28"/>
      <c r="I688" s="28"/>
      <c r="J688" s="28"/>
    </row>
    <row r="689" spans="1:10" ht="12.75">
      <c r="A689" s="27"/>
      <c r="B689" s="5"/>
      <c r="C689" s="5"/>
      <c r="D689" s="5"/>
      <c r="E689" s="5"/>
      <c r="F689" s="5"/>
      <c r="G689" s="5"/>
      <c r="H689" s="28"/>
      <c r="I689" s="28"/>
      <c r="J689" s="28"/>
    </row>
    <row r="690" spans="1:10" ht="12.75">
      <c r="A690" s="27"/>
      <c r="B690" s="5"/>
      <c r="C690" s="5"/>
      <c r="D690" s="5"/>
      <c r="E690" s="5"/>
      <c r="F690" s="5"/>
      <c r="G690" s="5"/>
      <c r="H690" s="28"/>
      <c r="I690" s="28"/>
      <c r="J690" s="28"/>
    </row>
    <row r="691" spans="1:10" ht="12.75">
      <c r="A691" s="27"/>
      <c r="B691" s="5"/>
      <c r="C691" s="5"/>
      <c r="D691" s="5"/>
      <c r="E691" s="5"/>
      <c r="F691" s="5"/>
      <c r="G691" s="5"/>
      <c r="H691" s="28"/>
      <c r="I691" s="28"/>
      <c r="J691" s="28"/>
    </row>
    <row r="692" spans="1:10" ht="12.75">
      <c r="A692" s="27"/>
      <c r="B692" s="5"/>
      <c r="C692" s="5"/>
      <c r="D692" s="5"/>
      <c r="E692" s="5"/>
      <c r="F692" s="5"/>
      <c r="G692" s="5"/>
      <c r="H692" s="28"/>
      <c r="I692" s="28"/>
      <c r="J692" s="28"/>
    </row>
    <row r="693" spans="1:10" ht="12.75">
      <c r="A693" s="27"/>
      <c r="B693" s="5"/>
      <c r="C693" s="5"/>
      <c r="D693" s="5"/>
      <c r="E693" s="5"/>
      <c r="F693" s="5"/>
      <c r="G693" s="5"/>
      <c r="H693" s="28"/>
      <c r="I693" s="28"/>
      <c r="J693" s="28"/>
    </row>
    <row r="694" spans="1:10" ht="12.75">
      <c r="A694" s="27"/>
      <c r="B694" s="5"/>
      <c r="C694" s="5"/>
      <c r="D694" s="5"/>
      <c r="E694" s="5"/>
      <c r="F694" s="5"/>
      <c r="G694" s="5"/>
      <c r="H694" s="28"/>
      <c r="I694" s="28"/>
      <c r="J694" s="28"/>
    </row>
    <row r="695" spans="1:10" ht="12.75">
      <c r="A695" s="27"/>
      <c r="B695" s="5"/>
      <c r="C695" s="5"/>
      <c r="D695" s="5"/>
      <c r="E695" s="5"/>
      <c r="F695" s="5"/>
      <c r="G695" s="5"/>
      <c r="H695" s="28"/>
      <c r="I695" s="28"/>
      <c r="J695" s="28"/>
    </row>
    <row r="696" spans="1:10" ht="12.75">
      <c r="A696" s="27"/>
      <c r="B696" s="5"/>
      <c r="C696" s="5"/>
      <c r="D696" s="5"/>
      <c r="E696" s="5"/>
      <c r="F696" s="5"/>
      <c r="G696" s="5"/>
      <c r="H696" s="28"/>
      <c r="I696" s="28"/>
      <c r="J696" s="28"/>
    </row>
    <row r="697" spans="1:10" ht="12.75">
      <c r="A697" s="27"/>
      <c r="B697" s="5"/>
      <c r="C697" s="5"/>
      <c r="D697" s="5"/>
      <c r="E697" s="5"/>
      <c r="F697" s="5"/>
      <c r="G697" s="5"/>
      <c r="H697" s="28"/>
      <c r="I697" s="28"/>
      <c r="J697" s="28"/>
    </row>
    <row r="698" spans="1:10" ht="12.75">
      <c r="A698" s="27"/>
      <c r="B698" s="5"/>
      <c r="C698" s="5"/>
      <c r="D698" s="5"/>
      <c r="E698" s="5"/>
      <c r="F698" s="5"/>
      <c r="G698" s="5"/>
      <c r="H698" s="28"/>
      <c r="I698" s="28"/>
      <c r="J698" s="28"/>
    </row>
    <row r="699" spans="1:10" ht="12.75">
      <c r="A699" s="27"/>
      <c r="B699" s="5"/>
      <c r="C699" s="5"/>
      <c r="D699" s="5"/>
      <c r="E699" s="5"/>
      <c r="F699" s="5"/>
      <c r="G699" s="5"/>
      <c r="H699" s="28"/>
      <c r="I699" s="28"/>
      <c r="J699" s="28"/>
    </row>
    <row r="700" spans="1:10" ht="12.75">
      <c r="A700" s="27"/>
      <c r="B700" s="5"/>
      <c r="C700" s="5"/>
      <c r="D700" s="5"/>
      <c r="E700" s="5"/>
      <c r="F700" s="5"/>
      <c r="G700" s="5"/>
      <c r="H700" s="28"/>
      <c r="I700" s="28"/>
      <c r="J700" s="28"/>
    </row>
    <row r="701" spans="1:10" ht="12.75">
      <c r="A701" s="27"/>
      <c r="B701" s="5"/>
      <c r="C701" s="5"/>
      <c r="D701" s="5"/>
      <c r="E701" s="5"/>
      <c r="F701" s="5"/>
      <c r="G701" s="5"/>
      <c r="H701" s="28"/>
      <c r="I701" s="28"/>
      <c r="J701" s="28"/>
    </row>
    <row r="702" spans="1:10" ht="12.75">
      <c r="A702" s="27"/>
      <c r="B702" s="5"/>
      <c r="C702" s="5"/>
      <c r="D702" s="5"/>
      <c r="E702" s="5"/>
      <c r="F702" s="5"/>
      <c r="G702" s="5"/>
      <c r="H702" s="28"/>
      <c r="I702" s="28"/>
      <c r="J702" s="28"/>
    </row>
    <row r="703" spans="1:10" ht="12.75">
      <c r="A703" s="27"/>
      <c r="B703" s="5"/>
      <c r="C703" s="5"/>
      <c r="D703" s="5"/>
      <c r="E703" s="5"/>
      <c r="F703" s="5"/>
      <c r="G703" s="5"/>
      <c r="H703" s="28"/>
      <c r="I703" s="28"/>
      <c r="J703" s="28"/>
    </row>
    <row r="704" spans="1:10" ht="12.75">
      <c r="A704" s="27"/>
      <c r="B704" s="5"/>
      <c r="C704" s="5"/>
      <c r="D704" s="5"/>
      <c r="E704" s="5"/>
      <c r="F704" s="5"/>
      <c r="G704" s="5"/>
      <c r="H704" s="28"/>
      <c r="I704" s="28"/>
      <c r="J704" s="28"/>
    </row>
    <row r="705" spans="1:10" ht="12.75">
      <c r="A705" s="27"/>
      <c r="B705" s="5"/>
      <c r="C705" s="5"/>
      <c r="D705" s="5"/>
      <c r="E705" s="5"/>
      <c r="F705" s="5"/>
      <c r="G705" s="5"/>
      <c r="H705" s="28"/>
      <c r="I705" s="28"/>
      <c r="J705" s="28"/>
    </row>
    <row r="706" spans="1:10" ht="12.75">
      <c r="A706" s="27"/>
      <c r="B706" s="5"/>
      <c r="C706" s="5"/>
      <c r="D706" s="5"/>
      <c r="E706" s="5"/>
      <c r="F706" s="5"/>
      <c r="G706" s="5"/>
      <c r="H706" s="28"/>
      <c r="I706" s="28"/>
      <c r="J706" s="28"/>
    </row>
    <row r="707" spans="1:10" ht="12.75">
      <c r="A707" s="27"/>
      <c r="B707" s="5"/>
      <c r="C707" s="5"/>
      <c r="D707" s="5"/>
      <c r="E707" s="5"/>
      <c r="F707" s="5"/>
      <c r="G707" s="5"/>
      <c r="H707" s="28"/>
      <c r="I707" s="28"/>
      <c r="J707" s="28"/>
    </row>
    <row r="708" spans="1:10" ht="12.75">
      <c r="A708" s="27"/>
      <c r="B708" s="5"/>
      <c r="C708" s="5"/>
      <c r="D708" s="5"/>
      <c r="E708" s="5"/>
      <c r="F708" s="5"/>
      <c r="G708" s="5"/>
      <c r="H708" s="28"/>
      <c r="I708" s="28"/>
      <c r="J708" s="28"/>
    </row>
    <row r="709" spans="1:10" ht="12.75">
      <c r="A709" s="27"/>
      <c r="B709" s="5"/>
      <c r="C709" s="5"/>
      <c r="D709" s="5"/>
      <c r="E709" s="5"/>
      <c r="F709" s="5"/>
      <c r="G709" s="5"/>
      <c r="H709" s="28"/>
      <c r="I709" s="28"/>
      <c r="J709" s="28"/>
    </row>
    <row r="710" spans="1:10" ht="12.75">
      <c r="A710" s="27"/>
      <c r="B710" s="5"/>
      <c r="C710" s="5"/>
      <c r="D710" s="5"/>
      <c r="E710" s="5"/>
      <c r="F710" s="5"/>
      <c r="G710" s="5"/>
      <c r="H710" s="28"/>
      <c r="I710" s="28"/>
      <c r="J710" s="28"/>
    </row>
    <row r="711" spans="1:10" ht="12.75">
      <c r="A711" s="27"/>
      <c r="B711" s="5"/>
      <c r="C711" s="5"/>
      <c r="D711" s="5"/>
      <c r="E711" s="5"/>
      <c r="F711" s="5"/>
      <c r="G711" s="5"/>
      <c r="H711" s="28"/>
      <c r="I711" s="28"/>
      <c r="J711" s="28"/>
    </row>
    <row r="712" spans="1:10" ht="12.75">
      <c r="A712" s="27"/>
      <c r="B712" s="5"/>
      <c r="C712" s="5"/>
      <c r="D712" s="5"/>
      <c r="E712" s="5"/>
      <c r="F712" s="5"/>
      <c r="G712" s="5"/>
      <c r="H712" s="28"/>
      <c r="I712" s="28"/>
      <c r="J712" s="28"/>
    </row>
    <row r="713" spans="1:10" ht="12.75">
      <c r="A713" s="27"/>
      <c r="B713" s="5"/>
      <c r="C713" s="5"/>
      <c r="D713" s="5"/>
      <c r="E713" s="5"/>
      <c r="F713" s="5"/>
      <c r="G713" s="5"/>
      <c r="H713" s="28"/>
      <c r="I713" s="28"/>
      <c r="J713" s="28"/>
    </row>
    <row r="714" spans="1:10" ht="12.75">
      <c r="A714" s="27"/>
      <c r="B714" s="5"/>
      <c r="C714" s="5"/>
      <c r="D714" s="5"/>
      <c r="E714" s="5"/>
      <c r="F714" s="5"/>
      <c r="G714" s="5"/>
      <c r="H714" s="28"/>
      <c r="I714" s="28"/>
      <c r="J714" s="28"/>
    </row>
    <row r="715" spans="1:10" ht="12.75">
      <c r="A715" s="27"/>
      <c r="B715" s="5"/>
      <c r="C715" s="5"/>
      <c r="D715" s="5"/>
      <c r="E715" s="5"/>
      <c r="F715" s="5"/>
      <c r="G715" s="5"/>
      <c r="H715" s="28"/>
      <c r="I715" s="28"/>
      <c r="J715" s="28"/>
    </row>
    <row r="716" spans="1:10" ht="12.75">
      <c r="A716" s="27"/>
      <c r="B716" s="5"/>
      <c r="C716" s="5"/>
      <c r="D716" s="5"/>
      <c r="E716" s="5"/>
      <c r="F716" s="5"/>
      <c r="G716" s="5"/>
      <c r="H716" s="28"/>
      <c r="I716" s="28"/>
      <c r="J716" s="28"/>
    </row>
    <row r="717" spans="1:10" ht="12.75">
      <c r="A717" s="27"/>
      <c r="B717" s="5"/>
      <c r="C717" s="5"/>
      <c r="D717" s="5"/>
      <c r="E717" s="5"/>
      <c r="F717" s="5"/>
      <c r="G717" s="5"/>
      <c r="H717" s="28"/>
      <c r="I717" s="28"/>
      <c r="J717" s="28"/>
    </row>
    <row r="718" spans="1:10" ht="12.75">
      <c r="A718" s="27"/>
      <c r="B718" s="5"/>
      <c r="C718" s="5"/>
      <c r="D718" s="5"/>
      <c r="E718" s="5"/>
      <c r="F718" s="5"/>
      <c r="G718" s="5"/>
      <c r="H718" s="28"/>
      <c r="I718" s="28"/>
      <c r="J718" s="28"/>
    </row>
    <row r="719" spans="1:10" ht="12.75">
      <c r="A719" s="27"/>
      <c r="B719" s="5"/>
      <c r="C719" s="5"/>
      <c r="D719" s="5"/>
      <c r="E719" s="5"/>
      <c r="F719" s="5"/>
      <c r="G719" s="5"/>
      <c r="H719" s="28"/>
      <c r="I719" s="28"/>
      <c r="J719" s="28"/>
    </row>
    <row r="720" spans="1:10" ht="12.75">
      <c r="A720" s="27"/>
      <c r="B720" s="5"/>
      <c r="C720" s="5"/>
      <c r="D720" s="5"/>
      <c r="E720" s="5"/>
      <c r="F720" s="5"/>
      <c r="G720" s="5"/>
      <c r="H720" s="28"/>
      <c r="I720" s="28"/>
      <c r="J720" s="28"/>
    </row>
    <row r="721" spans="1:10" ht="12.75">
      <c r="A721" s="27"/>
      <c r="B721" s="5"/>
      <c r="C721" s="5"/>
      <c r="D721" s="5"/>
      <c r="E721" s="5"/>
      <c r="F721" s="5"/>
      <c r="G721" s="5"/>
      <c r="H721" s="28"/>
      <c r="I721" s="28"/>
      <c r="J721" s="28"/>
    </row>
    <row r="722" spans="1:10" ht="12.75">
      <c r="A722" s="27"/>
      <c r="B722" s="5"/>
      <c r="C722" s="5"/>
      <c r="D722" s="5"/>
      <c r="E722" s="5"/>
      <c r="F722" s="5"/>
      <c r="G722" s="5"/>
      <c r="H722" s="28"/>
      <c r="I722" s="28"/>
      <c r="J722" s="28"/>
    </row>
    <row r="723" spans="1:10" ht="12.75">
      <c r="A723" s="27"/>
      <c r="B723" s="5"/>
      <c r="C723" s="5"/>
      <c r="D723" s="5"/>
      <c r="E723" s="5"/>
      <c r="F723" s="5"/>
      <c r="G723" s="5"/>
      <c r="H723" s="28"/>
      <c r="I723" s="28"/>
      <c r="J723" s="28"/>
    </row>
    <row r="724" spans="1:10" ht="12.75">
      <c r="A724" s="27"/>
      <c r="B724" s="5"/>
      <c r="C724" s="5"/>
      <c r="D724" s="5"/>
      <c r="E724" s="5"/>
      <c r="F724" s="5"/>
      <c r="G724" s="5"/>
      <c r="H724" s="28"/>
      <c r="I724" s="28"/>
      <c r="J724" s="28"/>
    </row>
    <row r="725" spans="1:10" ht="12.75">
      <c r="A725" s="27"/>
      <c r="B725" s="5"/>
      <c r="C725" s="5"/>
      <c r="D725" s="5"/>
      <c r="E725" s="5"/>
      <c r="F725" s="5"/>
      <c r="G725" s="5"/>
      <c r="H725" s="28"/>
      <c r="I725" s="28"/>
      <c r="J725" s="28"/>
    </row>
    <row r="726" spans="1:10" ht="12.75">
      <c r="A726" s="27"/>
      <c r="B726" s="5"/>
      <c r="C726" s="5"/>
      <c r="D726" s="5"/>
      <c r="E726" s="5"/>
      <c r="F726" s="5"/>
      <c r="G726" s="5"/>
      <c r="H726" s="28"/>
      <c r="I726" s="28"/>
      <c r="J726" s="28"/>
    </row>
    <row r="727" spans="1:10" ht="12.75">
      <c r="A727" s="27"/>
      <c r="B727" s="5"/>
      <c r="C727" s="5"/>
      <c r="D727" s="5"/>
      <c r="E727" s="5"/>
      <c r="F727" s="5"/>
      <c r="G727" s="5"/>
      <c r="H727" s="28"/>
      <c r="I727" s="28"/>
      <c r="J727" s="28"/>
    </row>
    <row r="728" spans="1:10" ht="12.75">
      <c r="A728" s="27"/>
      <c r="B728" s="5"/>
      <c r="C728" s="5"/>
      <c r="D728" s="5"/>
      <c r="E728" s="5"/>
      <c r="F728" s="5"/>
      <c r="G728" s="5"/>
      <c r="H728" s="28"/>
      <c r="I728" s="28"/>
      <c r="J728" s="28"/>
    </row>
    <row r="729" spans="1:10" ht="12.75">
      <c r="A729" s="27"/>
      <c r="B729" s="5"/>
      <c r="C729" s="5"/>
      <c r="D729" s="5"/>
      <c r="E729" s="5"/>
      <c r="F729" s="5"/>
      <c r="G729" s="5"/>
      <c r="H729" s="28"/>
      <c r="I729" s="28"/>
      <c r="J729" s="28"/>
    </row>
    <row r="730" spans="1:10" ht="12.75">
      <c r="A730" s="27"/>
      <c r="B730" s="5"/>
      <c r="C730" s="5"/>
      <c r="D730" s="5"/>
      <c r="E730" s="5"/>
      <c r="F730" s="5"/>
      <c r="G730" s="5"/>
      <c r="H730" s="28"/>
      <c r="I730" s="28"/>
      <c r="J730" s="28"/>
    </row>
    <row r="731" spans="1:10" ht="12.75">
      <c r="A731" s="27"/>
      <c r="B731" s="5"/>
      <c r="C731" s="5"/>
      <c r="D731" s="5"/>
      <c r="E731" s="5"/>
      <c r="F731" s="5"/>
      <c r="G731" s="5"/>
      <c r="H731" s="28"/>
      <c r="I731" s="28"/>
      <c r="J731" s="28"/>
    </row>
    <row r="732" spans="1:10" ht="12.75">
      <c r="A732" s="27"/>
      <c r="B732" s="5"/>
      <c r="C732" s="5"/>
      <c r="D732" s="5"/>
      <c r="E732" s="5"/>
      <c r="F732" s="5"/>
      <c r="G732" s="5"/>
      <c r="H732" s="28"/>
      <c r="I732" s="28"/>
      <c r="J732" s="28"/>
    </row>
    <row r="733" spans="1:10" ht="12.75">
      <c r="A733" s="27"/>
      <c r="B733" s="5"/>
      <c r="C733" s="5"/>
      <c r="D733" s="5"/>
      <c r="E733" s="5"/>
      <c r="F733" s="5"/>
      <c r="G733" s="5"/>
      <c r="H733" s="28"/>
      <c r="I733" s="28"/>
      <c r="J733" s="28"/>
    </row>
    <row r="734" spans="1:10" ht="12.75">
      <c r="A734" s="27"/>
      <c r="B734" s="5"/>
      <c r="C734" s="5"/>
      <c r="D734" s="5"/>
      <c r="E734" s="5"/>
      <c r="F734" s="5"/>
      <c r="G734" s="5"/>
      <c r="H734" s="28"/>
      <c r="I734" s="28"/>
      <c r="J734" s="28"/>
    </row>
    <row r="735" spans="1:10" ht="12.75">
      <c r="A735" s="27"/>
      <c r="B735" s="5"/>
      <c r="C735" s="5"/>
      <c r="D735" s="5"/>
      <c r="E735" s="5"/>
      <c r="F735" s="5"/>
      <c r="G735" s="5"/>
      <c r="H735" s="28"/>
      <c r="I735" s="28"/>
      <c r="J735" s="28"/>
    </row>
    <row r="736" spans="1:10" ht="12.75">
      <c r="A736" s="27"/>
      <c r="B736" s="5"/>
      <c r="C736" s="5"/>
      <c r="D736" s="5"/>
      <c r="E736" s="5"/>
      <c r="F736" s="5"/>
      <c r="G736" s="5"/>
      <c r="H736" s="28"/>
      <c r="I736" s="28"/>
      <c r="J736" s="28"/>
    </row>
    <row r="737" spans="1:10" ht="12.75">
      <c r="A737" s="27"/>
      <c r="B737" s="5"/>
      <c r="C737" s="5"/>
      <c r="D737" s="5"/>
      <c r="E737" s="5"/>
      <c r="F737" s="5"/>
      <c r="G737" s="5"/>
      <c r="H737" s="28"/>
      <c r="I737" s="28"/>
      <c r="J737" s="28"/>
    </row>
    <row r="738" spans="1:10" ht="12.75">
      <c r="A738" s="27"/>
      <c r="B738" s="5"/>
      <c r="C738" s="5"/>
      <c r="D738" s="5"/>
      <c r="E738" s="5"/>
      <c r="F738" s="5"/>
      <c r="G738" s="5"/>
      <c r="H738" s="28"/>
      <c r="I738" s="28"/>
      <c r="J738" s="28"/>
    </row>
    <row r="739" spans="1:10" ht="12.75">
      <c r="A739" s="27"/>
      <c r="B739" s="5"/>
      <c r="C739" s="5"/>
      <c r="D739" s="5"/>
      <c r="E739" s="5"/>
      <c r="F739" s="5"/>
      <c r="G739" s="5"/>
      <c r="H739" s="28"/>
      <c r="I739" s="28"/>
      <c r="J739" s="28"/>
    </row>
    <row r="740" spans="1:10" ht="12.75">
      <c r="A740" s="27"/>
      <c r="B740" s="5"/>
      <c r="C740" s="5"/>
      <c r="D740" s="5"/>
      <c r="E740" s="5"/>
      <c r="F740" s="5"/>
      <c r="G740" s="5"/>
      <c r="H740" s="28"/>
      <c r="I740" s="28"/>
      <c r="J740" s="28"/>
    </row>
    <row r="741" spans="1:10" ht="12.75">
      <c r="A741" s="27"/>
      <c r="B741" s="5"/>
      <c r="C741" s="5"/>
      <c r="D741" s="5"/>
      <c r="E741" s="5"/>
      <c r="F741" s="5"/>
      <c r="G741" s="5"/>
      <c r="H741" s="28"/>
      <c r="I741" s="28"/>
      <c r="J741" s="28"/>
    </row>
    <row r="742" spans="1:10" ht="12.75">
      <c r="A742" s="27"/>
      <c r="B742" s="5"/>
      <c r="C742" s="5"/>
      <c r="D742" s="5"/>
      <c r="E742" s="5"/>
      <c r="F742" s="5"/>
      <c r="G742" s="5"/>
      <c r="H742" s="28"/>
      <c r="I742" s="28"/>
      <c r="J742" s="28"/>
    </row>
  </sheetData>
  <sheetProtection/>
  <mergeCells count="16">
    <mergeCell ref="A2:G2"/>
    <mergeCell ref="A3:G3"/>
    <mergeCell ref="B4:J4"/>
    <mergeCell ref="A6:G6"/>
    <mergeCell ref="A7:G7"/>
    <mergeCell ref="C8:J8"/>
    <mergeCell ref="A9:J9"/>
    <mergeCell ref="A11:A12"/>
    <mergeCell ref="B11:B12"/>
    <mergeCell ref="C11:C12"/>
    <mergeCell ref="D11:D12"/>
    <mergeCell ref="E11:E12"/>
    <mergeCell ref="F11:F12"/>
    <mergeCell ref="G11:G12"/>
    <mergeCell ref="H11:H12"/>
    <mergeCell ref="I11:J11"/>
  </mergeCells>
  <printOptions/>
  <pageMargins left="0.3937007874015748" right="0.3937007874015748" top="0.5118110236220472" bottom="0.3937007874015748" header="0.5118110236220472" footer="0.5118110236220472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560"/>
  <sheetViews>
    <sheetView view="pageBreakPreview" zoomScaleSheetLayoutView="100" zoomScalePageLayoutView="0" workbookViewId="0" topLeftCell="A440">
      <selection activeCell="A1" sqref="A1:IV4"/>
    </sheetView>
  </sheetViews>
  <sheetFormatPr defaultColWidth="9.00390625" defaultRowHeight="12.75"/>
  <cols>
    <col min="1" max="1" width="54.875" style="10" customWidth="1"/>
    <col min="2" max="2" width="18.375" style="6" customWidth="1"/>
    <col min="3" max="3" width="15.875" style="6" customWidth="1"/>
    <col min="4" max="4" width="22.125" style="6" customWidth="1"/>
    <col min="5" max="5" width="20.625" style="11" hidden="1" customWidth="1"/>
    <col min="6" max="6" width="10.375" style="11" hidden="1" customWidth="1"/>
    <col min="7" max="7" width="12.00390625" style="11" hidden="1" customWidth="1"/>
    <col min="8" max="8" width="6.375" style="0" hidden="1" customWidth="1"/>
    <col min="9" max="10" width="9.125" style="0" hidden="1" customWidth="1"/>
    <col min="12" max="12" width="10.125" style="0" bestFit="1" customWidth="1"/>
  </cols>
  <sheetData>
    <row r="1" ht="15.75" hidden="1">
      <c r="D1" s="37" t="s">
        <v>463</v>
      </c>
    </row>
    <row r="2" spans="1:4" ht="15.75" hidden="1">
      <c r="A2" s="247" t="s">
        <v>353</v>
      </c>
      <c r="B2" s="247"/>
      <c r="C2" s="247"/>
      <c r="D2" s="247"/>
    </row>
    <row r="3" spans="1:4" ht="15.75" hidden="1">
      <c r="A3" s="240" t="s">
        <v>787</v>
      </c>
      <c r="B3" s="240"/>
      <c r="C3" s="240"/>
      <c r="D3" s="240"/>
    </row>
    <row r="4" spans="2:10" ht="31.5" customHeight="1" hidden="1">
      <c r="B4" s="241" t="s">
        <v>789</v>
      </c>
      <c r="C4" s="241"/>
      <c r="D4" s="241"/>
      <c r="E4" s="241"/>
      <c r="F4" s="241"/>
      <c r="G4" s="57"/>
      <c r="H4" s="57"/>
      <c r="I4" s="57"/>
      <c r="J4" s="57"/>
    </row>
    <row r="5" ht="30" customHeight="1">
      <c r="D5" s="83" t="s">
        <v>473</v>
      </c>
    </row>
    <row r="6" spans="1:4" ht="15" customHeight="1">
      <c r="A6" s="247" t="s">
        <v>353</v>
      </c>
      <c r="B6" s="247"/>
      <c r="C6" s="247"/>
      <c r="D6" s="247"/>
    </row>
    <row r="7" spans="1:4" ht="15.75" customHeight="1">
      <c r="A7" s="240" t="s">
        <v>461</v>
      </c>
      <c r="B7" s="240"/>
      <c r="C7" s="240"/>
      <c r="D7" s="240"/>
    </row>
    <row r="8" spans="1:10" ht="15.75" customHeight="1">
      <c r="A8" s="241" t="s">
        <v>406</v>
      </c>
      <c r="B8" s="241"/>
      <c r="C8" s="241"/>
      <c r="D8" s="241"/>
      <c r="E8" s="241"/>
      <c r="F8" s="241"/>
      <c r="G8" s="241"/>
      <c r="H8" s="241"/>
      <c r="I8" s="241"/>
      <c r="J8" s="241"/>
    </row>
    <row r="9" spans="1:8" ht="45.75" customHeight="1" thickBot="1">
      <c r="A9" s="248" t="s">
        <v>474</v>
      </c>
      <c r="B9" s="248"/>
      <c r="C9" s="248"/>
      <c r="D9" s="248"/>
      <c r="E9" s="248"/>
      <c r="F9" s="248"/>
      <c r="G9" s="248"/>
      <c r="H9" s="7"/>
    </row>
    <row r="10" spans="1:7" s="1" customFormat="1" ht="16.5" customHeight="1" thickBot="1">
      <c r="A10" s="249" t="s">
        <v>58</v>
      </c>
      <c r="B10" s="250" t="s">
        <v>16</v>
      </c>
      <c r="C10" s="250" t="s">
        <v>17</v>
      </c>
      <c r="D10" s="252" t="s">
        <v>0</v>
      </c>
      <c r="E10" s="253" t="s">
        <v>69</v>
      </c>
      <c r="F10" s="255" t="s">
        <v>18</v>
      </c>
      <c r="G10" s="256"/>
    </row>
    <row r="11" spans="1:7" s="1" customFormat="1" ht="39.75" customHeight="1" thickBot="1">
      <c r="A11" s="249"/>
      <c r="B11" s="251"/>
      <c r="C11" s="251"/>
      <c r="D11" s="251"/>
      <c r="E11" s="254"/>
      <c r="F11" s="12" t="s">
        <v>70</v>
      </c>
      <c r="G11" s="12" t="s">
        <v>71</v>
      </c>
    </row>
    <row r="12" spans="1:7" s="8" customFormat="1" ht="12" customHeight="1">
      <c r="A12" s="40">
        <v>1</v>
      </c>
      <c r="B12" s="40">
        <v>2</v>
      </c>
      <c r="C12" s="40">
        <v>3</v>
      </c>
      <c r="D12" s="41" t="s">
        <v>475</v>
      </c>
      <c r="E12" s="38" t="s">
        <v>72</v>
      </c>
      <c r="F12" s="9" t="s">
        <v>73</v>
      </c>
      <c r="G12" s="9" t="s">
        <v>74</v>
      </c>
    </row>
    <row r="13" spans="1:7" s="4" customFormat="1" ht="26.25" hidden="1">
      <c r="A13" s="42" t="s">
        <v>442</v>
      </c>
      <c r="B13" s="43" t="s">
        <v>190</v>
      </c>
      <c r="C13" s="43" t="s">
        <v>39</v>
      </c>
      <c r="D13" s="44">
        <f>D18+D22</f>
        <v>0</v>
      </c>
      <c r="E13" s="31"/>
      <c r="F13" s="15"/>
      <c r="G13" s="16"/>
    </row>
    <row r="14" spans="1:7" s="4" customFormat="1" ht="27.75" customHeight="1" hidden="1">
      <c r="A14" s="45" t="s">
        <v>476</v>
      </c>
      <c r="B14" s="46" t="s">
        <v>477</v>
      </c>
      <c r="C14" s="46" t="s">
        <v>39</v>
      </c>
      <c r="D14" s="47">
        <f>D15</f>
        <v>0</v>
      </c>
      <c r="E14" s="31"/>
      <c r="F14" s="15"/>
      <c r="G14" s="16"/>
    </row>
    <row r="15" spans="1:7" s="4" customFormat="1" ht="15" hidden="1">
      <c r="A15" s="45" t="s">
        <v>235</v>
      </c>
      <c r="B15" s="46" t="s">
        <v>307</v>
      </c>
      <c r="C15" s="46" t="s">
        <v>39</v>
      </c>
      <c r="D15" s="47">
        <f>D16</f>
        <v>0</v>
      </c>
      <c r="E15" s="31"/>
      <c r="F15" s="15"/>
      <c r="G15" s="16"/>
    </row>
    <row r="16" spans="1:7" s="4" customFormat="1" ht="26.25" hidden="1">
      <c r="A16" s="45" t="s">
        <v>109</v>
      </c>
      <c r="B16" s="46" t="s">
        <v>307</v>
      </c>
      <c r="C16" s="46" t="s">
        <v>110</v>
      </c>
      <c r="D16" s="47">
        <f>D17</f>
        <v>0</v>
      </c>
      <c r="E16" s="31"/>
      <c r="F16" s="15"/>
      <c r="G16" s="16"/>
    </row>
    <row r="17" spans="1:7" s="4" customFormat="1" ht="15" hidden="1">
      <c r="A17" s="45" t="s">
        <v>111</v>
      </c>
      <c r="B17" s="46" t="s">
        <v>307</v>
      </c>
      <c r="C17" s="46" t="s">
        <v>112</v>
      </c>
      <c r="D17" s="47">
        <v>0</v>
      </c>
      <c r="E17" s="31"/>
      <c r="F17" s="15"/>
      <c r="G17" s="16"/>
    </row>
    <row r="18" spans="1:7" s="4" customFormat="1" ht="39" hidden="1">
      <c r="A18" s="50" t="s">
        <v>326</v>
      </c>
      <c r="B18" s="46" t="s">
        <v>327</v>
      </c>
      <c r="C18" s="46" t="s">
        <v>39</v>
      </c>
      <c r="D18" s="47">
        <f>D19</f>
        <v>0</v>
      </c>
      <c r="E18" s="31"/>
      <c r="F18" s="15"/>
      <c r="G18" s="16"/>
    </row>
    <row r="19" spans="1:7" s="4" customFormat="1" ht="15" hidden="1">
      <c r="A19" s="50" t="s">
        <v>235</v>
      </c>
      <c r="B19" s="46" t="s">
        <v>328</v>
      </c>
      <c r="C19" s="46" t="s">
        <v>39</v>
      </c>
      <c r="D19" s="47">
        <f>D20</f>
        <v>0</v>
      </c>
      <c r="E19" s="31"/>
      <c r="F19" s="15"/>
      <c r="G19" s="16"/>
    </row>
    <row r="20" spans="1:7" s="4" customFormat="1" ht="26.25" hidden="1">
      <c r="A20" s="50" t="s">
        <v>109</v>
      </c>
      <c r="B20" s="46" t="s">
        <v>328</v>
      </c>
      <c r="C20" s="46" t="s">
        <v>110</v>
      </c>
      <c r="D20" s="47">
        <f>D21</f>
        <v>0</v>
      </c>
      <c r="E20" s="31"/>
      <c r="F20" s="15"/>
      <c r="G20" s="16"/>
    </row>
    <row r="21" spans="1:7" s="4" customFormat="1" ht="15" hidden="1">
      <c r="A21" s="50" t="s">
        <v>111</v>
      </c>
      <c r="B21" s="46" t="s">
        <v>328</v>
      </c>
      <c r="C21" s="46" t="s">
        <v>112</v>
      </c>
      <c r="D21" s="47">
        <f>63.1+64.2-64.2-63.1</f>
        <v>0</v>
      </c>
      <c r="E21" s="31"/>
      <c r="F21" s="15"/>
      <c r="G21" s="16"/>
    </row>
    <row r="22" spans="1:7" s="4" customFormat="1" ht="26.25" hidden="1">
      <c r="A22" s="45" t="s">
        <v>435</v>
      </c>
      <c r="B22" s="46" t="s">
        <v>433</v>
      </c>
      <c r="C22" s="46" t="s">
        <v>39</v>
      </c>
      <c r="D22" s="47">
        <f>D23</f>
        <v>0</v>
      </c>
      <c r="E22" s="31"/>
      <c r="F22" s="15"/>
      <c r="G22" s="16"/>
    </row>
    <row r="23" spans="1:7" s="4" customFormat="1" ht="15" hidden="1">
      <c r="A23" s="50" t="s">
        <v>235</v>
      </c>
      <c r="B23" s="46" t="s">
        <v>434</v>
      </c>
      <c r="C23" s="46" t="s">
        <v>39</v>
      </c>
      <c r="D23" s="47">
        <f>D24</f>
        <v>0</v>
      </c>
      <c r="E23" s="31"/>
      <c r="F23" s="15"/>
      <c r="G23" s="16"/>
    </row>
    <row r="24" spans="1:7" s="4" customFormat="1" ht="26.25" hidden="1">
      <c r="A24" s="50" t="s">
        <v>109</v>
      </c>
      <c r="B24" s="46" t="s">
        <v>434</v>
      </c>
      <c r="C24" s="46" t="s">
        <v>110</v>
      </c>
      <c r="D24" s="47">
        <f>D25</f>
        <v>0</v>
      </c>
      <c r="E24" s="31"/>
      <c r="F24" s="15"/>
      <c r="G24" s="16"/>
    </row>
    <row r="25" spans="1:7" s="4" customFormat="1" ht="15" hidden="1">
      <c r="A25" s="50" t="s">
        <v>111</v>
      </c>
      <c r="B25" s="46" t="s">
        <v>434</v>
      </c>
      <c r="C25" s="46" t="s">
        <v>112</v>
      </c>
      <c r="D25" s="47">
        <f>6-6</f>
        <v>0</v>
      </c>
      <c r="E25" s="31"/>
      <c r="F25" s="15"/>
      <c r="G25" s="16"/>
    </row>
    <row r="26" spans="1:7" s="4" customFormat="1" ht="26.25">
      <c r="A26" s="42" t="s">
        <v>193</v>
      </c>
      <c r="B26" s="43" t="s">
        <v>194</v>
      </c>
      <c r="C26" s="43" t="s">
        <v>39</v>
      </c>
      <c r="D26" s="44">
        <f>D27+D31</f>
        <v>44.9</v>
      </c>
      <c r="E26" s="31"/>
      <c r="F26" s="15"/>
      <c r="G26" s="16"/>
    </row>
    <row r="27" spans="1:7" s="4" customFormat="1" ht="26.25">
      <c r="A27" s="45" t="s">
        <v>315</v>
      </c>
      <c r="B27" s="46" t="s">
        <v>316</v>
      </c>
      <c r="C27" s="46" t="s">
        <v>39</v>
      </c>
      <c r="D27" s="47">
        <f>D28</f>
        <v>5.9</v>
      </c>
      <c r="E27" s="31"/>
      <c r="F27" s="15"/>
      <c r="G27" s="16"/>
    </row>
    <row r="28" spans="1:7" s="4" customFormat="1" ht="15">
      <c r="A28" s="45" t="s">
        <v>235</v>
      </c>
      <c r="B28" s="46" t="s">
        <v>317</v>
      </c>
      <c r="C28" s="46" t="s">
        <v>39</v>
      </c>
      <c r="D28" s="47">
        <f>D29</f>
        <v>5.9</v>
      </c>
      <c r="E28" s="31"/>
      <c r="F28" s="15"/>
      <c r="G28" s="16"/>
    </row>
    <row r="29" spans="1:7" s="4" customFormat="1" ht="26.25" customHeight="1">
      <c r="A29" s="45" t="s">
        <v>354</v>
      </c>
      <c r="B29" s="46" t="s">
        <v>317</v>
      </c>
      <c r="C29" s="46" t="s">
        <v>85</v>
      </c>
      <c r="D29" s="47">
        <f>D30</f>
        <v>5.9</v>
      </c>
      <c r="E29" s="31"/>
      <c r="F29" s="15"/>
      <c r="G29" s="16"/>
    </row>
    <row r="30" spans="1:7" s="4" customFormat="1" ht="26.25">
      <c r="A30" s="45" t="s">
        <v>129</v>
      </c>
      <c r="B30" s="46" t="s">
        <v>317</v>
      </c>
      <c r="C30" s="46" t="s">
        <v>87</v>
      </c>
      <c r="D30" s="47">
        <f>5.9+5.9-5.9</f>
        <v>5.9</v>
      </c>
      <c r="E30" s="31"/>
      <c r="F30" s="15"/>
      <c r="G30" s="16"/>
    </row>
    <row r="31" spans="1:7" s="4" customFormat="1" ht="26.25">
      <c r="A31" s="69" t="s">
        <v>458</v>
      </c>
      <c r="B31" s="46" t="s">
        <v>457</v>
      </c>
      <c r="C31" s="46" t="s">
        <v>39</v>
      </c>
      <c r="D31" s="47">
        <f>D32</f>
        <v>39</v>
      </c>
      <c r="E31" s="31"/>
      <c r="F31" s="15"/>
      <c r="G31" s="16"/>
    </row>
    <row r="32" spans="1:7" s="4" customFormat="1" ht="15">
      <c r="A32" s="45" t="s">
        <v>235</v>
      </c>
      <c r="B32" s="46" t="s">
        <v>459</v>
      </c>
      <c r="C32" s="46" t="s">
        <v>39</v>
      </c>
      <c r="D32" s="47">
        <f>D33</f>
        <v>39</v>
      </c>
      <c r="E32" s="31"/>
      <c r="F32" s="15"/>
      <c r="G32" s="16"/>
    </row>
    <row r="33" spans="1:7" s="4" customFormat="1" ht="26.25">
      <c r="A33" s="45" t="s">
        <v>354</v>
      </c>
      <c r="B33" s="46" t="s">
        <v>459</v>
      </c>
      <c r="C33" s="46" t="s">
        <v>85</v>
      </c>
      <c r="D33" s="47">
        <f>D34</f>
        <v>39</v>
      </c>
      <c r="E33" s="31"/>
      <c r="F33" s="15"/>
      <c r="G33" s="16"/>
    </row>
    <row r="34" spans="1:7" s="4" customFormat="1" ht="26.25">
      <c r="A34" s="45" t="s">
        <v>129</v>
      </c>
      <c r="B34" s="46" t="s">
        <v>459</v>
      </c>
      <c r="C34" s="46" t="s">
        <v>87</v>
      </c>
      <c r="D34" s="47">
        <v>39</v>
      </c>
      <c r="E34" s="31"/>
      <c r="F34" s="15"/>
      <c r="G34" s="16"/>
    </row>
    <row r="35" spans="1:7" s="4" customFormat="1" ht="26.25">
      <c r="A35" s="42" t="s">
        <v>443</v>
      </c>
      <c r="B35" s="43" t="s">
        <v>196</v>
      </c>
      <c r="C35" s="43" t="s">
        <v>39</v>
      </c>
      <c r="D35" s="44">
        <f>D36+D40</f>
        <v>316.5</v>
      </c>
      <c r="E35" s="31"/>
      <c r="F35" s="15"/>
      <c r="G35" s="16"/>
    </row>
    <row r="36" spans="1:7" s="4" customFormat="1" ht="25.5" customHeight="1">
      <c r="A36" s="45" t="s">
        <v>261</v>
      </c>
      <c r="B36" s="46" t="s">
        <v>260</v>
      </c>
      <c r="C36" s="46" t="s">
        <v>39</v>
      </c>
      <c r="D36" s="47">
        <f>D37</f>
        <v>249.5</v>
      </c>
      <c r="E36" s="31"/>
      <c r="F36" s="15"/>
      <c r="G36" s="16"/>
    </row>
    <row r="37" spans="1:7" s="4" customFormat="1" ht="15">
      <c r="A37" s="45" t="s">
        <v>235</v>
      </c>
      <c r="B37" s="46" t="s">
        <v>262</v>
      </c>
      <c r="C37" s="46" t="s">
        <v>39</v>
      </c>
      <c r="D37" s="47">
        <f>D38</f>
        <v>249.5</v>
      </c>
      <c r="E37" s="31"/>
      <c r="F37" s="15"/>
      <c r="G37" s="16"/>
    </row>
    <row r="38" spans="1:7" s="4" customFormat="1" ht="26.25">
      <c r="A38" s="45" t="s">
        <v>109</v>
      </c>
      <c r="B38" s="46" t="s">
        <v>262</v>
      </c>
      <c r="C38" s="46" t="s">
        <v>110</v>
      </c>
      <c r="D38" s="47">
        <f>D39</f>
        <v>249.5</v>
      </c>
      <c r="E38" s="31"/>
      <c r="F38" s="15"/>
      <c r="G38" s="16"/>
    </row>
    <row r="39" spans="1:7" s="4" customFormat="1" ht="15">
      <c r="A39" s="45" t="s">
        <v>111</v>
      </c>
      <c r="B39" s="46" t="s">
        <v>262</v>
      </c>
      <c r="C39" s="46" t="s">
        <v>112</v>
      </c>
      <c r="D39" s="47">
        <v>249.5</v>
      </c>
      <c r="E39" s="31"/>
      <c r="F39" s="15"/>
      <c r="G39" s="16"/>
    </row>
    <row r="40" spans="1:7" s="4" customFormat="1" ht="30.75" customHeight="1">
      <c r="A40" s="45" t="s">
        <v>265</v>
      </c>
      <c r="B40" s="46" t="s">
        <v>264</v>
      </c>
      <c r="C40" s="46" t="s">
        <v>39</v>
      </c>
      <c r="D40" s="47">
        <f>D41</f>
        <v>67</v>
      </c>
      <c r="E40" s="31"/>
      <c r="F40" s="15"/>
      <c r="G40" s="16"/>
    </row>
    <row r="41" spans="1:7" s="4" customFormat="1" ht="15">
      <c r="A41" s="45" t="s">
        <v>235</v>
      </c>
      <c r="B41" s="46" t="s">
        <v>263</v>
      </c>
      <c r="C41" s="46" t="s">
        <v>39</v>
      </c>
      <c r="D41" s="47">
        <f>D42</f>
        <v>67</v>
      </c>
      <c r="E41" s="31"/>
      <c r="F41" s="15"/>
      <c r="G41" s="16"/>
    </row>
    <row r="42" spans="1:7" s="4" customFormat="1" ht="26.25">
      <c r="A42" s="45" t="s">
        <v>109</v>
      </c>
      <c r="B42" s="46" t="s">
        <v>263</v>
      </c>
      <c r="C42" s="46" t="s">
        <v>110</v>
      </c>
      <c r="D42" s="47">
        <f>D43</f>
        <v>67</v>
      </c>
      <c r="E42" s="31"/>
      <c r="F42" s="15"/>
      <c r="G42" s="16"/>
    </row>
    <row r="43" spans="1:7" s="4" customFormat="1" ht="15">
      <c r="A43" s="45" t="s">
        <v>111</v>
      </c>
      <c r="B43" s="46" t="s">
        <v>263</v>
      </c>
      <c r="C43" s="46" t="s">
        <v>112</v>
      </c>
      <c r="D43" s="47">
        <v>67</v>
      </c>
      <c r="E43" s="31"/>
      <c r="F43" s="15"/>
      <c r="G43" s="16"/>
    </row>
    <row r="44" spans="1:7" s="4" customFormat="1" ht="39" hidden="1">
      <c r="A44" s="42" t="s">
        <v>444</v>
      </c>
      <c r="B44" s="43" t="s">
        <v>195</v>
      </c>
      <c r="C44" s="43" t="s">
        <v>39</v>
      </c>
      <c r="D44" s="44">
        <f>D45</f>
        <v>0</v>
      </c>
      <c r="E44" s="31"/>
      <c r="F44" s="15"/>
      <c r="G44" s="16"/>
    </row>
    <row r="45" spans="1:7" s="4" customFormat="1" ht="15.75" customHeight="1" hidden="1">
      <c r="A45" s="45" t="s">
        <v>318</v>
      </c>
      <c r="B45" s="46" t="s">
        <v>319</v>
      </c>
      <c r="C45" s="46" t="s">
        <v>39</v>
      </c>
      <c r="D45" s="47">
        <f>D46</f>
        <v>0</v>
      </c>
      <c r="E45" s="31"/>
      <c r="F45" s="15"/>
      <c r="G45" s="16"/>
    </row>
    <row r="46" spans="1:7" s="4" customFormat="1" ht="15" hidden="1">
      <c r="A46" s="45" t="s">
        <v>235</v>
      </c>
      <c r="B46" s="46" t="s">
        <v>320</v>
      </c>
      <c r="C46" s="46" t="s">
        <v>39</v>
      </c>
      <c r="D46" s="47">
        <f>D47</f>
        <v>0</v>
      </c>
      <c r="E46" s="31"/>
      <c r="F46" s="15"/>
      <c r="G46" s="16"/>
    </row>
    <row r="47" spans="1:7" s="4" customFormat="1" ht="28.5" customHeight="1" hidden="1">
      <c r="A47" s="45" t="s">
        <v>354</v>
      </c>
      <c r="B47" s="46" t="s">
        <v>320</v>
      </c>
      <c r="C47" s="46" t="s">
        <v>85</v>
      </c>
      <c r="D47" s="47">
        <f>D48</f>
        <v>0</v>
      </c>
      <c r="E47" s="31"/>
      <c r="F47" s="15"/>
      <c r="G47" s="16"/>
    </row>
    <row r="48" spans="1:7" s="4" customFormat="1" ht="26.25" hidden="1">
      <c r="A48" s="45" t="s">
        <v>129</v>
      </c>
      <c r="B48" s="46" t="s">
        <v>320</v>
      </c>
      <c r="C48" s="46" t="s">
        <v>87</v>
      </c>
      <c r="D48" s="47">
        <f>5.9-5.9</f>
        <v>0</v>
      </c>
      <c r="E48" s="31"/>
      <c r="F48" s="15"/>
      <c r="G48" s="16"/>
    </row>
    <row r="49" spans="1:7" s="4" customFormat="1" ht="28.5" customHeight="1">
      <c r="A49" s="42" t="s">
        <v>218</v>
      </c>
      <c r="B49" s="43" t="s">
        <v>217</v>
      </c>
      <c r="C49" s="43" t="s">
        <v>39</v>
      </c>
      <c r="D49" s="44">
        <f>D50+D54</f>
        <v>199</v>
      </c>
      <c r="E49" s="31"/>
      <c r="F49" s="15"/>
      <c r="G49" s="16"/>
    </row>
    <row r="50" spans="1:7" s="4" customFormat="1" ht="28.5" customHeight="1">
      <c r="A50" s="45" t="s">
        <v>296</v>
      </c>
      <c r="B50" s="46" t="s">
        <v>297</v>
      </c>
      <c r="C50" s="46" t="s">
        <v>39</v>
      </c>
      <c r="D50" s="47">
        <f>D51</f>
        <v>100</v>
      </c>
      <c r="E50" s="31"/>
      <c r="F50" s="15"/>
      <c r="G50" s="16"/>
    </row>
    <row r="51" spans="1:7" s="4" customFormat="1" ht="15">
      <c r="A51" s="45" t="s">
        <v>235</v>
      </c>
      <c r="B51" s="46" t="s">
        <v>298</v>
      </c>
      <c r="C51" s="46" t="s">
        <v>39</v>
      </c>
      <c r="D51" s="47">
        <f>D52</f>
        <v>100</v>
      </c>
      <c r="E51" s="31"/>
      <c r="F51" s="15"/>
      <c r="G51" s="16"/>
    </row>
    <row r="52" spans="1:7" s="4" customFormat="1" ht="27.75" customHeight="1">
      <c r="A52" s="45" t="s">
        <v>354</v>
      </c>
      <c r="B52" s="46" t="s">
        <v>298</v>
      </c>
      <c r="C52" s="46" t="s">
        <v>85</v>
      </c>
      <c r="D52" s="47">
        <f>D53</f>
        <v>100</v>
      </c>
      <c r="E52" s="31"/>
      <c r="F52" s="15"/>
      <c r="G52" s="16"/>
    </row>
    <row r="53" spans="1:7" s="4" customFormat="1" ht="26.25">
      <c r="A53" s="45" t="s">
        <v>86</v>
      </c>
      <c r="B53" s="46" t="s">
        <v>298</v>
      </c>
      <c r="C53" s="46" t="s">
        <v>87</v>
      </c>
      <c r="D53" s="47">
        <v>100</v>
      </c>
      <c r="E53" s="31"/>
      <c r="F53" s="15"/>
      <c r="G53" s="16"/>
    </row>
    <row r="54" spans="1:7" s="4" customFormat="1" ht="40.5" customHeight="1">
      <c r="A54" s="69" t="s">
        <v>453</v>
      </c>
      <c r="B54" s="46" t="s">
        <v>451</v>
      </c>
      <c r="C54" s="46" t="s">
        <v>39</v>
      </c>
      <c r="D54" s="47">
        <f>D55</f>
        <v>99</v>
      </c>
      <c r="E54" s="31"/>
      <c r="F54" s="15"/>
      <c r="G54" s="16"/>
    </row>
    <row r="55" spans="1:7" s="4" customFormat="1" ht="15">
      <c r="A55" s="45" t="s">
        <v>235</v>
      </c>
      <c r="B55" s="46" t="s">
        <v>452</v>
      </c>
      <c r="C55" s="46" t="s">
        <v>39</v>
      </c>
      <c r="D55" s="47">
        <f>D56</f>
        <v>99</v>
      </c>
      <c r="E55" s="31"/>
      <c r="F55" s="15"/>
      <c r="G55" s="16"/>
    </row>
    <row r="56" spans="1:7" s="4" customFormat="1" ht="26.25">
      <c r="A56" s="45" t="s">
        <v>354</v>
      </c>
      <c r="B56" s="46" t="s">
        <v>452</v>
      </c>
      <c r="C56" s="46" t="s">
        <v>85</v>
      </c>
      <c r="D56" s="47">
        <f>D57</f>
        <v>99</v>
      </c>
      <c r="E56" s="31"/>
      <c r="F56" s="15"/>
      <c r="G56" s="16"/>
    </row>
    <row r="57" spans="1:7" s="4" customFormat="1" ht="26.25">
      <c r="A57" s="45" t="s">
        <v>86</v>
      </c>
      <c r="B57" s="46" t="s">
        <v>452</v>
      </c>
      <c r="C57" s="46" t="s">
        <v>87</v>
      </c>
      <c r="D57" s="47">
        <v>99</v>
      </c>
      <c r="E57" s="31"/>
      <c r="F57" s="15"/>
      <c r="G57" s="16"/>
    </row>
    <row r="58" spans="1:7" s="4" customFormat="1" ht="69.75" customHeight="1">
      <c r="A58" s="42" t="s">
        <v>441</v>
      </c>
      <c r="B58" s="43" t="s">
        <v>183</v>
      </c>
      <c r="C58" s="43" t="s">
        <v>39</v>
      </c>
      <c r="D58" s="44">
        <f>D59+D63</f>
        <v>3939.3999999999996</v>
      </c>
      <c r="E58" s="31"/>
      <c r="F58" s="15"/>
      <c r="G58" s="16"/>
    </row>
    <row r="59" spans="1:7" s="4" customFormat="1" ht="51.75">
      <c r="A59" s="45" t="s">
        <v>300</v>
      </c>
      <c r="B59" s="46" t="s">
        <v>299</v>
      </c>
      <c r="C59" s="46" t="s">
        <v>39</v>
      </c>
      <c r="D59" s="47">
        <f>D60</f>
        <v>3734.3999999999996</v>
      </c>
      <c r="E59" s="31"/>
      <c r="F59" s="15"/>
      <c r="G59" s="16"/>
    </row>
    <row r="60" spans="1:7" s="4" customFormat="1" ht="15">
      <c r="A60" s="45" t="s">
        <v>235</v>
      </c>
      <c r="B60" s="46" t="s">
        <v>301</v>
      </c>
      <c r="C60" s="46" t="s">
        <v>39</v>
      </c>
      <c r="D60" s="47">
        <f>D61</f>
        <v>3734.3999999999996</v>
      </c>
      <c r="E60" s="31"/>
      <c r="F60" s="15"/>
      <c r="G60" s="16"/>
    </row>
    <row r="61" spans="1:7" s="4" customFormat="1" ht="27.75" customHeight="1">
      <c r="A61" s="45" t="s">
        <v>354</v>
      </c>
      <c r="B61" s="46" t="s">
        <v>301</v>
      </c>
      <c r="C61" s="46" t="s">
        <v>85</v>
      </c>
      <c r="D61" s="47">
        <f>D62</f>
        <v>3734.3999999999996</v>
      </c>
      <c r="E61" s="31"/>
      <c r="F61" s="15"/>
      <c r="G61" s="16"/>
    </row>
    <row r="62" spans="1:7" s="4" customFormat="1" ht="26.25">
      <c r="A62" s="45" t="s">
        <v>86</v>
      </c>
      <c r="B62" s="46" t="s">
        <v>301</v>
      </c>
      <c r="C62" s="46" t="s">
        <v>87</v>
      </c>
      <c r="D62" s="47">
        <f>1310.7+565.7-278.9+846.2+35+1170.1+85.6</f>
        <v>3734.3999999999996</v>
      </c>
      <c r="E62" s="31"/>
      <c r="F62" s="15"/>
      <c r="G62" s="16"/>
    </row>
    <row r="63" spans="1:7" s="4" customFormat="1" ht="70.5" customHeight="1">
      <c r="A63" s="69" t="s">
        <v>440</v>
      </c>
      <c r="B63" s="46" t="s">
        <v>302</v>
      </c>
      <c r="C63" s="46" t="s">
        <v>39</v>
      </c>
      <c r="D63" s="47">
        <f>D64</f>
        <v>205</v>
      </c>
      <c r="E63" s="31"/>
      <c r="F63" s="15"/>
      <c r="G63" s="16"/>
    </row>
    <row r="64" spans="1:7" s="4" customFormat="1" ht="15">
      <c r="A64" s="45" t="s">
        <v>235</v>
      </c>
      <c r="B64" s="46" t="s">
        <v>303</v>
      </c>
      <c r="C64" s="46" t="s">
        <v>39</v>
      </c>
      <c r="D64" s="47">
        <f>D65</f>
        <v>205</v>
      </c>
      <c r="E64" s="31"/>
      <c r="F64" s="15"/>
      <c r="G64" s="16"/>
    </row>
    <row r="65" spans="1:7" s="4" customFormat="1" ht="27.75" customHeight="1">
      <c r="A65" s="45" t="s">
        <v>354</v>
      </c>
      <c r="B65" s="46" t="s">
        <v>303</v>
      </c>
      <c r="C65" s="46" t="s">
        <v>85</v>
      </c>
      <c r="D65" s="47">
        <f>D66</f>
        <v>205</v>
      </c>
      <c r="E65" s="31"/>
      <c r="F65" s="15"/>
      <c r="G65" s="16"/>
    </row>
    <row r="66" spans="1:7" s="4" customFormat="1" ht="26.25">
      <c r="A66" s="45" t="s">
        <v>86</v>
      </c>
      <c r="B66" s="46" t="s">
        <v>303</v>
      </c>
      <c r="C66" s="46" t="s">
        <v>87</v>
      </c>
      <c r="D66" s="47">
        <f>190+15</f>
        <v>205</v>
      </c>
      <c r="E66" s="31"/>
      <c r="F66" s="15"/>
      <c r="G66" s="16"/>
    </row>
    <row r="67" spans="1:7" s="4" customFormat="1" ht="39">
      <c r="A67" s="42" t="s">
        <v>224</v>
      </c>
      <c r="B67" s="43" t="s">
        <v>181</v>
      </c>
      <c r="C67" s="43" t="s">
        <v>39</v>
      </c>
      <c r="D67" s="44">
        <f>D68+D74+D78+D82+D86</f>
        <v>778.2</v>
      </c>
      <c r="E67" s="31"/>
      <c r="F67" s="15"/>
      <c r="G67" s="16"/>
    </row>
    <row r="68" spans="1:7" s="4" customFormat="1" ht="26.25">
      <c r="A68" s="45" t="s">
        <v>278</v>
      </c>
      <c r="B68" s="46" t="s">
        <v>275</v>
      </c>
      <c r="C68" s="46" t="s">
        <v>39</v>
      </c>
      <c r="D68" s="47">
        <f>D69</f>
        <v>61.3</v>
      </c>
      <c r="E68" s="31"/>
      <c r="F68" s="15"/>
      <c r="G68" s="16"/>
    </row>
    <row r="69" spans="1:7" s="4" customFormat="1" ht="15">
      <c r="A69" s="45" t="s">
        <v>235</v>
      </c>
      <c r="B69" s="46" t="s">
        <v>276</v>
      </c>
      <c r="C69" s="46" t="s">
        <v>39</v>
      </c>
      <c r="D69" s="47">
        <f>D72</f>
        <v>61.3</v>
      </c>
      <c r="E69" s="31"/>
      <c r="F69" s="15"/>
      <c r="G69" s="16"/>
    </row>
    <row r="70" spans="1:7" s="4" customFormat="1" ht="29.25" customHeight="1" hidden="1">
      <c r="A70" s="45" t="s">
        <v>354</v>
      </c>
      <c r="B70" s="46" t="s">
        <v>276</v>
      </c>
      <c r="C70" s="46" t="s">
        <v>85</v>
      </c>
      <c r="D70" s="47">
        <f>D71</f>
        <v>0</v>
      </c>
      <c r="E70" s="31"/>
      <c r="F70" s="15"/>
      <c r="G70" s="16"/>
    </row>
    <row r="71" spans="1:7" s="4" customFormat="1" ht="26.25" hidden="1">
      <c r="A71" s="45" t="s">
        <v>86</v>
      </c>
      <c r="B71" s="46" t="s">
        <v>276</v>
      </c>
      <c r="C71" s="46" t="s">
        <v>87</v>
      </c>
      <c r="D71" s="47">
        <f>45-45</f>
        <v>0</v>
      </c>
      <c r="E71" s="31"/>
      <c r="F71" s="15"/>
      <c r="G71" s="16"/>
    </row>
    <row r="72" spans="1:7" s="4" customFormat="1" ht="15">
      <c r="A72" s="45" t="s">
        <v>90</v>
      </c>
      <c r="B72" s="46" t="s">
        <v>276</v>
      </c>
      <c r="C72" s="46" t="s">
        <v>91</v>
      </c>
      <c r="D72" s="47">
        <f>D73</f>
        <v>61.3</v>
      </c>
      <c r="E72" s="31"/>
      <c r="F72" s="15"/>
      <c r="G72" s="16"/>
    </row>
    <row r="73" spans="1:7" s="4" customFormat="1" ht="15">
      <c r="A73" s="48" t="s">
        <v>96</v>
      </c>
      <c r="B73" s="46" t="s">
        <v>276</v>
      </c>
      <c r="C73" s="46" t="s">
        <v>97</v>
      </c>
      <c r="D73" s="47">
        <v>61.3</v>
      </c>
      <c r="E73" s="31"/>
      <c r="F73" s="15"/>
      <c r="G73" s="16"/>
    </row>
    <row r="74" spans="1:7" s="4" customFormat="1" ht="80.25" customHeight="1">
      <c r="A74" s="45" t="s">
        <v>478</v>
      </c>
      <c r="B74" s="46" t="s">
        <v>277</v>
      </c>
      <c r="C74" s="46" t="s">
        <v>39</v>
      </c>
      <c r="D74" s="47">
        <f>D75</f>
        <v>179.5</v>
      </c>
      <c r="E74" s="31"/>
      <c r="F74" s="15"/>
      <c r="G74" s="16"/>
    </row>
    <row r="75" spans="1:7" s="4" customFormat="1" ht="15">
      <c r="A75" s="45" t="s">
        <v>235</v>
      </c>
      <c r="B75" s="46" t="s">
        <v>279</v>
      </c>
      <c r="C75" s="46" t="s">
        <v>39</v>
      </c>
      <c r="D75" s="47">
        <f>D76</f>
        <v>179.5</v>
      </c>
      <c r="E75" s="31"/>
      <c r="F75" s="15"/>
      <c r="G75" s="16"/>
    </row>
    <row r="76" spans="1:7" s="4" customFormat="1" ht="27.75" customHeight="1">
      <c r="A76" s="45" t="s">
        <v>354</v>
      </c>
      <c r="B76" s="46" t="s">
        <v>279</v>
      </c>
      <c r="C76" s="46" t="s">
        <v>85</v>
      </c>
      <c r="D76" s="47">
        <f>D77</f>
        <v>179.5</v>
      </c>
      <c r="E76" s="31"/>
      <c r="F76" s="15"/>
      <c r="G76" s="16"/>
    </row>
    <row r="77" spans="1:7" s="4" customFormat="1" ht="26.25">
      <c r="A77" s="45" t="s">
        <v>86</v>
      </c>
      <c r="B77" s="46" t="s">
        <v>279</v>
      </c>
      <c r="C77" s="46" t="s">
        <v>87</v>
      </c>
      <c r="D77" s="47">
        <f>195.1+12.5-20.6-7.5</f>
        <v>179.5</v>
      </c>
      <c r="E77" s="31"/>
      <c r="F77" s="15"/>
      <c r="G77" s="16"/>
    </row>
    <row r="78" spans="1:7" s="4" customFormat="1" ht="81.75" customHeight="1">
      <c r="A78" s="49" t="s">
        <v>335</v>
      </c>
      <c r="B78" s="46" t="s">
        <v>336</v>
      </c>
      <c r="C78" s="46" t="s">
        <v>39</v>
      </c>
      <c r="D78" s="47">
        <f>D79</f>
        <v>7</v>
      </c>
      <c r="E78" s="31"/>
      <c r="F78" s="15"/>
      <c r="G78" s="16"/>
    </row>
    <row r="79" spans="1:7" s="4" customFormat="1" ht="15">
      <c r="A79" s="49" t="s">
        <v>235</v>
      </c>
      <c r="B79" s="46" t="s">
        <v>337</v>
      </c>
      <c r="C79" s="46" t="s">
        <v>39</v>
      </c>
      <c r="D79" s="47">
        <f>D80</f>
        <v>7</v>
      </c>
      <c r="E79" s="31"/>
      <c r="F79" s="15"/>
      <c r="G79" s="16"/>
    </row>
    <row r="80" spans="1:7" s="4" customFormat="1" ht="26.25" customHeight="1">
      <c r="A80" s="45" t="s">
        <v>354</v>
      </c>
      <c r="B80" s="46" t="s">
        <v>337</v>
      </c>
      <c r="C80" s="46" t="s">
        <v>85</v>
      </c>
      <c r="D80" s="47">
        <f>D81</f>
        <v>7</v>
      </c>
      <c r="E80" s="31"/>
      <c r="F80" s="15"/>
      <c r="G80" s="16"/>
    </row>
    <row r="81" spans="1:7" s="4" customFormat="1" ht="26.25">
      <c r="A81" s="45" t="s">
        <v>129</v>
      </c>
      <c r="B81" s="46" t="s">
        <v>337</v>
      </c>
      <c r="C81" s="46" t="s">
        <v>87</v>
      </c>
      <c r="D81" s="47">
        <v>7</v>
      </c>
      <c r="E81" s="31"/>
      <c r="F81" s="15"/>
      <c r="G81" s="16"/>
    </row>
    <row r="82" spans="1:7" s="4" customFormat="1" ht="42.75" customHeight="1">
      <c r="A82" s="45" t="s">
        <v>338</v>
      </c>
      <c r="B82" s="46" t="s">
        <v>339</v>
      </c>
      <c r="C82" s="46" t="s">
        <v>39</v>
      </c>
      <c r="D82" s="47">
        <f>D83</f>
        <v>26.5</v>
      </c>
      <c r="E82" s="31"/>
      <c r="F82" s="15"/>
      <c r="G82" s="16"/>
    </row>
    <row r="83" spans="1:7" s="4" customFormat="1" ht="15">
      <c r="A83" s="49" t="s">
        <v>235</v>
      </c>
      <c r="B83" s="46" t="s">
        <v>340</v>
      </c>
      <c r="C83" s="46" t="s">
        <v>39</v>
      </c>
      <c r="D83" s="47">
        <f>D84</f>
        <v>26.5</v>
      </c>
      <c r="E83" s="31"/>
      <c r="F83" s="15"/>
      <c r="G83" s="16"/>
    </row>
    <row r="84" spans="1:7" s="4" customFormat="1" ht="29.25" customHeight="1">
      <c r="A84" s="45" t="s">
        <v>354</v>
      </c>
      <c r="B84" s="46" t="s">
        <v>340</v>
      </c>
      <c r="C84" s="46" t="s">
        <v>85</v>
      </c>
      <c r="D84" s="47">
        <f>D85</f>
        <v>26.5</v>
      </c>
      <c r="E84" s="31"/>
      <c r="F84" s="15"/>
      <c r="G84" s="16"/>
    </row>
    <row r="85" spans="1:7" s="4" customFormat="1" ht="26.25">
      <c r="A85" s="45" t="s">
        <v>129</v>
      </c>
      <c r="B85" s="46" t="s">
        <v>340</v>
      </c>
      <c r="C85" s="46" t="s">
        <v>87</v>
      </c>
      <c r="D85" s="47">
        <f>28-1.5</f>
        <v>26.5</v>
      </c>
      <c r="E85" s="31"/>
      <c r="F85" s="15"/>
      <c r="G85" s="16"/>
    </row>
    <row r="86" spans="1:7" s="4" customFormat="1" ht="42.75" customHeight="1">
      <c r="A86" s="45" t="s">
        <v>341</v>
      </c>
      <c r="B86" s="46" t="s">
        <v>342</v>
      </c>
      <c r="C86" s="46" t="s">
        <v>39</v>
      </c>
      <c r="D86" s="47">
        <f>D87</f>
        <v>503.9</v>
      </c>
      <c r="E86" s="31"/>
      <c r="F86" s="15"/>
      <c r="G86" s="16"/>
    </row>
    <row r="87" spans="1:7" s="4" customFormat="1" ht="15">
      <c r="A87" s="49" t="s">
        <v>235</v>
      </c>
      <c r="B87" s="46" t="s">
        <v>343</v>
      </c>
      <c r="C87" s="46" t="s">
        <v>39</v>
      </c>
      <c r="D87" s="47">
        <f>D88</f>
        <v>503.9</v>
      </c>
      <c r="E87" s="31"/>
      <c r="F87" s="15"/>
      <c r="G87" s="16"/>
    </row>
    <row r="88" spans="1:7" s="4" customFormat="1" ht="28.5" customHeight="1">
      <c r="A88" s="45" t="s">
        <v>354</v>
      </c>
      <c r="B88" s="46" t="s">
        <v>343</v>
      </c>
      <c r="C88" s="46" t="s">
        <v>85</v>
      </c>
      <c r="D88" s="47">
        <f>D89</f>
        <v>503.9</v>
      </c>
      <c r="E88" s="31"/>
      <c r="F88" s="15"/>
      <c r="G88" s="16"/>
    </row>
    <row r="89" spans="1:7" s="4" customFormat="1" ht="26.25">
      <c r="A89" s="45" t="s">
        <v>129</v>
      </c>
      <c r="B89" s="46" t="s">
        <v>343</v>
      </c>
      <c r="C89" s="46" t="s">
        <v>87</v>
      </c>
      <c r="D89" s="47">
        <f>590-100+1.5+12.4</f>
        <v>503.9</v>
      </c>
      <c r="E89" s="31"/>
      <c r="F89" s="15"/>
      <c r="G89" s="16"/>
    </row>
    <row r="90" spans="1:7" s="4" customFormat="1" ht="39">
      <c r="A90" s="42" t="s">
        <v>220</v>
      </c>
      <c r="B90" s="43" t="s">
        <v>191</v>
      </c>
      <c r="C90" s="43" t="s">
        <v>39</v>
      </c>
      <c r="D90" s="44">
        <f>D91</f>
        <v>19390.1</v>
      </c>
      <c r="E90" s="31"/>
      <c r="F90" s="15"/>
      <c r="G90" s="16"/>
    </row>
    <row r="91" spans="1:7" s="4" customFormat="1" ht="51.75">
      <c r="A91" s="45" t="s">
        <v>329</v>
      </c>
      <c r="B91" s="46" t="s">
        <v>330</v>
      </c>
      <c r="C91" s="46" t="s">
        <v>39</v>
      </c>
      <c r="D91" s="47">
        <f>D92+D95+D98+D101</f>
        <v>19390.1</v>
      </c>
      <c r="E91" s="31"/>
      <c r="F91" s="15"/>
      <c r="G91" s="16"/>
    </row>
    <row r="92" spans="1:7" s="4" customFormat="1" ht="26.25">
      <c r="A92" s="45" t="s">
        <v>108</v>
      </c>
      <c r="B92" s="46" t="s">
        <v>331</v>
      </c>
      <c r="C92" s="46" t="s">
        <v>39</v>
      </c>
      <c r="D92" s="47">
        <f>D93</f>
        <v>10197.199999999999</v>
      </c>
      <c r="E92" s="31"/>
      <c r="F92" s="15"/>
      <c r="G92" s="16"/>
    </row>
    <row r="93" spans="1:7" s="4" customFormat="1" ht="26.25">
      <c r="A93" s="45" t="s">
        <v>109</v>
      </c>
      <c r="B93" s="46" t="s">
        <v>331</v>
      </c>
      <c r="C93" s="46" t="s">
        <v>110</v>
      </c>
      <c r="D93" s="47">
        <f>D94</f>
        <v>10197.199999999999</v>
      </c>
      <c r="E93" s="31"/>
      <c r="F93" s="15"/>
      <c r="G93" s="16"/>
    </row>
    <row r="94" spans="1:7" s="4" customFormat="1" ht="15">
      <c r="A94" s="45" t="s">
        <v>111</v>
      </c>
      <c r="B94" s="46" t="s">
        <v>331</v>
      </c>
      <c r="C94" s="46" t="s">
        <v>112</v>
      </c>
      <c r="D94" s="47">
        <f>10115.8+63.1+18.3</f>
        <v>10197.199999999999</v>
      </c>
      <c r="E94" s="31"/>
      <c r="F94" s="15"/>
      <c r="G94" s="16"/>
    </row>
    <row r="95" spans="1:7" s="4" customFormat="1" ht="54.75" customHeight="1">
      <c r="A95" s="45" t="s">
        <v>137</v>
      </c>
      <c r="B95" s="46" t="s">
        <v>332</v>
      </c>
      <c r="C95" s="46" t="s">
        <v>39</v>
      </c>
      <c r="D95" s="47">
        <f>D96</f>
        <v>77.9</v>
      </c>
      <c r="E95" s="31"/>
      <c r="F95" s="15"/>
      <c r="G95" s="16"/>
    </row>
    <row r="96" spans="1:7" s="4" customFormat="1" ht="26.25">
      <c r="A96" s="45" t="s">
        <v>109</v>
      </c>
      <c r="B96" s="46" t="s">
        <v>332</v>
      </c>
      <c r="C96" s="46" t="s">
        <v>110</v>
      </c>
      <c r="D96" s="47">
        <f>D97</f>
        <v>77.9</v>
      </c>
      <c r="E96" s="31"/>
      <c r="F96" s="15"/>
      <c r="G96" s="16"/>
    </row>
    <row r="97" spans="1:7" s="4" customFormat="1" ht="15">
      <c r="A97" s="45" t="s">
        <v>111</v>
      </c>
      <c r="B97" s="46" t="s">
        <v>332</v>
      </c>
      <c r="C97" s="46" t="s">
        <v>112</v>
      </c>
      <c r="D97" s="47">
        <v>77.9</v>
      </c>
      <c r="E97" s="31"/>
      <c r="F97" s="15"/>
      <c r="G97" s="16"/>
    </row>
    <row r="98" spans="1:7" s="4" customFormat="1" ht="120.75" customHeight="1">
      <c r="A98" s="45" t="s">
        <v>216</v>
      </c>
      <c r="B98" s="46" t="s">
        <v>333</v>
      </c>
      <c r="C98" s="46" t="s">
        <v>39</v>
      </c>
      <c r="D98" s="47">
        <f>D99</f>
        <v>46.3</v>
      </c>
      <c r="E98" s="31"/>
      <c r="F98" s="15"/>
      <c r="G98" s="16"/>
    </row>
    <row r="99" spans="1:7" s="4" customFormat="1" ht="26.25">
      <c r="A99" s="45" t="s">
        <v>109</v>
      </c>
      <c r="B99" s="46" t="s">
        <v>333</v>
      </c>
      <c r="C99" s="46" t="s">
        <v>110</v>
      </c>
      <c r="D99" s="47">
        <f>D100</f>
        <v>46.3</v>
      </c>
      <c r="E99" s="31"/>
      <c r="F99" s="15"/>
      <c r="G99" s="16"/>
    </row>
    <row r="100" spans="1:7" s="4" customFormat="1" ht="15">
      <c r="A100" s="45" t="s">
        <v>111</v>
      </c>
      <c r="B100" s="46" t="s">
        <v>333</v>
      </c>
      <c r="C100" s="46" t="s">
        <v>112</v>
      </c>
      <c r="D100" s="47">
        <v>46.3</v>
      </c>
      <c r="E100" s="31"/>
      <c r="F100" s="15"/>
      <c r="G100" s="16"/>
    </row>
    <row r="101" spans="1:7" s="4" customFormat="1" ht="26.25">
      <c r="A101" s="45" t="s">
        <v>138</v>
      </c>
      <c r="B101" s="46" t="s">
        <v>334</v>
      </c>
      <c r="C101" s="46" t="s">
        <v>39</v>
      </c>
      <c r="D101" s="47">
        <f>D102</f>
        <v>9068.7</v>
      </c>
      <c r="E101" s="31"/>
      <c r="F101" s="15"/>
      <c r="G101" s="16"/>
    </row>
    <row r="102" spans="1:7" s="4" customFormat="1" ht="26.25">
      <c r="A102" s="45" t="s">
        <v>109</v>
      </c>
      <c r="B102" s="46" t="s">
        <v>334</v>
      </c>
      <c r="C102" s="46" t="s">
        <v>110</v>
      </c>
      <c r="D102" s="47">
        <f>D103</f>
        <v>9068.7</v>
      </c>
      <c r="E102" s="31"/>
      <c r="F102" s="15"/>
      <c r="G102" s="16"/>
    </row>
    <row r="103" spans="1:7" s="4" customFormat="1" ht="15">
      <c r="A103" s="45" t="s">
        <v>111</v>
      </c>
      <c r="B103" s="46" t="s">
        <v>334</v>
      </c>
      <c r="C103" s="46" t="s">
        <v>112</v>
      </c>
      <c r="D103" s="47">
        <v>9068.7</v>
      </c>
      <c r="E103" s="31"/>
      <c r="F103" s="15"/>
      <c r="G103" s="16"/>
    </row>
    <row r="104" spans="1:7" s="4" customFormat="1" ht="26.25">
      <c r="A104" s="42" t="s">
        <v>203</v>
      </c>
      <c r="B104" s="43" t="s">
        <v>204</v>
      </c>
      <c r="C104" s="43" t="s">
        <v>39</v>
      </c>
      <c r="D104" s="44">
        <f>D105+D114</f>
        <v>4557.6</v>
      </c>
      <c r="E104" s="31"/>
      <c r="F104" s="15"/>
      <c r="G104" s="16"/>
    </row>
    <row r="105" spans="1:7" s="4" customFormat="1" ht="26.25">
      <c r="A105" s="45" t="s">
        <v>308</v>
      </c>
      <c r="B105" s="46" t="s">
        <v>309</v>
      </c>
      <c r="C105" s="46" t="s">
        <v>39</v>
      </c>
      <c r="D105" s="47">
        <f>D106+D111</f>
        <v>4243</v>
      </c>
      <c r="E105" s="31"/>
      <c r="F105" s="15"/>
      <c r="G105" s="16"/>
    </row>
    <row r="106" spans="1:7" s="4" customFormat="1" ht="28.5" customHeight="1">
      <c r="A106" s="45" t="s">
        <v>125</v>
      </c>
      <c r="B106" s="46" t="s">
        <v>310</v>
      </c>
      <c r="C106" s="46" t="s">
        <v>39</v>
      </c>
      <c r="D106" s="47">
        <f>D107+D109</f>
        <v>3724.8</v>
      </c>
      <c r="E106" s="31"/>
      <c r="F106" s="15"/>
      <c r="G106" s="16"/>
    </row>
    <row r="107" spans="1:7" s="4" customFormat="1" ht="52.5" customHeight="1">
      <c r="A107" s="45" t="s">
        <v>80</v>
      </c>
      <c r="B107" s="46" t="s">
        <v>310</v>
      </c>
      <c r="C107" s="46" t="s">
        <v>34</v>
      </c>
      <c r="D107" s="47">
        <f>D108</f>
        <v>3174.6</v>
      </c>
      <c r="E107" s="31"/>
      <c r="F107" s="15"/>
      <c r="G107" s="16"/>
    </row>
    <row r="108" spans="1:7" s="4" customFormat="1" ht="15">
      <c r="A108" s="45" t="s">
        <v>141</v>
      </c>
      <c r="B108" s="46" t="s">
        <v>310</v>
      </c>
      <c r="C108" s="46" t="s">
        <v>127</v>
      </c>
      <c r="D108" s="47">
        <v>3174.6</v>
      </c>
      <c r="E108" s="31"/>
      <c r="F108" s="15"/>
      <c r="G108" s="16"/>
    </row>
    <row r="109" spans="1:7" s="4" customFormat="1" ht="30" customHeight="1">
      <c r="A109" s="45" t="s">
        <v>354</v>
      </c>
      <c r="B109" s="46" t="s">
        <v>310</v>
      </c>
      <c r="C109" s="46" t="s">
        <v>85</v>
      </c>
      <c r="D109" s="47">
        <f>D110</f>
        <v>550.2</v>
      </c>
      <c r="E109" s="31"/>
      <c r="F109" s="15"/>
      <c r="G109" s="16"/>
    </row>
    <row r="110" spans="1:7" s="4" customFormat="1" ht="26.25">
      <c r="A110" s="45" t="s">
        <v>129</v>
      </c>
      <c r="B110" s="46" t="s">
        <v>310</v>
      </c>
      <c r="C110" s="46" t="s">
        <v>87</v>
      </c>
      <c r="D110" s="47">
        <f>538.7+11.5</f>
        <v>550.2</v>
      </c>
      <c r="E110" s="31"/>
      <c r="F110" s="15"/>
      <c r="G110" s="16"/>
    </row>
    <row r="111" spans="1:7" s="4" customFormat="1" ht="39">
      <c r="A111" s="45" t="s">
        <v>152</v>
      </c>
      <c r="B111" s="46" t="s">
        <v>311</v>
      </c>
      <c r="C111" s="46" t="s">
        <v>39</v>
      </c>
      <c r="D111" s="47">
        <f>D112</f>
        <v>518.2</v>
      </c>
      <c r="E111" s="31"/>
      <c r="F111" s="15"/>
      <c r="G111" s="16"/>
    </row>
    <row r="112" spans="1:7" s="4" customFormat="1" ht="15">
      <c r="A112" s="45" t="s">
        <v>90</v>
      </c>
      <c r="B112" s="46" t="s">
        <v>311</v>
      </c>
      <c r="C112" s="46" t="s">
        <v>91</v>
      </c>
      <c r="D112" s="47">
        <f>D113</f>
        <v>518.2</v>
      </c>
      <c r="E112" s="31"/>
      <c r="F112" s="15"/>
      <c r="G112" s="16"/>
    </row>
    <row r="113" spans="1:7" s="4" customFormat="1" ht="15">
      <c r="A113" s="45" t="s">
        <v>96</v>
      </c>
      <c r="B113" s="46" t="s">
        <v>311</v>
      </c>
      <c r="C113" s="46" t="s">
        <v>97</v>
      </c>
      <c r="D113" s="47">
        <v>518.2</v>
      </c>
      <c r="E113" s="31"/>
      <c r="F113" s="15"/>
      <c r="G113" s="16"/>
    </row>
    <row r="114" spans="1:7" s="4" customFormat="1" ht="25.5" customHeight="1">
      <c r="A114" s="45" t="s">
        <v>312</v>
      </c>
      <c r="B114" s="46" t="s">
        <v>313</v>
      </c>
      <c r="C114" s="46" t="s">
        <v>39</v>
      </c>
      <c r="D114" s="47">
        <f>D115</f>
        <v>314.6</v>
      </c>
      <c r="E114" s="31"/>
      <c r="F114" s="15"/>
      <c r="G114" s="16"/>
    </row>
    <row r="115" spans="1:7" s="4" customFormat="1" ht="29.25" customHeight="1">
      <c r="A115" s="45" t="s">
        <v>125</v>
      </c>
      <c r="B115" s="46" t="s">
        <v>314</v>
      </c>
      <c r="C115" s="46" t="s">
        <v>39</v>
      </c>
      <c r="D115" s="47">
        <f>D116</f>
        <v>314.6</v>
      </c>
      <c r="E115" s="31"/>
      <c r="F115" s="15"/>
      <c r="G115" s="16"/>
    </row>
    <row r="116" spans="1:7" s="4" customFormat="1" ht="30" customHeight="1">
      <c r="A116" s="45" t="s">
        <v>354</v>
      </c>
      <c r="B116" s="46" t="s">
        <v>314</v>
      </c>
      <c r="C116" s="46" t="s">
        <v>85</v>
      </c>
      <c r="D116" s="47">
        <f>D117</f>
        <v>314.6</v>
      </c>
      <c r="E116" s="31"/>
      <c r="F116" s="15"/>
      <c r="G116" s="16"/>
    </row>
    <row r="117" spans="1:7" s="4" customFormat="1" ht="26.25">
      <c r="A117" s="45" t="s">
        <v>129</v>
      </c>
      <c r="B117" s="46" t="s">
        <v>314</v>
      </c>
      <c r="C117" s="46" t="s">
        <v>87</v>
      </c>
      <c r="D117" s="47">
        <f>356.6+5.9-11.5-32-4.4</f>
        <v>314.6</v>
      </c>
      <c r="E117" s="31"/>
      <c r="F117" s="15"/>
      <c r="G117" s="16"/>
    </row>
    <row r="118" spans="1:7" s="4" customFormat="1" ht="42" customHeight="1">
      <c r="A118" s="42" t="s">
        <v>445</v>
      </c>
      <c r="B118" s="43" t="s">
        <v>206</v>
      </c>
      <c r="C118" s="43" t="s">
        <v>39</v>
      </c>
      <c r="D118" s="44">
        <f>D119+D123+D133</f>
        <v>402.29999999999995</v>
      </c>
      <c r="E118" s="31"/>
      <c r="F118" s="15"/>
      <c r="G118" s="16"/>
    </row>
    <row r="119" spans="1:7" s="4" customFormat="1" ht="29.25" customHeight="1">
      <c r="A119" s="69" t="s">
        <v>437</v>
      </c>
      <c r="B119" s="46" t="s">
        <v>229</v>
      </c>
      <c r="C119" s="46" t="s">
        <v>39</v>
      </c>
      <c r="D119" s="47">
        <f>D120</f>
        <v>30</v>
      </c>
      <c r="E119" s="31"/>
      <c r="F119" s="15"/>
      <c r="G119" s="16"/>
    </row>
    <row r="120" spans="1:7" s="4" customFormat="1" ht="15">
      <c r="A120" s="45" t="s">
        <v>235</v>
      </c>
      <c r="B120" s="46" t="s">
        <v>231</v>
      </c>
      <c r="C120" s="46" t="s">
        <v>39</v>
      </c>
      <c r="D120" s="47">
        <f>D121</f>
        <v>30</v>
      </c>
      <c r="E120" s="31"/>
      <c r="F120" s="15"/>
      <c r="G120" s="16"/>
    </row>
    <row r="121" spans="1:7" s="4" customFormat="1" ht="29.25" customHeight="1">
      <c r="A121" s="45" t="s">
        <v>354</v>
      </c>
      <c r="B121" s="46" t="s">
        <v>231</v>
      </c>
      <c r="C121" s="46" t="s">
        <v>85</v>
      </c>
      <c r="D121" s="47">
        <f>D122</f>
        <v>30</v>
      </c>
      <c r="E121" s="31"/>
      <c r="F121" s="15"/>
      <c r="G121" s="16"/>
    </row>
    <row r="122" spans="1:7" s="4" customFormat="1" ht="26.25">
      <c r="A122" s="45" t="s">
        <v>129</v>
      </c>
      <c r="B122" s="46" t="s">
        <v>231</v>
      </c>
      <c r="C122" s="46" t="s">
        <v>87</v>
      </c>
      <c r="D122" s="47">
        <v>30</v>
      </c>
      <c r="E122" s="31"/>
      <c r="F122" s="15"/>
      <c r="G122" s="16"/>
    </row>
    <row r="123" spans="1:7" s="4" customFormat="1" ht="54.75" customHeight="1">
      <c r="A123" s="45" t="s">
        <v>438</v>
      </c>
      <c r="B123" s="46" t="s">
        <v>344</v>
      </c>
      <c r="C123" s="46" t="s">
        <v>39</v>
      </c>
      <c r="D123" s="47">
        <f>D124</f>
        <v>352.29999999999995</v>
      </c>
      <c r="E123" s="31"/>
      <c r="F123" s="15"/>
      <c r="G123" s="16"/>
    </row>
    <row r="124" spans="1:7" s="4" customFormat="1" ht="15">
      <c r="A124" s="45" t="s">
        <v>235</v>
      </c>
      <c r="B124" s="46" t="s">
        <v>345</v>
      </c>
      <c r="C124" s="46" t="s">
        <v>39</v>
      </c>
      <c r="D124" s="47">
        <f>D125+D127</f>
        <v>352.29999999999995</v>
      </c>
      <c r="E124" s="31"/>
      <c r="F124" s="15"/>
      <c r="G124" s="16"/>
    </row>
    <row r="125" spans="1:7" s="4" customFormat="1" ht="57.75" customHeight="1">
      <c r="A125" s="45" t="s">
        <v>80</v>
      </c>
      <c r="B125" s="46" t="s">
        <v>345</v>
      </c>
      <c r="C125" s="46" t="s">
        <v>34</v>
      </c>
      <c r="D125" s="47">
        <f>D126</f>
        <v>167.5</v>
      </c>
      <c r="E125" s="31"/>
      <c r="F125" s="15"/>
      <c r="G125" s="16"/>
    </row>
    <row r="126" spans="1:7" s="4" customFormat="1" ht="15">
      <c r="A126" s="45" t="s">
        <v>141</v>
      </c>
      <c r="B126" s="46" t="s">
        <v>345</v>
      </c>
      <c r="C126" s="46" t="s">
        <v>127</v>
      </c>
      <c r="D126" s="47">
        <f>20+147.5</f>
        <v>167.5</v>
      </c>
      <c r="E126" s="31"/>
      <c r="F126" s="15"/>
      <c r="G126" s="16"/>
    </row>
    <row r="127" spans="1:7" s="4" customFormat="1" ht="30" customHeight="1">
      <c r="A127" s="45" t="s">
        <v>354</v>
      </c>
      <c r="B127" s="46" t="s">
        <v>345</v>
      </c>
      <c r="C127" s="46" t="s">
        <v>85</v>
      </c>
      <c r="D127" s="47">
        <f>D128</f>
        <v>184.79999999999998</v>
      </c>
      <c r="E127" s="31"/>
      <c r="F127" s="15"/>
      <c r="G127" s="16"/>
    </row>
    <row r="128" spans="1:7" s="4" customFormat="1" ht="26.25">
      <c r="A128" s="45" t="s">
        <v>129</v>
      </c>
      <c r="B128" s="46" t="s">
        <v>345</v>
      </c>
      <c r="C128" s="46" t="s">
        <v>87</v>
      </c>
      <c r="D128" s="47">
        <f>262-7.3+0.1-40-20-10</f>
        <v>184.79999999999998</v>
      </c>
      <c r="E128" s="31"/>
      <c r="F128" s="15"/>
      <c r="G128" s="16"/>
    </row>
    <row r="129" spans="1:7" s="4" customFormat="1" ht="17.25" customHeight="1" hidden="1">
      <c r="A129" s="45" t="s">
        <v>346</v>
      </c>
      <c r="B129" s="46" t="s">
        <v>347</v>
      </c>
      <c r="C129" s="46" t="s">
        <v>39</v>
      </c>
      <c r="D129" s="47">
        <f>D130</f>
        <v>0</v>
      </c>
      <c r="E129" s="31"/>
      <c r="F129" s="15"/>
      <c r="G129" s="16"/>
    </row>
    <row r="130" spans="1:7" s="4" customFormat="1" ht="15" hidden="1">
      <c r="A130" s="45" t="s">
        <v>235</v>
      </c>
      <c r="B130" s="46" t="s">
        <v>348</v>
      </c>
      <c r="C130" s="46" t="s">
        <v>39</v>
      </c>
      <c r="D130" s="47">
        <f>D131</f>
        <v>0</v>
      </c>
      <c r="E130" s="31"/>
      <c r="F130" s="15"/>
      <c r="G130" s="16"/>
    </row>
    <row r="131" spans="1:7" s="4" customFormat="1" ht="28.5" customHeight="1" hidden="1">
      <c r="A131" s="45" t="s">
        <v>354</v>
      </c>
      <c r="B131" s="46" t="s">
        <v>348</v>
      </c>
      <c r="C131" s="46" t="s">
        <v>85</v>
      </c>
      <c r="D131" s="47">
        <f>D132</f>
        <v>0</v>
      </c>
      <c r="E131" s="31"/>
      <c r="F131" s="15"/>
      <c r="G131" s="16"/>
    </row>
    <row r="132" spans="1:7" s="4" customFormat="1" ht="26.25" hidden="1">
      <c r="A132" s="45" t="s">
        <v>129</v>
      </c>
      <c r="B132" s="46" t="s">
        <v>348</v>
      </c>
      <c r="C132" s="46" t="s">
        <v>87</v>
      </c>
      <c r="D132" s="47"/>
      <c r="E132" s="31"/>
      <c r="F132" s="15"/>
      <c r="G132" s="16"/>
    </row>
    <row r="133" spans="1:7" s="4" customFormat="1" ht="15">
      <c r="A133" s="45" t="s">
        <v>349</v>
      </c>
      <c r="B133" s="46" t="s">
        <v>350</v>
      </c>
      <c r="C133" s="46" t="s">
        <v>39</v>
      </c>
      <c r="D133" s="47">
        <f>D134</f>
        <v>20</v>
      </c>
      <c r="E133" s="31"/>
      <c r="F133" s="15"/>
      <c r="G133" s="16"/>
    </row>
    <row r="134" spans="1:7" s="4" customFormat="1" ht="15">
      <c r="A134" s="45" t="s">
        <v>235</v>
      </c>
      <c r="B134" s="46" t="s">
        <v>351</v>
      </c>
      <c r="C134" s="46" t="s">
        <v>39</v>
      </c>
      <c r="D134" s="47">
        <f>D135</f>
        <v>20</v>
      </c>
      <c r="E134" s="31"/>
      <c r="F134" s="15"/>
      <c r="G134" s="16"/>
    </row>
    <row r="135" spans="1:7" s="4" customFormat="1" ht="30" customHeight="1">
      <c r="A135" s="45" t="s">
        <v>354</v>
      </c>
      <c r="B135" s="46" t="s">
        <v>351</v>
      </c>
      <c r="C135" s="46" t="s">
        <v>85</v>
      </c>
      <c r="D135" s="47">
        <f>D136</f>
        <v>20</v>
      </c>
      <c r="E135" s="31"/>
      <c r="F135" s="15"/>
      <c r="G135" s="16"/>
    </row>
    <row r="136" spans="1:7" s="4" customFormat="1" ht="26.25">
      <c r="A136" s="45" t="s">
        <v>129</v>
      </c>
      <c r="B136" s="46" t="s">
        <v>351</v>
      </c>
      <c r="C136" s="46" t="s">
        <v>87</v>
      </c>
      <c r="D136" s="47">
        <v>20</v>
      </c>
      <c r="E136" s="31"/>
      <c r="F136" s="15"/>
      <c r="G136" s="16"/>
    </row>
    <row r="137" spans="1:7" s="4" customFormat="1" ht="54" customHeight="1">
      <c r="A137" s="42" t="s">
        <v>225</v>
      </c>
      <c r="B137" s="43" t="s">
        <v>184</v>
      </c>
      <c r="C137" s="43" t="s">
        <v>39</v>
      </c>
      <c r="D137" s="44">
        <f>D142+D146+D152+D156+D162+D166+D170+D174+D179</f>
        <v>5736.099999999999</v>
      </c>
      <c r="E137" s="31"/>
      <c r="F137" s="15"/>
      <c r="G137" s="16"/>
    </row>
    <row r="138" spans="1:7" s="4" customFormat="1" ht="39.75" customHeight="1" hidden="1">
      <c r="A138" s="45" t="s">
        <v>370</v>
      </c>
      <c r="B138" s="46" t="s">
        <v>368</v>
      </c>
      <c r="C138" s="46" t="s">
        <v>39</v>
      </c>
      <c r="D138" s="47">
        <f>D139</f>
        <v>0</v>
      </c>
      <c r="E138" s="31"/>
      <c r="F138" s="15"/>
      <c r="G138" s="16"/>
    </row>
    <row r="139" spans="1:7" s="4" customFormat="1" ht="21" customHeight="1" hidden="1">
      <c r="A139" s="45" t="s">
        <v>235</v>
      </c>
      <c r="B139" s="46" t="s">
        <v>369</v>
      </c>
      <c r="C139" s="46" t="s">
        <v>39</v>
      </c>
      <c r="D139" s="47">
        <f>D140</f>
        <v>0</v>
      </c>
      <c r="E139" s="31"/>
      <c r="F139" s="15"/>
      <c r="G139" s="16"/>
    </row>
    <row r="140" spans="1:7" s="4" customFormat="1" ht="33" customHeight="1" hidden="1">
      <c r="A140" s="45" t="s">
        <v>354</v>
      </c>
      <c r="B140" s="46" t="s">
        <v>369</v>
      </c>
      <c r="C140" s="46" t="s">
        <v>85</v>
      </c>
      <c r="D140" s="47">
        <f>D141</f>
        <v>0</v>
      </c>
      <c r="E140" s="31"/>
      <c r="F140" s="15"/>
      <c r="G140" s="16"/>
    </row>
    <row r="141" spans="1:7" s="4" customFormat="1" ht="31.5" customHeight="1" hidden="1">
      <c r="A141" s="45" t="s">
        <v>86</v>
      </c>
      <c r="B141" s="46" t="s">
        <v>369</v>
      </c>
      <c r="C141" s="46" t="s">
        <v>87</v>
      </c>
      <c r="D141" s="47">
        <f>272.3-272.3</f>
        <v>0</v>
      </c>
      <c r="E141" s="31"/>
      <c r="F141" s="15"/>
      <c r="G141" s="16"/>
    </row>
    <row r="142" spans="1:7" s="4" customFormat="1" ht="60" customHeight="1" hidden="1">
      <c r="A142" s="45" t="s">
        <v>370</v>
      </c>
      <c r="B142" s="46" t="s">
        <v>368</v>
      </c>
      <c r="C142" s="46" t="s">
        <v>39</v>
      </c>
      <c r="D142" s="63">
        <f>D143</f>
        <v>0</v>
      </c>
      <c r="E142" s="31"/>
      <c r="F142" s="15"/>
      <c r="G142" s="16"/>
    </row>
    <row r="143" spans="1:7" s="4" customFormat="1" ht="31.5" customHeight="1" hidden="1">
      <c r="A143" s="45" t="s">
        <v>235</v>
      </c>
      <c r="B143" s="46" t="s">
        <v>369</v>
      </c>
      <c r="C143" s="46" t="s">
        <v>39</v>
      </c>
      <c r="D143" s="47">
        <f>D144</f>
        <v>0</v>
      </c>
      <c r="E143" s="31"/>
      <c r="F143" s="15"/>
      <c r="G143" s="16"/>
    </row>
    <row r="144" spans="1:7" s="4" customFormat="1" ht="31.5" customHeight="1" hidden="1">
      <c r="A144" s="45" t="s">
        <v>354</v>
      </c>
      <c r="B144" s="46" t="s">
        <v>369</v>
      </c>
      <c r="C144" s="46" t="s">
        <v>85</v>
      </c>
      <c r="D144" s="47">
        <f>D145</f>
        <v>0</v>
      </c>
      <c r="E144" s="31"/>
      <c r="F144" s="15"/>
      <c r="G144" s="16"/>
    </row>
    <row r="145" spans="1:7" s="4" customFormat="1" ht="31.5" customHeight="1" hidden="1">
      <c r="A145" s="45" t="s">
        <v>129</v>
      </c>
      <c r="B145" s="46" t="s">
        <v>369</v>
      </c>
      <c r="C145" s="46" t="s">
        <v>87</v>
      </c>
      <c r="D145" s="47">
        <f>272.3-272.3</f>
        <v>0</v>
      </c>
      <c r="E145" s="31"/>
      <c r="F145" s="15"/>
      <c r="G145" s="16"/>
    </row>
    <row r="146" spans="1:7" s="4" customFormat="1" ht="42.75" customHeight="1">
      <c r="A146" s="45" t="s">
        <v>295</v>
      </c>
      <c r="B146" s="46" t="s">
        <v>288</v>
      </c>
      <c r="C146" s="46" t="s">
        <v>39</v>
      </c>
      <c r="D146" s="63">
        <f>D147</f>
        <v>4668.7</v>
      </c>
      <c r="E146" s="31"/>
      <c r="F146" s="15"/>
      <c r="G146" s="16"/>
    </row>
    <row r="147" spans="1:7" s="4" customFormat="1" ht="15">
      <c r="A147" s="45" t="s">
        <v>235</v>
      </c>
      <c r="B147" s="46" t="s">
        <v>290</v>
      </c>
      <c r="C147" s="46" t="s">
        <v>39</v>
      </c>
      <c r="D147" s="47">
        <f>D148+D150</f>
        <v>4668.7</v>
      </c>
      <c r="E147" s="31"/>
      <c r="F147" s="15"/>
      <c r="G147" s="16"/>
    </row>
    <row r="148" spans="1:7" s="4" customFormat="1" ht="27.75" customHeight="1" hidden="1">
      <c r="A148" s="45" t="s">
        <v>354</v>
      </c>
      <c r="B148" s="46" t="s">
        <v>290</v>
      </c>
      <c r="C148" s="46" t="s">
        <v>85</v>
      </c>
      <c r="D148" s="47">
        <f>D149</f>
        <v>0</v>
      </c>
      <c r="E148" s="31"/>
      <c r="F148" s="15"/>
      <c r="G148" s="16"/>
    </row>
    <row r="149" spans="1:7" s="4" customFormat="1" ht="26.25" hidden="1">
      <c r="A149" s="45" t="s">
        <v>86</v>
      </c>
      <c r="B149" s="46" t="s">
        <v>290</v>
      </c>
      <c r="C149" s="46" t="s">
        <v>87</v>
      </c>
      <c r="D149" s="47">
        <f>15.3+29.5-44.8</f>
        <v>0</v>
      </c>
      <c r="E149" s="31"/>
      <c r="F149" s="15"/>
      <c r="G149" s="16"/>
    </row>
    <row r="150" spans="1:7" s="4" customFormat="1" ht="26.25">
      <c r="A150" s="45" t="s">
        <v>103</v>
      </c>
      <c r="B150" s="46" t="s">
        <v>290</v>
      </c>
      <c r="C150" s="46" t="s">
        <v>104</v>
      </c>
      <c r="D150" s="47">
        <f>D151</f>
        <v>4668.7</v>
      </c>
      <c r="E150" s="31"/>
      <c r="F150" s="15"/>
      <c r="G150" s="16"/>
    </row>
    <row r="151" spans="1:7" s="4" customFormat="1" ht="15">
      <c r="A151" s="45" t="s">
        <v>105</v>
      </c>
      <c r="B151" s="46" t="s">
        <v>290</v>
      </c>
      <c r="C151" s="46" t="s">
        <v>106</v>
      </c>
      <c r="D151" s="63">
        <f>4450+528.5+20.5+139.9-0.1-515+44.8+0.1</f>
        <v>4668.7</v>
      </c>
      <c r="E151" s="31"/>
      <c r="F151" s="15"/>
      <c r="G151" s="16"/>
    </row>
    <row r="152" spans="1:7" s="4" customFormat="1" ht="35.25" customHeight="1">
      <c r="A152" s="45" t="s">
        <v>281</v>
      </c>
      <c r="B152" s="46" t="s">
        <v>293</v>
      </c>
      <c r="C152" s="46" t="s">
        <v>39</v>
      </c>
      <c r="D152" s="63">
        <f>D153</f>
        <v>42.1</v>
      </c>
      <c r="E152" s="31"/>
      <c r="F152" s="15"/>
      <c r="G152" s="16"/>
    </row>
    <row r="153" spans="1:7" s="4" customFormat="1" ht="15">
      <c r="A153" s="45" t="s">
        <v>235</v>
      </c>
      <c r="B153" s="46" t="s">
        <v>294</v>
      </c>
      <c r="C153" s="46" t="s">
        <v>39</v>
      </c>
      <c r="D153" s="47">
        <f>D154</f>
        <v>42.1</v>
      </c>
      <c r="E153" s="31"/>
      <c r="F153" s="15"/>
      <c r="G153" s="16"/>
    </row>
    <row r="154" spans="1:7" s="4" customFormat="1" ht="32.25" customHeight="1">
      <c r="A154" s="45" t="s">
        <v>354</v>
      </c>
      <c r="B154" s="46" t="s">
        <v>294</v>
      </c>
      <c r="C154" s="46" t="s">
        <v>85</v>
      </c>
      <c r="D154" s="47">
        <f>D155</f>
        <v>42.1</v>
      </c>
      <c r="E154" s="31"/>
      <c r="F154" s="15"/>
      <c r="G154" s="16"/>
    </row>
    <row r="155" spans="1:7" s="4" customFormat="1" ht="26.25">
      <c r="A155" s="45" t="s">
        <v>86</v>
      </c>
      <c r="B155" s="46" t="s">
        <v>294</v>
      </c>
      <c r="C155" s="46" t="s">
        <v>87</v>
      </c>
      <c r="D155" s="47">
        <f>206-206+42.1</f>
        <v>42.1</v>
      </c>
      <c r="E155" s="31"/>
      <c r="F155" s="15"/>
      <c r="G155" s="16"/>
    </row>
    <row r="156" spans="1:7" s="4" customFormat="1" ht="72.75" customHeight="1">
      <c r="A156" s="45" t="s">
        <v>289</v>
      </c>
      <c r="B156" s="46" t="s">
        <v>291</v>
      </c>
      <c r="C156" s="46" t="s">
        <v>39</v>
      </c>
      <c r="D156" s="63">
        <f>D157</f>
        <v>122.40000000000003</v>
      </c>
      <c r="E156" s="31"/>
      <c r="F156" s="15"/>
      <c r="G156" s="16"/>
    </row>
    <row r="157" spans="1:7" s="4" customFormat="1" ht="15">
      <c r="A157" s="45" t="s">
        <v>235</v>
      </c>
      <c r="B157" s="46" t="s">
        <v>292</v>
      </c>
      <c r="C157" s="46" t="s">
        <v>39</v>
      </c>
      <c r="D157" s="47">
        <f>D158+D160</f>
        <v>122.40000000000003</v>
      </c>
      <c r="E157" s="31"/>
      <c r="F157" s="15"/>
      <c r="G157" s="16"/>
    </row>
    <row r="158" spans="1:7" s="4" customFormat="1" ht="26.25" hidden="1">
      <c r="A158" s="45" t="s">
        <v>354</v>
      </c>
      <c r="B158" s="46" t="s">
        <v>292</v>
      </c>
      <c r="C158" s="46" t="s">
        <v>85</v>
      </c>
      <c r="D158" s="47">
        <f>D159</f>
        <v>0</v>
      </c>
      <c r="E158" s="31"/>
      <c r="F158" s="15"/>
      <c r="G158" s="16"/>
    </row>
    <row r="159" spans="1:7" s="4" customFormat="1" ht="26.25" hidden="1">
      <c r="A159" s="45" t="s">
        <v>86</v>
      </c>
      <c r="B159" s="46" t="s">
        <v>292</v>
      </c>
      <c r="C159" s="46" t="s">
        <v>87</v>
      </c>
      <c r="D159" s="47">
        <f>50-50</f>
        <v>0</v>
      </c>
      <c r="E159" s="31"/>
      <c r="F159" s="15"/>
      <c r="G159" s="16"/>
    </row>
    <row r="160" spans="1:7" s="4" customFormat="1" ht="26.25">
      <c r="A160" s="45" t="s">
        <v>103</v>
      </c>
      <c r="B160" s="46" t="s">
        <v>292</v>
      </c>
      <c r="C160" s="46" t="s">
        <v>104</v>
      </c>
      <c r="D160" s="47">
        <f>D161</f>
        <v>122.40000000000003</v>
      </c>
      <c r="E160" s="31"/>
      <c r="F160" s="15"/>
      <c r="G160" s="16"/>
    </row>
    <row r="161" spans="1:7" s="4" customFormat="1" ht="15">
      <c r="A161" s="45" t="s">
        <v>105</v>
      </c>
      <c r="B161" s="46" t="s">
        <v>292</v>
      </c>
      <c r="C161" s="46" t="s">
        <v>106</v>
      </c>
      <c r="D161" s="47">
        <f>620.2-497.8</f>
        <v>122.40000000000003</v>
      </c>
      <c r="E161" s="31"/>
      <c r="F161" s="15"/>
      <c r="G161" s="16"/>
    </row>
    <row r="162" spans="1:7" s="4" customFormat="1" ht="26.25" hidden="1">
      <c r="A162" s="45" t="s">
        <v>362</v>
      </c>
      <c r="B162" s="46" t="s">
        <v>360</v>
      </c>
      <c r="C162" s="46" t="s">
        <v>39</v>
      </c>
      <c r="D162" s="63">
        <f>D163</f>
        <v>0</v>
      </c>
      <c r="E162" s="31"/>
      <c r="F162" s="15"/>
      <c r="G162" s="16"/>
    </row>
    <row r="163" spans="1:7" s="4" customFormat="1" ht="15" hidden="1">
      <c r="A163" s="45" t="s">
        <v>235</v>
      </c>
      <c r="B163" s="46" t="s">
        <v>361</v>
      </c>
      <c r="C163" s="46" t="s">
        <v>39</v>
      </c>
      <c r="D163" s="47">
        <f>D164</f>
        <v>0</v>
      </c>
      <c r="E163" s="31"/>
      <c r="F163" s="15"/>
      <c r="G163" s="16"/>
    </row>
    <row r="164" spans="1:7" s="4" customFormat="1" ht="26.25" hidden="1">
      <c r="A164" s="45" t="s">
        <v>354</v>
      </c>
      <c r="B164" s="46" t="s">
        <v>361</v>
      </c>
      <c r="C164" s="46" t="s">
        <v>85</v>
      </c>
      <c r="D164" s="47">
        <f>D165</f>
        <v>0</v>
      </c>
      <c r="E164" s="31"/>
      <c r="F164" s="15"/>
      <c r="G164" s="16"/>
    </row>
    <row r="165" spans="1:7" s="4" customFormat="1" ht="26.25" hidden="1">
      <c r="A165" s="45" t="s">
        <v>86</v>
      </c>
      <c r="B165" s="46" t="s">
        <v>361</v>
      </c>
      <c r="C165" s="46" t="s">
        <v>87</v>
      </c>
      <c r="D165" s="47">
        <f>200-177.9-22.1</f>
        <v>0</v>
      </c>
      <c r="E165" s="31"/>
      <c r="F165" s="15"/>
      <c r="G165" s="16"/>
    </row>
    <row r="166" spans="1:7" s="4" customFormat="1" ht="26.25">
      <c r="A166" s="45" t="s">
        <v>790</v>
      </c>
      <c r="B166" s="46" t="s">
        <v>403</v>
      </c>
      <c r="C166" s="46" t="s">
        <v>39</v>
      </c>
      <c r="D166" s="63">
        <f>D167</f>
        <v>210</v>
      </c>
      <c r="E166" s="31"/>
      <c r="F166" s="15"/>
      <c r="G166" s="16"/>
    </row>
    <row r="167" spans="1:7" s="4" customFormat="1" ht="15">
      <c r="A167" s="45" t="s">
        <v>235</v>
      </c>
      <c r="B167" s="46" t="s">
        <v>404</v>
      </c>
      <c r="C167" s="46" t="s">
        <v>39</v>
      </c>
      <c r="D167" s="47">
        <f>D168</f>
        <v>210</v>
      </c>
      <c r="E167" s="31"/>
      <c r="F167" s="15"/>
      <c r="G167" s="16"/>
    </row>
    <row r="168" spans="1:7" s="4" customFormat="1" ht="26.25">
      <c r="A168" s="45" t="s">
        <v>354</v>
      </c>
      <c r="B168" s="46" t="s">
        <v>404</v>
      </c>
      <c r="C168" s="46" t="s">
        <v>85</v>
      </c>
      <c r="D168" s="47">
        <f>D169</f>
        <v>210</v>
      </c>
      <c r="E168" s="31"/>
      <c r="F168" s="15"/>
      <c r="G168" s="16"/>
    </row>
    <row r="169" spans="1:7" s="4" customFormat="1" ht="26.25">
      <c r="A169" s="45" t="s">
        <v>86</v>
      </c>
      <c r="B169" s="46" t="s">
        <v>404</v>
      </c>
      <c r="C169" s="46" t="s">
        <v>87</v>
      </c>
      <c r="D169" s="47">
        <f>10+200</f>
        <v>210</v>
      </c>
      <c r="E169" s="31"/>
      <c r="F169" s="15"/>
      <c r="G169" s="16"/>
    </row>
    <row r="170" spans="1:7" s="4" customFormat="1" ht="27.75" customHeight="1">
      <c r="A170" s="50" t="s">
        <v>430</v>
      </c>
      <c r="B170" s="46" t="s">
        <v>409</v>
      </c>
      <c r="C170" s="46" t="s">
        <v>39</v>
      </c>
      <c r="D170" s="63">
        <f>D171</f>
        <v>592.9</v>
      </c>
      <c r="E170" s="31"/>
      <c r="F170" s="15"/>
      <c r="G170" s="16"/>
    </row>
    <row r="171" spans="1:7" s="4" customFormat="1" ht="15">
      <c r="A171" s="45" t="s">
        <v>235</v>
      </c>
      <c r="B171" s="46" t="s">
        <v>410</v>
      </c>
      <c r="C171" s="46" t="s">
        <v>39</v>
      </c>
      <c r="D171" s="47">
        <f>D172</f>
        <v>592.9</v>
      </c>
      <c r="E171" s="31"/>
      <c r="F171" s="15"/>
      <c r="G171" s="16"/>
    </row>
    <row r="172" spans="1:7" s="4" customFormat="1" ht="26.25">
      <c r="A172" s="45" t="s">
        <v>354</v>
      </c>
      <c r="B172" s="46" t="s">
        <v>410</v>
      </c>
      <c r="C172" s="46" t="s">
        <v>85</v>
      </c>
      <c r="D172" s="47">
        <f>D173</f>
        <v>592.9</v>
      </c>
      <c r="E172" s="31"/>
      <c r="F172" s="15"/>
      <c r="G172" s="16"/>
    </row>
    <row r="173" spans="1:7" s="4" customFormat="1" ht="26.25">
      <c r="A173" s="45" t="s">
        <v>86</v>
      </c>
      <c r="B173" s="46" t="s">
        <v>410</v>
      </c>
      <c r="C173" s="46" t="s">
        <v>87</v>
      </c>
      <c r="D173" s="47">
        <f>900-39-268.1</f>
        <v>592.9</v>
      </c>
      <c r="E173" s="31"/>
      <c r="F173" s="15"/>
      <c r="G173" s="16"/>
    </row>
    <row r="174" spans="1:7" s="4" customFormat="1" ht="39">
      <c r="A174" s="69" t="s">
        <v>456</v>
      </c>
      <c r="B174" s="46" t="s">
        <v>454</v>
      </c>
      <c r="C174" s="46" t="s">
        <v>39</v>
      </c>
      <c r="D174" s="47">
        <f>D175</f>
        <v>50.00000000000001</v>
      </c>
      <c r="E174" s="31"/>
      <c r="F174" s="15"/>
      <c r="G174" s="16"/>
    </row>
    <row r="175" spans="1:7" s="4" customFormat="1" ht="15">
      <c r="A175" s="45" t="s">
        <v>235</v>
      </c>
      <c r="B175" s="46" t="s">
        <v>455</v>
      </c>
      <c r="C175" s="46" t="s">
        <v>39</v>
      </c>
      <c r="D175" s="47">
        <f>D176</f>
        <v>50.00000000000001</v>
      </c>
      <c r="E175" s="31"/>
      <c r="F175" s="15"/>
      <c r="G175" s="16"/>
    </row>
    <row r="176" spans="1:7" s="4" customFormat="1" ht="26.25">
      <c r="A176" s="45" t="s">
        <v>354</v>
      </c>
      <c r="B176" s="46" t="s">
        <v>455</v>
      </c>
      <c r="C176" s="46" t="s">
        <v>85</v>
      </c>
      <c r="D176" s="47">
        <f>D177</f>
        <v>50.00000000000001</v>
      </c>
      <c r="E176" s="31"/>
      <c r="F176" s="15"/>
      <c r="G176" s="16"/>
    </row>
    <row r="177" spans="1:7" s="4" customFormat="1" ht="26.25">
      <c r="A177" s="45" t="s">
        <v>86</v>
      </c>
      <c r="B177" s="46" t="s">
        <v>455</v>
      </c>
      <c r="C177" s="46" t="s">
        <v>87</v>
      </c>
      <c r="D177" s="47">
        <f>74.9-24.9</f>
        <v>50.00000000000001</v>
      </c>
      <c r="E177" s="31"/>
      <c r="F177" s="15"/>
      <c r="G177" s="16"/>
    </row>
    <row r="178" spans="1:7" s="4" customFormat="1" ht="15" hidden="1">
      <c r="A178" s="45"/>
      <c r="B178" s="46"/>
      <c r="C178" s="46"/>
      <c r="D178" s="47"/>
      <c r="E178" s="31"/>
      <c r="F178" s="15"/>
      <c r="G178" s="16"/>
    </row>
    <row r="179" spans="1:7" s="4" customFormat="1" ht="39">
      <c r="A179" s="50" t="s">
        <v>668</v>
      </c>
      <c r="B179" s="46" t="s">
        <v>666</v>
      </c>
      <c r="C179" s="46" t="s">
        <v>39</v>
      </c>
      <c r="D179" s="47">
        <f>D180</f>
        <v>50</v>
      </c>
      <c r="E179" s="31"/>
      <c r="F179" s="15"/>
      <c r="G179" s="16"/>
    </row>
    <row r="180" spans="1:7" s="4" customFormat="1" ht="15">
      <c r="A180" s="45" t="s">
        <v>235</v>
      </c>
      <c r="B180" s="46" t="s">
        <v>667</v>
      </c>
      <c r="C180" s="46" t="s">
        <v>39</v>
      </c>
      <c r="D180" s="47">
        <f>D181</f>
        <v>50</v>
      </c>
      <c r="E180" s="31"/>
      <c r="F180" s="15"/>
      <c r="G180" s="16"/>
    </row>
    <row r="181" spans="1:7" s="4" customFormat="1" ht="26.25">
      <c r="A181" s="45" t="s">
        <v>354</v>
      </c>
      <c r="B181" s="46" t="s">
        <v>667</v>
      </c>
      <c r="C181" s="46" t="s">
        <v>85</v>
      </c>
      <c r="D181" s="47">
        <f>D182</f>
        <v>50</v>
      </c>
      <c r="E181" s="31"/>
      <c r="F181" s="15"/>
      <c r="G181" s="16"/>
    </row>
    <row r="182" spans="1:7" s="4" customFormat="1" ht="26.25">
      <c r="A182" s="45" t="s">
        <v>86</v>
      </c>
      <c r="B182" s="46" t="s">
        <v>667</v>
      </c>
      <c r="C182" s="46" t="s">
        <v>87</v>
      </c>
      <c r="D182" s="47">
        <v>50</v>
      </c>
      <c r="E182" s="31"/>
      <c r="F182" s="15"/>
      <c r="G182" s="16"/>
    </row>
    <row r="183" spans="1:7" s="4" customFormat="1" ht="26.25">
      <c r="A183" s="42" t="s">
        <v>446</v>
      </c>
      <c r="B183" s="43" t="s">
        <v>188</v>
      </c>
      <c r="C183" s="43" t="s">
        <v>39</v>
      </c>
      <c r="D183" s="44">
        <f>D184+D188+D192+D196+D200+D208</f>
        <v>2323.9</v>
      </c>
      <c r="E183" s="31"/>
      <c r="F183" s="15"/>
      <c r="G183" s="16"/>
    </row>
    <row r="184" spans="1:7" s="4" customFormat="1" ht="45" customHeight="1">
      <c r="A184" s="45" t="s">
        <v>481</v>
      </c>
      <c r="B184" s="46" t="s">
        <v>234</v>
      </c>
      <c r="C184" s="46" t="s">
        <v>39</v>
      </c>
      <c r="D184" s="63">
        <f>D185</f>
        <v>198</v>
      </c>
      <c r="E184" s="31"/>
      <c r="F184" s="15"/>
      <c r="G184" s="16"/>
    </row>
    <row r="185" spans="1:7" s="4" customFormat="1" ht="15">
      <c r="A185" s="45" t="s">
        <v>235</v>
      </c>
      <c r="B185" s="46" t="s">
        <v>233</v>
      </c>
      <c r="C185" s="46" t="s">
        <v>39</v>
      </c>
      <c r="D185" s="47">
        <f>D186</f>
        <v>198</v>
      </c>
      <c r="E185" s="31"/>
      <c r="F185" s="15"/>
      <c r="G185" s="16"/>
    </row>
    <row r="186" spans="1:7" s="4" customFormat="1" ht="27.75" customHeight="1">
      <c r="A186" s="45" t="s">
        <v>354</v>
      </c>
      <c r="B186" s="46" t="s">
        <v>233</v>
      </c>
      <c r="C186" s="46" t="s">
        <v>85</v>
      </c>
      <c r="D186" s="47">
        <f>D187</f>
        <v>198</v>
      </c>
      <c r="E186" s="31"/>
      <c r="F186" s="15"/>
      <c r="G186" s="16"/>
    </row>
    <row r="187" spans="1:7" s="4" customFormat="1" ht="26.25">
      <c r="A187" s="45" t="s">
        <v>86</v>
      </c>
      <c r="B187" s="46" t="s">
        <v>233</v>
      </c>
      <c r="C187" s="46" t="s">
        <v>87</v>
      </c>
      <c r="D187" s="47">
        <f>200-2.1+0.1</f>
        <v>198</v>
      </c>
      <c r="E187" s="31"/>
      <c r="F187" s="15"/>
      <c r="G187" s="16"/>
    </row>
    <row r="188" spans="1:7" s="4" customFormat="1" ht="54.75" customHeight="1">
      <c r="A188" s="45" t="s">
        <v>250</v>
      </c>
      <c r="B188" s="46" t="s">
        <v>248</v>
      </c>
      <c r="C188" s="46" t="s">
        <v>39</v>
      </c>
      <c r="D188" s="63">
        <f>D189</f>
        <v>710.6</v>
      </c>
      <c r="E188" s="31"/>
      <c r="F188" s="15"/>
      <c r="G188" s="16"/>
    </row>
    <row r="189" spans="1:7" s="4" customFormat="1" ht="21" customHeight="1">
      <c r="A189" s="45" t="s">
        <v>235</v>
      </c>
      <c r="B189" s="46" t="s">
        <v>249</v>
      </c>
      <c r="C189" s="46" t="s">
        <v>39</v>
      </c>
      <c r="D189" s="47">
        <f>D190</f>
        <v>710.6</v>
      </c>
      <c r="E189" s="31"/>
      <c r="F189" s="15"/>
      <c r="G189" s="16"/>
    </row>
    <row r="190" spans="1:7" s="4" customFormat="1" ht="26.25" customHeight="1">
      <c r="A190" s="45" t="s">
        <v>354</v>
      </c>
      <c r="B190" s="46" t="s">
        <v>249</v>
      </c>
      <c r="C190" s="46" t="s">
        <v>85</v>
      </c>
      <c r="D190" s="47">
        <f>D191</f>
        <v>710.6</v>
      </c>
      <c r="E190" s="31"/>
      <c r="F190" s="15"/>
      <c r="G190" s="16"/>
    </row>
    <row r="191" spans="1:7" s="4" customFormat="1" ht="26.25">
      <c r="A191" s="45" t="s">
        <v>86</v>
      </c>
      <c r="B191" s="46" t="s">
        <v>249</v>
      </c>
      <c r="C191" s="46" t="s">
        <v>87</v>
      </c>
      <c r="D191" s="47">
        <f>849.6-173.9+23.1+11.8</f>
        <v>710.6</v>
      </c>
      <c r="E191" s="31"/>
      <c r="F191" s="15"/>
      <c r="G191" s="16"/>
    </row>
    <row r="192" spans="1:7" s="4" customFormat="1" ht="35.25" customHeight="1">
      <c r="A192" s="45" t="s">
        <v>238</v>
      </c>
      <c r="B192" s="46" t="s">
        <v>236</v>
      </c>
      <c r="C192" s="46" t="s">
        <v>39</v>
      </c>
      <c r="D192" s="63">
        <f>D193</f>
        <v>889.8</v>
      </c>
      <c r="E192" s="31"/>
      <c r="F192" s="15"/>
      <c r="G192" s="16"/>
    </row>
    <row r="193" spans="1:7" s="4" customFormat="1" ht="15" customHeight="1">
      <c r="A193" s="45" t="s">
        <v>235</v>
      </c>
      <c r="B193" s="46" t="s">
        <v>237</v>
      </c>
      <c r="C193" s="46" t="s">
        <v>39</v>
      </c>
      <c r="D193" s="47">
        <f>D194</f>
        <v>889.8</v>
      </c>
      <c r="E193" s="31"/>
      <c r="F193" s="15"/>
      <c r="G193" s="16"/>
    </row>
    <row r="194" spans="1:7" s="4" customFormat="1" ht="30.75" customHeight="1">
      <c r="A194" s="45" t="s">
        <v>354</v>
      </c>
      <c r="B194" s="46" t="s">
        <v>237</v>
      </c>
      <c r="C194" s="46" t="s">
        <v>85</v>
      </c>
      <c r="D194" s="47">
        <f>D195</f>
        <v>889.8</v>
      </c>
      <c r="E194" s="31"/>
      <c r="F194" s="15"/>
      <c r="G194" s="16"/>
    </row>
    <row r="195" spans="1:7" s="4" customFormat="1" ht="26.25">
      <c r="A195" s="45" t="s">
        <v>86</v>
      </c>
      <c r="B195" s="46" t="s">
        <v>237</v>
      </c>
      <c r="C195" s="46" t="s">
        <v>87</v>
      </c>
      <c r="D195" s="47">
        <f>880-1.4-340-0.1-92+443.3</f>
        <v>889.8</v>
      </c>
      <c r="E195" s="31"/>
      <c r="F195" s="15"/>
      <c r="G195" s="16"/>
    </row>
    <row r="196" spans="1:7" s="4" customFormat="1" ht="45.75" customHeight="1">
      <c r="A196" s="45" t="s">
        <v>241</v>
      </c>
      <c r="B196" s="46" t="s">
        <v>240</v>
      </c>
      <c r="C196" s="46" t="s">
        <v>39</v>
      </c>
      <c r="D196" s="63">
        <f>D197</f>
        <v>475.5</v>
      </c>
      <c r="E196" s="31"/>
      <c r="F196" s="15"/>
      <c r="G196" s="16"/>
    </row>
    <row r="197" spans="1:7" s="4" customFormat="1" ht="27.75" customHeight="1">
      <c r="A197" s="45" t="s">
        <v>235</v>
      </c>
      <c r="B197" s="46" t="s">
        <v>239</v>
      </c>
      <c r="C197" s="46" t="s">
        <v>39</v>
      </c>
      <c r="D197" s="47">
        <f>D198</f>
        <v>475.5</v>
      </c>
      <c r="E197" s="31"/>
      <c r="F197" s="15"/>
      <c r="G197" s="16"/>
    </row>
    <row r="198" spans="1:7" s="4" customFormat="1" ht="27.75" customHeight="1">
      <c r="A198" s="45" t="s">
        <v>354</v>
      </c>
      <c r="B198" s="46" t="s">
        <v>239</v>
      </c>
      <c r="C198" s="46" t="s">
        <v>85</v>
      </c>
      <c r="D198" s="47">
        <f>D199</f>
        <v>475.5</v>
      </c>
      <c r="E198" s="31"/>
      <c r="F198" s="15"/>
      <c r="G198" s="16"/>
    </row>
    <row r="199" spans="1:7" s="4" customFormat="1" ht="26.25">
      <c r="A199" s="45" t="s">
        <v>86</v>
      </c>
      <c r="B199" s="46" t="s">
        <v>239</v>
      </c>
      <c r="C199" s="46" t="s">
        <v>87</v>
      </c>
      <c r="D199" s="47">
        <f>470+10-2.6-1.9</f>
        <v>475.5</v>
      </c>
      <c r="E199" s="31"/>
      <c r="F199" s="15"/>
      <c r="G199" s="16"/>
    </row>
    <row r="200" spans="1:7" s="4" customFormat="1" ht="27" customHeight="1">
      <c r="A200" s="45" t="s">
        <v>244</v>
      </c>
      <c r="B200" s="46" t="s">
        <v>242</v>
      </c>
      <c r="C200" s="46" t="s">
        <v>39</v>
      </c>
      <c r="D200" s="63">
        <f>D201</f>
        <v>50</v>
      </c>
      <c r="E200" s="31"/>
      <c r="F200" s="15"/>
      <c r="G200" s="16"/>
    </row>
    <row r="201" spans="1:7" s="4" customFormat="1" ht="16.5" customHeight="1">
      <c r="A201" s="45" t="s">
        <v>235</v>
      </c>
      <c r="B201" s="46" t="s">
        <v>243</v>
      </c>
      <c r="C201" s="46" t="s">
        <v>39</v>
      </c>
      <c r="D201" s="47">
        <f>D202</f>
        <v>50</v>
      </c>
      <c r="E201" s="31"/>
      <c r="F201" s="15"/>
      <c r="G201" s="16"/>
    </row>
    <row r="202" spans="1:7" s="4" customFormat="1" ht="30.75" customHeight="1">
      <c r="A202" s="45" t="s">
        <v>354</v>
      </c>
      <c r="B202" s="46" t="s">
        <v>243</v>
      </c>
      <c r="C202" s="46" t="s">
        <v>85</v>
      </c>
      <c r="D202" s="47">
        <f>D203</f>
        <v>50</v>
      </c>
      <c r="E202" s="31"/>
      <c r="F202" s="15"/>
      <c r="G202" s="16"/>
    </row>
    <row r="203" spans="1:7" s="4" customFormat="1" ht="26.25">
      <c r="A203" s="45" t="s">
        <v>86</v>
      </c>
      <c r="B203" s="46" t="s">
        <v>243</v>
      </c>
      <c r="C203" s="46" t="s">
        <v>87</v>
      </c>
      <c r="D203" s="47">
        <v>50</v>
      </c>
      <c r="E203" s="31"/>
      <c r="F203" s="15"/>
      <c r="G203" s="16"/>
    </row>
    <row r="204" spans="1:7" s="4" customFormat="1" ht="17.25" customHeight="1" hidden="1">
      <c r="A204" s="45" t="s">
        <v>245</v>
      </c>
      <c r="B204" s="46" t="s">
        <v>246</v>
      </c>
      <c r="C204" s="46" t="s">
        <v>39</v>
      </c>
      <c r="D204" s="47">
        <f>D206</f>
        <v>0</v>
      </c>
      <c r="E204" s="31"/>
      <c r="F204" s="15"/>
      <c r="G204" s="16"/>
    </row>
    <row r="205" spans="1:7" s="4" customFormat="1" ht="17.25" customHeight="1" hidden="1">
      <c r="A205" s="45" t="s">
        <v>235</v>
      </c>
      <c r="B205" s="46" t="s">
        <v>247</v>
      </c>
      <c r="C205" s="46" t="s">
        <v>39</v>
      </c>
      <c r="D205" s="47">
        <f>D206</f>
        <v>0</v>
      </c>
      <c r="E205" s="31"/>
      <c r="F205" s="15"/>
      <c r="G205" s="16"/>
    </row>
    <row r="206" spans="1:7" s="4" customFormat="1" ht="30" customHeight="1" hidden="1">
      <c r="A206" s="45" t="s">
        <v>354</v>
      </c>
      <c r="B206" s="46" t="s">
        <v>247</v>
      </c>
      <c r="C206" s="46" t="s">
        <v>85</v>
      </c>
      <c r="D206" s="47">
        <f>D207</f>
        <v>0</v>
      </c>
      <c r="E206" s="31"/>
      <c r="F206" s="15"/>
      <c r="G206" s="16"/>
    </row>
    <row r="207" spans="1:7" s="4" customFormat="1" ht="26.25" hidden="1">
      <c r="A207" s="45" t="s">
        <v>86</v>
      </c>
      <c r="B207" s="46" t="s">
        <v>247</v>
      </c>
      <c r="C207" s="46" t="s">
        <v>87</v>
      </c>
      <c r="D207" s="47">
        <f>50-50</f>
        <v>0</v>
      </c>
      <c r="E207" s="31"/>
      <c r="F207" s="15"/>
      <c r="G207" s="16"/>
    </row>
    <row r="208" spans="1:7" s="4" customFormat="1" ht="26.25" hidden="1">
      <c r="A208" s="45" t="s">
        <v>245</v>
      </c>
      <c r="B208" s="46" t="s">
        <v>246</v>
      </c>
      <c r="C208" s="46" t="s">
        <v>39</v>
      </c>
      <c r="D208" s="63">
        <f>D209</f>
        <v>0</v>
      </c>
      <c r="E208" s="31"/>
      <c r="F208" s="15"/>
      <c r="G208" s="16"/>
    </row>
    <row r="209" spans="1:7" s="4" customFormat="1" ht="15" hidden="1">
      <c r="A209" s="45" t="s">
        <v>235</v>
      </c>
      <c r="B209" s="46" t="s">
        <v>247</v>
      </c>
      <c r="C209" s="46" t="s">
        <v>39</v>
      </c>
      <c r="D209" s="47">
        <f>D210</f>
        <v>0</v>
      </c>
      <c r="E209" s="31"/>
      <c r="F209" s="15"/>
      <c r="G209" s="16"/>
    </row>
    <row r="210" spans="1:7" s="4" customFormat="1" ht="26.25" hidden="1">
      <c r="A210" s="45" t="s">
        <v>354</v>
      </c>
      <c r="B210" s="46" t="s">
        <v>247</v>
      </c>
      <c r="C210" s="46" t="s">
        <v>85</v>
      </c>
      <c r="D210" s="47">
        <f>D211</f>
        <v>0</v>
      </c>
      <c r="E210" s="31"/>
      <c r="F210" s="15"/>
      <c r="G210" s="16"/>
    </row>
    <row r="211" spans="1:7" s="4" customFormat="1" ht="26.25" hidden="1">
      <c r="A211" s="45" t="s">
        <v>86</v>
      </c>
      <c r="B211" s="46" t="s">
        <v>247</v>
      </c>
      <c r="C211" s="46" t="s">
        <v>87</v>
      </c>
      <c r="D211" s="47">
        <f>50-8.6-41.4</f>
        <v>0</v>
      </c>
      <c r="E211" s="31"/>
      <c r="F211" s="15"/>
      <c r="G211" s="16"/>
    </row>
    <row r="212" spans="1:7" s="4" customFormat="1" ht="51.75">
      <c r="A212" s="42" t="s">
        <v>447</v>
      </c>
      <c r="B212" s="43" t="s">
        <v>182</v>
      </c>
      <c r="C212" s="43" t="s">
        <v>39</v>
      </c>
      <c r="D212" s="44">
        <f>D213+D242</f>
        <v>3999.2999999999997</v>
      </c>
      <c r="E212" s="31"/>
      <c r="F212" s="15"/>
      <c r="G212" s="16"/>
    </row>
    <row r="213" spans="1:7" s="4" customFormat="1" ht="26.25">
      <c r="A213" s="45" t="s">
        <v>266</v>
      </c>
      <c r="B213" s="46" t="s">
        <v>271</v>
      </c>
      <c r="C213" s="46" t="s">
        <v>39</v>
      </c>
      <c r="D213" s="63">
        <f>D214+D231+D227</f>
        <v>2698.7</v>
      </c>
      <c r="E213" s="31"/>
      <c r="F213" s="15"/>
      <c r="G213" s="16"/>
    </row>
    <row r="214" spans="1:7" s="4" customFormat="1" ht="69" customHeight="1">
      <c r="A214" s="45" t="s">
        <v>471</v>
      </c>
      <c r="B214" s="46" t="s">
        <v>267</v>
      </c>
      <c r="C214" s="46" t="s">
        <v>39</v>
      </c>
      <c r="D214" s="47">
        <f>D215+D218</f>
        <v>2628.7</v>
      </c>
      <c r="E214" s="31"/>
      <c r="F214" s="15"/>
      <c r="G214" s="16"/>
    </row>
    <row r="215" spans="1:7" s="4" customFormat="1" ht="39">
      <c r="A215" s="45" t="s">
        <v>152</v>
      </c>
      <c r="B215" s="46" t="s">
        <v>269</v>
      </c>
      <c r="C215" s="46" t="s">
        <v>39</v>
      </c>
      <c r="D215" s="47">
        <f>D216</f>
        <v>4</v>
      </c>
      <c r="E215" s="31"/>
      <c r="F215" s="15"/>
      <c r="G215" s="16"/>
    </row>
    <row r="216" spans="1:7" s="4" customFormat="1" ht="15">
      <c r="A216" s="45" t="s">
        <v>90</v>
      </c>
      <c r="B216" s="46" t="s">
        <v>269</v>
      </c>
      <c r="C216" s="46" t="s">
        <v>91</v>
      </c>
      <c r="D216" s="47">
        <f>D217</f>
        <v>4</v>
      </c>
      <c r="E216" s="31"/>
      <c r="F216" s="15"/>
      <c r="G216" s="16"/>
    </row>
    <row r="217" spans="1:7" s="4" customFormat="1" ht="15">
      <c r="A217" s="45" t="s">
        <v>96</v>
      </c>
      <c r="B217" s="46" t="s">
        <v>269</v>
      </c>
      <c r="C217" s="46" t="s">
        <v>97</v>
      </c>
      <c r="D217" s="47">
        <v>4</v>
      </c>
      <c r="E217" s="31"/>
      <c r="F217" s="15"/>
      <c r="G217" s="16"/>
    </row>
    <row r="218" spans="1:7" s="4" customFormat="1" ht="14.25" customHeight="1">
      <c r="A218" s="45" t="s">
        <v>125</v>
      </c>
      <c r="B218" s="46" t="s">
        <v>270</v>
      </c>
      <c r="C218" s="46" t="s">
        <v>39</v>
      </c>
      <c r="D218" s="63">
        <f>D219+D221</f>
        <v>2624.7</v>
      </c>
      <c r="E218" s="31"/>
      <c r="F218" s="15"/>
      <c r="G218" s="16"/>
    </row>
    <row r="219" spans="1:7" s="4" customFormat="1" ht="57.75" customHeight="1">
      <c r="A219" s="45" t="s">
        <v>80</v>
      </c>
      <c r="B219" s="46" t="s">
        <v>270</v>
      </c>
      <c r="C219" s="46" t="s">
        <v>34</v>
      </c>
      <c r="D219" s="47">
        <f>D220</f>
        <v>2432.1</v>
      </c>
      <c r="E219" s="31"/>
      <c r="F219" s="15"/>
      <c r="G219" s="16"/>
    </row>
    <row r="220" spans="1:7" s="4" customFormat="1" ht="15">
      <c r="A220" s="45" t="s">
        <v>141</v>
      </c>
      <c r="B220" s="46" t="s">
        <v>270</v>
      </c>
      <c r="C220" s="46" t="s">
        <v>127</v>
      </c>
      <c r="D220" s="47">
        <v>2432.1</v>
      </c>
      <c r="E220" s="31"/>
      <c r="F220" s="15"/>
      <c r="G220" s="16"/>
    </row>
    <row r="221" spans="1:7" s="4" customFormat="1" ht="27.75" customHeight="1">
      <c r="A221" s="45" t="s">
        <v>354</v>
      </c>
      <c r="B221" s="46" t="s">
        <v>270</v>
      </c>
      <c r="C221" s="46" t="s">
        <v>85</v>
      </c>
      <c r="D221" s="47">
        <f>D222</f>
        <v>192.6</v>
      </c>
      <c r="E221" s="31"/>
      <c r="F221" s="15"/>
      <c r="G221" s="16"/>
    </row>
    <row r="222" spans="1:7" s="4" customFormat="1" ht="26.25">
      <c r="A222" s="45" t="s">
        <v>129</v>
      </c>
      <c r="B222" s="46" t="s">
        <v>270</v>
      </c>
      <c r="C222" s="46" t="s">
        <v>87</v>
      </c>
      <c r="D222" s="47">
        <f>31.9+87.6+65.6+7.5</f>
        <v>192.6</v>
      </c>
      <c r="E222" s="31"/>
      <c r="F222" s="15"/>
      <c r="G222" s="16"/>
    </row>
    <row r="223" spans="1:7" s="4" customFormat="1" ht="16.5" customHeight="1" hidden="1">
      <c r="A223" s="45" t="s">
        <v>273</v>
      </c>
      <c r="B223" s="46" t="s">
        <v>272</v>
      </c>
      <c r="C223" s="46" t="s">
        <v>39</v>
      </c>
      <c r="D223" s="47">
        <f>D224</f>
        <v>0</v>
      </c>
      <c r="E223" s="31"/>
      <c r="F223" s="15"/>
      <c r="G223" s="16"/>
    </row>
    <row r="224" spans="1:7" s="4" customFormat="1" ht="15" hidden="1">
      <c r="A224" s="45" t="s">
        <v>235</v>
      </c>
      <c r="B224" s="46" t="s">
        <v>274</v>
      </c>
      <c r="C224" s="46" t="s">
        <v>39</v>
      </c>
      <c r="D224" s="47">
        <f>D225</f>
        <v>0</v>
      </c>
      <c r="E224" s="31"/>
      <c r="F224" s="15"/>
      <c r="G224" s="16"/>
    </row>
    <row r="225" spans="1:7" s="4" customFormat="1" ht="27.75" customHeight="1" hidden="1">
      <c r="A225" s="45" t="s">
        <v>354</v>
      </c>
      <c r="B225" s="46" t="s">
        <v>274</v>
      </c>
      <c r="C225" s="46" t="s">
        <v>85</v>
      </c>
      <c r="D225" s="47">
        <f>D226</f>
        <v>0</v>
      </c>
      <c r="E225" s="31"/>
      <c r="F225" s="15"/>
      <c r="G225" s="16"/>
    </row>
    <row r="226" spans="1:7" s="4" customFormat="1" ht="26.25" hidden="1">
      <c r="A226" s="45" t="s">
        <v>86</v>
      </c>
      <c r="B226" s="46" t="s">
        <v>274</v>
      </c>
      <c r="C226" s="46" t="s">
        <v>87</v>
      </c>
      <c r="D226" s="47"/>
      <c r="E226" s="31"/>
      <c r="F226" s="15"/>
      <c r="G226" s="16"/>
    </row>
    <row r="227" spans="1:7" s="4" customFormat="1" ht="26.25">
      <c r="A227" s="45" t="s">
        <v>273</v>
      </c>
      <c r="B227" s="46" t="s">
        <v>272</v>
      </c>
      <c r="C227" s="46" t="s">
        <v>39</v>
      </c>
      <c r="D227" s="47">
        <f>D228</f>
        <v>50</v>
      </c>
      <c r="E227" s="31"/>
      <c r="F227" s="15"/>
      <c r="G227" s="16"/>
    </row>
    <row r="228" spans="1:7" s="4" customFormat="1" ht="15">
      <c r="A228" s="45" t="s">
        <v>235</v>
      </c>
      <c r="B228" s="46" t="s">
        <v>274</v>
      </c>
      <c r="C228" s="46" t="s">
        <v>39</v>
      </c>
      <c r="D228" s="47">
        <f>D229</f>
        <v>50</v>
      </c>
      <c r="E228" s="31"/>
      <c r="F228" s="15"/>
      <c r="G228" s="16"/>
    </row>
    <row r="229" spans="1:7" s="4" customFormat="1" ht="26.25">
      <c r="A229" s="45" t="s">
        <v>354</v>
      </c>
      <c r="B229" s="46" t="s">
        <v>274</v>
      </c>
      <c r="C229" s="46" t="s">
        <v>85</v>
      </c>
      <c r="D229" s="47">
        <f>D230</f>
        <v>50</v>
      </c>
      <c r="E229" s="31"/>
      <c r="F229" s="15"/>
      <c r="G229" s="16"/>
    </row>
    <row r="230" spans="1:7" s="4" customFormat="1" ht="26.25">
      <c r="A230" s="45" t="s">
        <v>129</v>
      </c>
      <c r="B230" s="46" t="s">
        <v>274</v>
      </c>
      <c r="C230" s="46" t="s">
        <v>87</v>
      </c>
      <c r="D230" s="47">
        <f>49.9+0.1</f>
        <v>50</v>
      </c>
      <c r="E230" s="31"/>
      <c r="F230" s="15"/>
      <c r="G230" s="16"/>
    </row>
    <row r="231" spans="1:7" s="4" customFormat="1" ht="39">
      <c r="A231" s="45" t="s">
        <v>429</v>
      </c>
      <c r="B231" s="46" t="s">
        <v>386</v>
      </c>
      <c r="C231" s="46" t="s">
        <v>39</v>
      </c>
      <c r="D231" s="63">
        <f>D232</f>
        <v>20</v>
      </c>
      <c r="E231" s="31"/>
      <c r="F231" s="15"/>
      <c r="G231" s="16"/>
    </row>
    <row r="232" spans="1:7" s="4" customFormat="1" ht="15">
      <c r="A232" s="45" t="s">
        <v>235</v>
      </c>
      <c r="B232" s="46" t="s">
        <v>388</v>
      </c>
      <c r="C232" s="46" t="s">
        <v>39</v>
      </c>
      <c r="D232" s="47">
        <f>D233</f>
        <v>20</v>
      </c>
      <c r="E232" s="31"/>
      <c r="F232" s="15"/>
      <c r="G232" s="16"/>
    </row>
    <row r="233" spans="1:7" s="4" customFormat="1" ht="26.25">
      <c r="A233" s="45" t="s">
        <v>354</v>
      </c>
      <c r="B233" s="46" t="s">
        <v>388</v>
      </c>
      <c r="C233" s="46" t="s">
        <v>85</v>
      </c>
      <c r="D233" s="47">
        <f>D234</f>
        <v>20</v>
      </c>
      <c r="E233" s="31"/>
      <c r="F233" s="15"/>
      <c r="G233" s="16"/>
    </row>
    <row r="234" spans="1:7" s="4" customFormat="1" ht="26.25">
      <c r="A234" s="45" t="s">
        <v>86</v>
      </c>
      <c r="B234" s="46" t="s">
        <v>388</v>
      </c>
      <c r="C234" s="46" t="s">
        <v>87</v>
      </c>
      <c r="D234" s="47">
        <v>20</v>
      </c>
      <c r="E234" s="31"/>
      <c r="F234" s="15"/>
      <c r="G234" s="16"/>
    </row>
    <row r="235" spans="1:7" s="4" customFormat="1" ht="64.5" hidden="1">
      <c r="A235" s="45" t="s">
        <v>392</v>
      </c>
      <c r="B235" s="46" t="s">
        <v>389</v>
      </c>
      <c r="C235" s="46" t="s">
        <v>39</v>
      </c>
      <c r="D235" s="47">
        <f>D236+D239</f>
        <v>0</v>
      </c>
      <c r="E235" s="31"/>
      <c r="F235" s="15"/>
      <c r="G235" s="16"/>
    </row>
    <row r="236" spans="1:7" s="4" customFormat="1" ht="15" hidden="1">
      <c r="A236" s="45" t="s">
        <v>235</v>
      </c>
      <c r="B236" s="46" t="s">
        <v>390</v>
      </c>
      <c r="C236" s="46" t="s">
        <v>39</v>
      </c>
      <c r="D236" s="47">
        <f>D237</f>
        <v>0</v>
      </c>
      <c r="E236" s="31"/>
      <c r="F236" s="15"/>
      <c r="G236" s="16"/>
    </row>
    <row r="237" spans="1:7" s="4" customFormat="1" ht="26.25" hidden="1">
      <c r="A237" s="45" t="s">
        <v>354</v>
      </c>
      <c r="B237" s="46" t="s">
        <v>390</v>
      </c>
      <c r="C237" s="46" t="s">
        <v>85</v>
      </c>
      <c r="D237" s="47">
        <f>D238</f>
        <v>0</v>
      </c>
      <c r="E237" s="31"/>
      <c r="F237" s="15"/>
      <c r="G237" s="16"/>
    </row>
    <row r="238" spans="1:7" s="4" customFormat="1" ht="26.25" hidden="1">
      <c r="A238" s="45" t="s">
        <v>86</v>
      </c>
      <c r="B238" s="46" t="s">
        <v>390</v>
      </c>
      <c r="C238" s="46" t="s">
        <v>87</v>
      </c>
      <c r="D238" s="47"/>
      <c r="E238" s="31"/>
      <c r="F238" s="15"/>
      <c r="G238" s="16"/>
    </row>
    <row r="239" spans="1:7" s="4" customFormat="1" ht="26.25" hidden="1">
      <c r="A239" s="45" t="s">
        <v>393</v>
      </c>
      <c r="B239" s="46" t="s">
        <v>391</v>
      </c>
      <c r="C239" s="46" t="s">
        <v>39</v>
      </c>
      <c r="D239" s="47">
        <f>D240</f>
        <v>0</v>
      </c>
      <c r="E239" s="31"/>
      <c r="F239" s="15"/>
      <c r="G239" s="16"/>
    </row>
    <row r="240" spans="1:7" s="4" customFormat="1" ht="26.25" hidden="1">
      <c r="A240" s="45" t="s">
        <v>354</v>
      </c>
      <c r="B240" s="46" t="s">
        <v>391</v>
      </c>
      <c r="C240" s="46" t="s">
        <v>85</v>
      </c>
      <c r="D240" s="47">
        <f>D241</f>
        <v>0</v>
      </c>
      <c r="E240" s="31"/>
      <c r="F240" s="15"/>
      <c r="G240" s="16"/>
    </row>
    <row r="241" spans="1:7" s="4" customFormat="1" ht="26.25" hidden="1">
      <c r="A241" s="45" t="s">
        <v>86</v>
      </c>
      <c r="B241" s="46" t="s">
        <v>391</v>
      </c>
      <c r="C241" s="46" t="s">
        <v>87</v>
      </c>
      <c r="D241" s="47"/>
      <c r="E241" s="31"/>
      <c r="F241" s="15"/>
      <c r="G241" s="16"/>
    </row>
    <row r="242" spans="1:7" s="4" customFormat="1" ht="39">
      <c r="A242" s="45" t="s">
        <v>372</v>
      </c>
      <c r="B242" s="46" t="s">
        <v>371</v>
      </c>
      <c r="C242" s="46" t="s">
        <v>39</v>
      </c>
      <c r="D242" s="63">
        <f>D243+D247+D250</f>
        <v>1300.6</v>
      </c>
      <c r="E242" s="31"/>
      <c r="F242" s="15"/>
      <c r="G242" s="16"/>
    </row>
    <row r="243" spans="1:7" s="4" customFormat="1" ht="39">
      <c r="A243" s="45" t="s">
        <v>374</v>
      </c>
      <c r="B243" s="46" t="s">
        <v>373</v>
      </c>
      <c r="C243" s="46" t="s">
        <v>39</v>
      </c>
      <c r="D243" s="63">
        <f>D244</f>
        <v>143.29999999999998</v>
      </c>
      <c r="E243" s="31"/>
      <c r="F243" s="15"/>
      <c r="G243" s="16"/>
    </row>
    <row r="244" spans="1:7" s="4" customFormat="1" ht="15">
      <c r="A244" s="45" t="s">
        <v>235</v>
      </c>
      <c r="B244" s="46" t="s">
        <v>375</v>
      </c>
      <c r="C244" s="46" t="s">
        <v>39</v>
      </c>
      <c r="D244" s="47">
        <f>D245</f>
        <v>143.29999999999998</v>
      </c>
      <c r="E244" s="31"/>
      <c r="F244" s="15"/>
      <c r="G244" s="16"/>
    </row>
    <row r="245" spans="1:7" s="4" customFormat="1" ht="26.25">
      <c r="A245" s="45" t="s">
        <v>354</v>
      </c>
      <c r="B245" s="46" t="s">
        <v>375</v>
      </c>
      <c r="C245" s="46" t="s">
        <v>85</v>
      </c>
      <c r="D245" s="47">
        <f>D246</f>
        <v>143.29999999999998</v>
      </c>
      <c r="E245" s="31"/>
      <c r="F245" s="15"/>
      <c r="G245" s="16"/>
    </row>
    <row r="246" spans="1:7" s="4" customFormat="1" ht="26.25">
      <c r="A246" s="45" t="s">
        <v>86</v>
      </c>
      <c r="B246" s="46" t="s">
        <v>375</v>
      </c>
      <c r="C246" s="46" t="s">
        <v>87</v>
      </c>
      <c r="D246" s="47">
        <f>87.6+19.3+32+4.4</f>
        <v>143.29999999999998</v>
      </c>
      <c r="E246" s="31"/>
      <c r="F246" s="15"/>
      <c r="G246" s="16"/>
    </row>
    <row r="247" spans="1:7" s="4" customFormat="1" ht="64.5">
      <c r="A247" s="45" t="s">
        <v>400</v>
      </c>
      <c r="B247" s="46" t="s">
        <v>401</v>
      </c>
      <c r="C247" s="46" t="s">
        <v>39</v>
      </c>
      <c r="D247" s="63">
        <f>D248</f>
        <v>1108.3</v>
      </c>
      <c r="E247" s="31"/>
      <c r="F247" s="15"/>
      <c r="G247" s="16"/>
    </row>
    <row r="248" spans="1:7" s="4" customFormat="1" ht="26.25">
      <c r="A248" s="45" t="s">
        <v>354</v>
      </c>
      <c r="B248" s="46" t="s">
        <v>402</v>
      </c>
      <c r="C248" s="46" t="s">
        <v>85</v>
      </c>
      <c r="D248" s="47">
        <f>D249</f>
        <v>1108.3</v>
      </c>
      <c r="E248" s="31"/>
      <c r="F248" s="15"/>
      <c r="G248" s="16"/>
    </row>
    <row r="249" spans="1:7" s="4" customFormat="1" ht="26.25">
      <c r="A249" s="45" t="s">
        <v>86</v>
      </c>
      <c r="B249" s="46" t="s">
        <v>402</v>
      </c>
      <c r="C249" s="46" t="s">
        <v>87</v>
      </c>
      <c r="D249" s="47">
        <f>664-49.9-151.7-0.1+92+554</f>
        <v>1108.3</v>
      </c>
      <c r="E249" s="31"/>
      <c r="F249" s="15"/>
      <c r="G249" s="16"/>
    </row>
    <row r="250" spans="1:7" s="4" customFormat="1" ht="39">
      <c r="A250" s="45" t="s">
        <v>428</v>
      </c>
      <c r="B250" s="46" t="s">
        <v>426</v>
      </c>
      <c r="C250" s="46" t="s">
        <v>39</v>
      </c>
      <c r="D250" s="63">
        <f>D251</f>
        <v>49</v>
      </c>
      <c r="E250" s="31"/>
      <c r="F250" s="15"/>
      <c r="G250" s="16"/>
    </row>
    <row r="251" spans="1:7" s="4" customFormat="1" ht="15">
      <c r="A251" s="45" t="s">
        <v>235</v>
      </c>
      <c r="B251" s="46" t="s">
        <v>427</v>
      </c>
      <c r="C251" s="46" t="s">
        <v>39</v>
      </c>
      <c r="D251" s="47">
        <f>D252</f>
        <v>49</v>
      </c>
      <c r="E251" s="31"/>
      <c r="F251" s="15"/>
      <c r="G251" s="16"/>
    </row>
    <row r="252" spans="1:7" s="4" customFormat="1" ht="26.25">
      <c r="A252" s="45" t="s">
        <v>354</v>
      </c>
      <c r="B252" s="46" t="s">
        <v>427</v>
      </c>
      <c r="C252" s="46" t="s">
        <v>85</v>
      </c>
      <c r="D252" s="47">
        <f>D253</f>
        <v>49</v>
      </c>
      <c r="E252" s="31"/>
      <c r="F252" s="15"/>
      <c r="G252" s="16"/>
    </row>
    <row r="253" spans="1:7" s="4" customFormat="1" ht="26.25">
      <c r="A253" s="45" t="s">
        <v>86</v>
      </c>
      <c r="B253" s="46" t="s">
        <v>427</v>
      </c>
      <c r="C253" s="46" t="s">
        <v>87</v>
      </c>
      <c r="D253" s="47">
        <v>49</v>
      </c>
      <c r="E253" s="31"/>
      <c r="F253" s="15"/>
      <c r="G253" s="16"/>
    </row>
    <row r="254" spans="1:7" s="4" customFormat="1" ht="39">
      <c r="A254" s="42" t="s">
        <v>448</v>
      </c>
      <c r="B254" s="43" t="s">
        <v>380</v>
      </c>
      <c r="C254" s="43" t="s">
        <v>39</v>
      </c>
      <c r="D254" s="44">
        <f>D259</f>
        <v>1240.1999999999998</v>
      </c>
      <c r="E254" s="31"/>
      <c r="F254" s="15"/>
      <c r="G254" s="16"/>
    </row>
    <row r="255" spans="1:7" s="4" customFormat="1" ht="26.25" hidden="1">
      <c r="A255" s="45" t="s">
        <v>383</v>
      </c>
      <c r="B255" s="46" t="s">
        <v>381</v>
      </c>
      <c r="C255" s="46" t="s">
        <v>39</v>
      </c>
      <c r="D255" s="47">
        <f>D256</f>
        <v>0</v>
      </c>
      <c r="E255" s="31"/>
      <c r="F255" s="15"/>
      <c r="G255" s="16"/>
    </row>
    <row r="256" spans="1:7" s="4" customFormat="1" ht="15" hidden="1">
      <c r="A256" s="45" t="s">
        <v>235</v>
      </c>
      <c r="B256" s="46" t="s">
        <v>382</v>
      </c>
      <c r="C256" s="46" t="s">
        <v>39</v>
      </c>
      <c r="D256" s="47">
        <f>D257</f>
        <v>0</v>
      </c>
      <c r="E256" s="31"/>
      <c r="F256" s="15"/>
      <c r="G256" s="16"/>
    </row>
    <row r="257" spans="1:7" s="4" customFormat="1" ht="26.25" hidden="1">
      <c r="A257" s="45" t="s">
        <v>354</v>
      </c>
      <c r="B257" s="46" t="s">
        <v>382</v>
      </c>
      <c r="C257" s="46" t="s">
        <v>85</v>
      </c>
      <c r="D257" s="47">
        <f>D258</f>
        <v>0</v>
      </c>
      <c r="E257" s="31"/>
      <c r="F257" s="15"/>
      <c r="G257" s="16"/>
    </row>
    <row r="258" spans="1:7" s="4" customFormat="1" ht="26.25" hidden="1">
      <c r="A258" s="45" t="s">
        <v>86</v>
      </c>
      <c r="B258" s="46" t="s">
        <v>382</v>
      </c>
      <c r="C258" s="46" t="s">
        <v>87</v>
      </c>
      <c r="D258" s="47"/>
      <c r="E258" s="31"/>
      <c r="F258" s="15"/>
      <c r="G258" s="16"/>
    </row>
    <row r="259" spans="1:7" s="4" customFormat="1" ht="26.25">
      <c r="A259" s="45" t="s">
        <v>472</v>
      </c>
      <c r="B259" s="46" t="s">
        <v>431</v>
      </c>
      <c r="C259" s="46" t="s">
        <v>39</v>
      </c>
      <c r="D259" s="63">
        <f>D260</f>
        <v>1240.1999999999998</v>
      </c>
      <c r="E259" s="31"/>
      <c r="F259" s="15"/>
      <c r="G259" s="16"/>
    </row>
    <row r="260" spans="1:7" s="4" customFormat="1" ht="15">
      <c r="A260" s="45" t="s">
        <v>235</v>
      </c>
      <c r="B260" s="46" t="s">
        <v>432</v>
      </c>
      <c r="C260" s="46" t="s">
        <v>39</v>
      </c>
      <c r="D260" s="47">
        <f>D261</f>
        <v>1240.1999999999998</v>
      </c>
      <c r="E260" s="31"/>
      <c r="F260" s="15"/>
      <c r="G260" s="16"/>
    </row>
    <row r="261" spans="1:7" s="4" customFormat="1" ht="26.25">
      <c r="A261" s="45" t="s">
        <v>354</v>
      </c>
      <c r="B261" s="46" t="s">
        <v>432</v>
      </c>
      <c r="C261" s="46" t="s">
        <v>85</v>
      </c>
      <c r="D261" s="47">
        <f>D262</f>
        <v>1240.1999999999998</v>
      </c>
      <c r="E261" s="31"/>
      <c r="F261" s="15"/>
      <c r="G261" s="16"/>
    </row>
    <row r="262" spans="1:7" s="4" customFormat="1" ht="26.25">
      <c r="A262" s="45" t="s">
        <v>86</v>
      </c>
      <c r="B262" s="46" t="s">
        <v>432</v>
      </c>
      <c r="C262" s="46" t="s">
        <v>87</v>
      </c>
      <c r="D262" s="47">
        <f>1080+515+739.6-0.3-554-441.4-10-50-0.1-38.6+311.2-311.2</f>
        <v>1240.1999999999998</v>
      </c>
      <c r="E262" s="31"/>
      <c r="F262" s="15"/>
      <c r="G262" s="16"/>
    </row>
    <row r="263" spans="1:7" s="4" customFormat="1" ht="42.75" customHeight="1">
      <c r="A263" s="79" t="s">
        <v>223</v>
      </c>
      <c r="B263" s="80" t="s">
        <v>205</v>
      </c>
      <c r="C263" s="80" t="s">
        <v>39</v>
      </c>
      <c r="D263" s="81">
        <f>D264+D270+D274</f>
        <v>2673.7</v>
      </c>
      <c r="E263" s="31"/>
      <c r="F263" s="15"/>
      <c r="G263" s="16"/>
    </row>
    <row r="264" spans="1:7" s="4" customFormat="1" ht="53.25" customHeight="1">
      <c r="A264" s="45" t="s">
        <v>251</v>
      </c>
      <c r="B264" s="46" t="s">
        <v>232</v>
      </c>
      <c r="C264" s="46" t="s">
        <v>39</v>
      </c>
      <c r="D264" s="47">
        <f>D265</f>
        <v>2140</v>
      </c>
      <c r="E264" s="31"/>
      <c r="F264" s="15"/>
      <c r="G264" s="16"/>
    </row>
    <row r="265" spans="1:7" s="4" customFormat="1" ht="27.75" customHeight="1">
      <c r="A265" s="45" t="s">
        <v>125</v>
      </c>
      <c r="B265" s="46" t="s">
        <v>252</v>
      </c>
      <c r="C265" s="46" t="s">
        <v>39</v>
      </c>
      <c r="D265" s="47">
        <f>D266+D268</f>
        <v>2140</v>
      </c>
      <c r="E265" s="31"/>
      <c r="F265" s="15"/>
      <c r="G265" s="16"/>
    </row>
    <row r="266" spans="1:7" s="4" customFormat="1" ht="51" customHeight="1">
      <c r="A266" s="45" t="s">
        <v>80</v>
      </c>
      <c r="B266" s="46" t="s">
        <v>252</v>
      </c>
      <c r="C266" s="46" t="s">
        <v>34</v>
      </c>
      <c r="D266" s="47">
        <f>D267</f>
        <v>2130</v>
      </c>
      <c r="E266" s="31"/>
      <c r="F266" s="15"/>
      <c r="G266" s="16"/>
    </row>
    <row r="267" spans="1:7" s="4" customFormat="1" ht="15">
      <c r="A267" s="45" t="s">
        <v>141</v>
      </c>
      <c r="B267" s="46" t="s">
        <v>252</v>
      </c>
      <c r="C267" s="46" t="s">
        <v>127</v>
      </c>
      <c r="D267" s="47">
        <v>2130</v>
      </c>
      <c r="E267" s="31"/>
      <c r="F267" s="15"/>
      <c r="G267" s="16"/>
    </row>
    <row r="268" spans="1:7" s="4" customFormat="1" ht="30" customHeight="1">
      <c r="A268" s="45" t="s">
        <v>354</v>
      </c>
      <c r="B268" s="46" t="s">
        <v>252</v>
      </c>
      <c r="C268" s="46" t="s">
        <v>85</v>
      </c>
      <c r="D268" s="47">
        <f>D269</f>
        <v>10</v>
      </c>
      <c r="E268" s="31"/>
      <c r="F268" s="15"/>
      <c r="G268" s="16"/>
    </row>
    <row r="269" spans="1:7" s="4" customFormat="1" ht="26.25">
      <c r="A269" s="45" t="s">
        <v>129</v>
      </c>
      <c r="B269" s="46" t="s">
        <v>252</v>
      </c>
      <c r="C269" s="46" t="s">
        <v>87</v>
      </c>
      <c r="D269" s="47">
        <v>10</v>
      </c>
      <c r="E269" s="31"/>
      <c r="F269" s="15"/>
      <c r="G269" s="16"/>
    </row>
    <row r="270" spans="1:7" s="4" customFormat="1" ht="37.5" customHeight="1">
      <c r="A270" s="45" t="s">
        <v>254</v>
      </c>
      <c r="B270" s="46" t="s">
        <v>256</v>
      </c>
      <c r="C270" s="46" t="s">
        <v>39</v>
      </c>
      <c r="D270" s="47">
        <f>D271</f>
        <v>57.2</v>
      </c>
      <c r="E270" s="31"/>
      <c r="F270" s="15"/>
      <c r="G270" s="16"/>
    </row>
    <row r="271" spans="1:7" s="4" customFormat="1" ht="25.5" customHeight="1">
      <c r="A271" s="45" t="s">
        <v>125</v>
      </c>
      <c r="B271" s="46" t="s">
        <v>253</v>
      </c>
      <c r="C271" s="46" t="s">
        <v>39</v>
      </c>
      <c r="D271" s="47">
        <f>D272</f>
        <v>57.2</v>
      </c>
      <c r="E271" s="31"/>
      <c r="F271" s="15"/>
      <c r="G271" s="16"/>
    </row>
    <row r="272" spans="1:7" s="4" customFormat="1" ht="26.25" customHeight="1">
      <c r="A272" s="45" t="s">
        <v>354</v>
      </c>
      <c r="B272" s="46" t="s">
        <v>253</v>
      </c>
      <c r="C272" s="46" t="s">
        <v>85</v>
      </c>
      <c r="D272" s="47">
        <f>D273</f>
        <v>57.2</v>
      </c>
      <c r="E272" s="31"/>
      <c r="F272" s="15"/>
      <c r="G272" s="16"/>
    </row>
    <row r="273" spans="1:7" s="4" customFormat="1" ht="26.25">
      <c r="A273" s="45" t="s">
        <v>129</v>
      </c>
      <c r="B273" s="46" t="s">
        <v>253</v>
      </c>
      <c r="C273" s="46" t="s">
        <v>87</v>
      </c>
      <c r="D273" s="47">
        <v>57.2</v>
      </c>
      <c r="E273" s="31"/>
      <c r="F273" s="15"/>
      <c r="G273" s="16"/>
    </row>
    <row r="274" spans="1:7" s="4" customFormat="1" ht="26.25">
      <c r="A274" s="45" t="s">
        <v>257</v>
      </c>
      <c r="B274" s="46" t="s">
        <v>258</v>
      </c>
      <c r="C274" s="46" t="s">
        <v>39</v>
      </c>
      <c r="D274" s="63">
        <f>D275+D278</f>
        <v>476.5</v>
      </c>
      <c r="E274" s="31"/>
      <c r="F274" s="15"/>
      <c r="G274" s="16"/>
    </row>
    <row r="275" spans="1:7" s="4" customFormat="1" ht="27.75" customHeight="1">
      <c r="A275" s="45" t="s">
        <v>125</v>
      </c>
      <c r="B275" s="46" t="s">
        <v>255</v>
      </c>
      <c r="C275" s="46" t="s">
        <v>39</v>
      </c>
      <c r="D275" s="47">
        <f>D276</f>
        <v>425.7</v>
      </c>
      <c r="E275" s="31"/>
      <c r="F275" s="15"/>
      <c r="G275" s="16"/>
    </row>
    <row r="276" spans="1:7" s="4" customFormat="1" ht="30.75" customHeight="1">
      <c r="A276" s="45" t="s">
        <v>354</v>
      </c>
      <c r="B276" s="46" t="s">
        <v>255</v>
      </c>
      <c r="C276" s="46" t="s">
        <v>85</v>
      </c>
      <c r="D276" s="47">
        <f>D277</f>
        <v>425.7</v>
      </c>
      <c r="E276" s="31"/>
      <c r="F276" s="15"/>
      <c r="G276" s="16"/>
    </row>
    <row r="277" spans="1:7" s="4" customFormat="1" ht="26.25">
      <c r="A277" s="45" t="s">
        <v>129</v>
      </c>
      <c r="B277" s="46" t="s">
        <v>255</v>
      </c>
      <c r="C277" s="46" t="s">
        <v>87</v>
      </c>
      <c r="D277" s="47">
        <f>268.5+7.3+40+20+10-0.1+80</f>
        <v>425.7</v>
      </c>
      <c r="E277" s="31"/>
      <c r="F277" s="15"/>
      <c r="G277" s="16"/>
    </row>
    <row r="278" spans="1:7" s="4" customFormat="1" ht="39">
      <c r="A278" s="45" t="s">
        <v>152</v>
      </c>
      <c r="B278" s="46" t="s">
        <v>259</v>
      </c>
      <c r="C278" s="46" t="s">
        <v>39</v>
      </c>
      <c r="D278" s="63">
        <f>D279</f>
        <v>50.8</v>
      </c>
      <c r="E278" s="31"/>
      <c r="F278" s="15"/>
      <c r="G278" s="16"/>
    </row>
    <row r="279" spans="1:7" s="4" customFormat="1" ht="15">
      <c r="A279" s="45" t="s">
        <v>90</v>
      </c>
      <c r="B279" s="46" t="s">
        <v>259</v>
      </c>
      <c r="C279" s="46" t="s">
        <v>91</v>
      </c>
      <c r="D279" s="47">
        <f>D280</f>
        <v>50.8</v>
      </c>
      <c r="E279" s="31"/>
      <c r="F279" s="15"/>
      <c r="G279" s="16"/>
    </row>
    <row r="280" spans="1:7" s="4" customFormat="1" ht="15">
      <c r="A280" s="45" t="s">
        <v>96</v>
      </c>
      <c r="B280" s="46" t="s">
        <v>259</v>
      </c>
      <c r="C280" s="46" t="s">
        <v>97</v>
      </c>
      <c r="D280" s="47">
        <v>50.8</v>
      </c>
      <c r="E280" s="31"/>
      <c r="F280" s="15"/>
      <c r="G280" s="16"/>
    </row>
    <row r="281" spans="1:7" s="4" customFormat="1" ht="66" customHeight="1">
      <c r="A281" s="42" t="s">
        <v>198</v>
      </c>
      <c r="B281" s="43" t="s">
        <v>199</v>
      </c>
      <c r="C281" s="43" t="s">
        <v>39</v>
      </c>
      <c r="D281" s="44">
        <f>D282</f>
        <v>1442.1</v>
      </c>
      <c r="E281" s="31"/>
      <c r="F281" s="15"/>
      <c r="G281" s="16"/>
    </row>
    <row r="282" spans="1:7" s="4" customFormat="1" ht="44.25" customHeight="1">
      <c r="A282" s="45" t="s">
        <v>304</v>
      </c>
      <c r="B282" s="46" t="s">
        <v>305</v>
      </c>
      <c r="C282" s="46" t="s">
        <v>39</v>
      </c>
      <c r="D282" s="47">
        <f>D283</f>
        <v>1442.1</v>
      </c>
      <c r="E282" s="31"/>
      <c r="F282" s="15"/>
      <c r="G282" s="16"/>
    </row>
    <row r="283" spans="1:7" s="4" customFormat="1" ht="26.25">
      <c r="A283" s="45" t="s">
        <v>108</v>
      </c>
      <c r="B283" s="46" t="s">
        <v>306</v>
      </c>
      <c r="C283" s="46" t="s">
        <v>39</v>
      </c>
      <c r="D283" s="47">
        <f>D284</f>
        <v>1442.1</v>
      </c>
      <c r="E283" s="31"/>
      <c r="F283" s="15"/>
      <c r="G283" s="16"/>
    </row>
    <row r="284" spans="1:7" s="4" customFormat="1" ht="26.25">
      <c r="A284" s="45" t="s">
        <v>109</v>
      </c>
      <c r="B284" s="46" t="s">
        <v>306</v>
      </c>
      <c r="C284" s="46" t="s">
        <v>110</v>
      </c>
      <c r="D284" s="47">
        <f>D285</f>
        <v>1442.1</v>
      </c>
      <c r="E284" s="31"/>
      <c r="F284" s="15"/>
      <c r="G284" s="16"/>
    </row>
    <row r="285" spans="1:7" s="4" customFormat="1" ht="15">
      <c r="A285" s="45" t="s">
        <v>111</v>
      </c>
      <c r="B285" s="46" t="s">
        <v>306</v>
      </c>
      <c r="C285" s="46" t="s">
        <v>112</v>
      </c>
      <c r="D285" s="47">
        <f>1336.1+6+100</f>
        <v>1442.1</v>
      </c>
      <c r="E285" s="31"/>
      <c r="F285" s="15"/>
      <c r="G285" s="16"/>
    </row>
    <row r="286" spans="1:7" s="4" customFormat="1" ht="81" customHeight="1">
      <c r="A286" s="42" t="s">
        <v>449</v>
      </c>
      <c r="B286" s="43" t="s">
        <v>192</v>
      </c>
      <c r="C286" s="43" t="s">
        <v>39</v>
      </c>
      <c r="D286" s="44">
        <f>D287</f>
        <v>21251.5</v>
      </c>
      <c r="E286" s="31"/>
      <c r="F286" s="15"/>
      <c r="G286" s="16"/>
    </row>
    <row r="287" spans="1:7" s="4" customFormat="1" ht="40.5" customHeight="1">
      <c r="A287" s="45" t="s">
        <v>321</v>
      </c>
      <c r="B287" s="46" t="s">
        <v>322</v>
      </c>
      <c r="C287" s="46" t="s">
        <v>39</v>
      </c>
      <c r="D287" s="47">
        <f>D288+D291+D294</f>
        <v>21251.5</v>
      </c>
      <c r="E287" s="31"/>
      <c r="F287" s="15"/>
      <c r="G287" s="16"/>
    </row>
    <row r="288" spans="1:7" s="4" customFormat="1" ht="50.25" customHeight="1">
      <c r="A288" s="45" t="s">
        <v>139</v>
      </c>
      <c r="B288" s="46" t="s">
        <v>323</v>
      </c>
      <c r="C288" s="46" t="s">
        <v>39</v>
      </c>
      <c r="D288" s="47">
        <f>D289</f>
        <v>294.4</v>
      </c>
      <c r="E288" s="31"/>
      <c r="F288" s="15"/>
      <c r="G288" s="16"/>
    </row>
    <row r="289" spans="1:7" s="4" customFormat="1" ht="29.25" customHeight="1">
      <c r="A289" s="45" t="s">
        <v>109</v>
      </c>
      <c r="B289" s="46" t="s">
        <v>323</v>
      </c>
      <c r="C289" s="46" t="s">
        <v>110</v>
      </c>
      <c r="D289" s="47">
        <f>D290</f>
        <v>294.4</v>
      </c>
      <c r="E289" s="31"/>
      <c r="F289" s="15"/>
      <c r="G289" s="16"/>
    </row>
    <row r="290" spans="1:7" s="4" customFormat="1" ht="15">
      <c r="A290" s="45" t="s">
        <v>111</v>
      </c>
      <c r="B290" s="46" t="s">
        <v>323</v>
      </c>
      <c r="C290" s="46" t="s">
        <v>112</v>
      </c>
      <c r="D290" s="47">
        <v>294.4</v>
      </c>
      <c r="E290" s="31"/>
      <c r="F290" s="15"/>
      <c r="G290" s="16"/>
    </row>
    <row r="291" spans="1:7" s="4" customFormat="1" ht="26.25">
      <c r="A291" s="45" t="s">
        <v>108</v>
      </c>
      <c r="B291" s="46" t="s">
        <v>324</v>
      </c>
      <c r="C291" s="46" t="s">
        <v>39</v>
      </c>
      <c r="D291" s="47">
        <f>D292</f>
        <v>9821.800000000001</v>
      </c>
      <c r="E291" s="31"/>
      <c r="F291" s="15"/>
      <c r="G291" s="16"/>
    </row>
    <row r="292" spans="1:7" s="4" customFormat="1" ht="26.25">
      <c r="A292" s="45" t="s">
        <v>109</v>
      </c>
      <c r="B292" s="46" t="s">
        <v>324</v>
      </c>
      <c r="C292" s="46" t="s">
        <v>110</v>
      </c>
      <c r="D292" s="47">
        <f>D293</f>
        <v>9821.800000000001</v>
      </c>
      <c r="E292" s="31"/>
      <c r="F292" s="15"/>
      <c r="G292" s="16"/>
    </row>
    <row r="293" spans="1:7" s="4" customFormat="1" ht="15">
      <c r="A293" s="45" t="s">
        <v>111</v>
      </c>
      <c r="B293" s="46" t="s">
        <v>324</v>
      </c>
      <c r="C293" s="46" t="s">
        <v>112</v>
      </c>
      <c r="D293" s="47">
        <f>9747.1+64.2+10.5</f>
        <v>9821.800000000001</v>
      </c>
      <c r="E293" s="31"/>
      <c r="F293" s="15"/>
      <c r="G293" s="16"/>
    </row>
    <row r="294" spans="1:7" s="4" customFormat="1" ht="26.25">
      <c r="A294" s="45" t="s">
        <v>146</v>
      </c>
      <c r="B294" s="46" t="s">
        <v>325</v>
      </c>
      <c r="C294" s="46" t="s">
        <v>39</v>
      </c>
      <c r="D294" s="47">
        <f>D295</f>
        <v>11135.3</v>
      </c>
      <c r="E294" s="31"/>
      <c r="F294" s="15"/>
      <c r="G294" s="16"/>
    </row>
    <row r="295" spans="1:7" s="4" customFormat="1" ht="26.25">
      <c r="A295" s="45" t="s">
        <v>109</v>
      </c>
      <c r="B295" s="46" t="s">
        <v>325</v>
      </c>
      <c r="C295" s="46" t="s">
        <v>110</v>
      </c>
      <c r="D295" s="47">
        <f>D296</f>
        <v>11135.3</v>
      </c>
      <c r="E295" s="31"/>
      <c r="F295" s="15"/>
      <c r="G295" s="16"/>
    </row>
    <row r="296" spans="1:7" s="4" customFormat="1" ht="15">
      <c r="A296" s="45" t="s">
        <v>111</v>
      </c>
      <c r="B296" s="46" t="s">
        <v>325</v>
      </c>
      <c r="C296" s="46" t="s">
        <v>112</v>
      </c>
      <c r="D296" s="47">
        <v>11135.3</v>
      </c>
      <c r="E296" s="31"/>
      <c r="F296" s="15"/>
      <c r="G296" s="16"/>
    </row>
    <row r="297" spans="1:7" s="4" customFormat="1" ht="26.25">
      <c r="A297" s="42" t="s">
        <v>228</v>
      </c>
      <c r="B297" s="43" t="s">
        <v>189</v>
      </c>
      <c r="C297" s="43" t="s">
        <v>39</v>
      </c>
      <c r="D297" s="44">
        <f>D298+D302</f>
        <v>1439.2</v>
      </c>
      <c r="E297" s="31"/>
      <c r="F297" s="15"/>
      <c r="G297" s="16"/>
    </row>
    <row r="298" spans="1:7" s="4" customFormat="1" ht="39">
      <c r="A298" s="45" t="s">
        <v>282</v>
      </c>
      <c r="B298" s="46" t="s">
        <v>283</v>
      </c>
      <c r="C298" s="46" t="s">
        <v>39</v>
      </c>
      <c r="D298" s="47">
        <f>D299</f>
        <v>260</v>
      </c>
      <c r="E298" s="31"/>
      <c r="F298" s="15"/>
      <c r="G298" s="16"/>
    </row>
    <row r="299" spans="1:7" s="4" customFormat="1" ht="15">
      <c r="A299" s="45" t="s">
        <v>235</v>
      </c>
      <c r="B299" s="46" t="s">
        <v>284</v>
      </c>
      <c r="C299" s="46" t="s">
        <v>39</v>
      </c>
      <c r="D299" s="47">
        <f>D300</f>
        <v>260</v>
      </c>
      <c r="E299" s="31"/>
      <c r="F299" s="15"/>
      <c r="G299" s="16"/>
    </row>
    <row r="300" spans="1:7" s="4" customFormat="1" ht="29.25" customHeight="1">
      <c r="A300" s="45" t="s">
        <v>354</v>
      </c>
      <c r="B300" s="46" t="s">
        <v>284</v>
      </c>
      <c r="C300" s="46" t="s">
        <v>85</v>
      </c>
      <c r="D300" s="47">
        <f>D301</f>
        <v>260</v>
      </c>
      <c r="E300" s="31"/>
      <c r="F300" s="15"/>
      <c r="G300" s="16"/>
    </row>
    <row r="301" spans="1:7" s="4" customFormat="1" ht="26.25">
      <c r="A301" s="45" t="s">
        <v>86</v>
      </c>
      <c r="B301" s="46" t="s">
        <v>284</v>
      </c>
      <c r="C301" s="46" t="s">
        <v>87</v>
      </c>
      <c r="D301" s="47">
        <f>100+160</f>
        <v>260</v>
      </c>
      <c r="E301" s="31"/>
      <c r="F301" s="15"/>
      <c r="G301" s="16"/>
    </row>
    <row r="302" spans="1:7" s="4" customFormat="1" ht="15">
      <c r="A302" s="45" t="s">
        <v>286</v>
      </c>
      <c r="B302" s="46" t="s">
        <v>285</v>
      </c>
      <c r="C302" s="46" t="s">
        <v>39</v>
      </c>
      <c r="D302" s="47">
        <f>D303</f>
        <v>1179.2</v>
      </c>
      <c r="E302" s="31"/>
      <c r="F302" s="15"/>
      <c r="G302" s="16"/>
    </row>
    <row r="303" spans="1:7" s="4" customFormat="1" ht="15">
      <c r="A303" s="45" t="s">
        <v>235</v>
      </c>
      <c r="B303" s="46" t="s">
        <v>287</v>
      </c>
      <c r="C303" s="46" t="s">
        <v>39</v>
      </c>
      <c r="D303" s="47">
        <f>D304</f>
        <v>1179.2</v>
      </c>
      <c r="E303" s="31"/>
      <c r="F303" s="15"/>
      <c r="G303" s="16"/>
    </row>
    <row r="304" spans="1:7" s="4" customFormat="1" ht="29.25" customHeight="1">
      <c r="A304" s="45" t="s">
        <v>354</v>
      </c>
      <c r="B304" s="46" t="s">
        <v>287</v>
      </c>
      <c r="C304" s="46" t="s">
        <v>85</v>
      </c>
      <c r="D304" s="47">
        <f>D305</f>
        <v>1179.2</v>
      </c>
      <c r="E304" s="31"/>
      <c r="F304" s="15"/>
      <c r="G304" s="16"/>
    </row>
    <row r="305" spans="1:7" s="4" customFormat="1" ht="26.25">
      <c r="A305" s="45" t="s">
        <v>86</v>
      </c>
      <c r="B305" s="46" t="s">
        <v>287</v>
      </c>
      <c r="C305" s="46" t="s">
        <v>87</v>
      </c>
      <c r="D305" s="47">
        <f>234.4+199.9+350+396+20+4-50+24.9</f>
        <v>1179.2</v>
      </c>
      <c r="E305" s="31"/>
      <c r="F305" s="15"/>
      <c r="G305" s="16"/>
    </row>
    <row r="306" spans="1:7" s="4" customFormat="1" ht="39" hidden="1">
      <c r="A306" s="45" t="s">
        <v>379</v>
      </c>
      <c r="B306" s="46" t="s">
        <v>378</v>
      </c>
      <c r="C306" s="46" t="s">
        <v>39</v>
      </c>
      <c r="D306" s="47">
        <f>D307</f>
        <v>0</v>
      </c>
      <c r="E306" s="31"/>
      <c r="F306" s="15"/>
      <c r="G306" s="16"/>
    </row>
    <row r="307" spans="1:7" s="4" customFormat="1" ht="15" hidden="1">
      <c r="A307" s="45" t="s">
        <v>235</v>
      </c>
      <c r="B307" s="46" t="s">
        <v>377</v>
      </c>
      <c r="C307" s="46" t="s">
        <v>39</v>
      </c>
      <c r="D307" s="47">
        <f>D308</f>
        <v>0</v>
      </c>
      <c r="E307" s="31"/>
      <c r="F307" s="15"/>
      <c r="G307" s="16"/>
    </row>
    <row r="308" spans="1:7" s="4" customFormat="1" ht="26.25" hidden="1">
      <c r="A308" s="45" t="s">
        <v>103</v>
      </c>
      <c r="B308" s="46" t="s">
        <v>377</v>
      </c>
      <c r="C308" s="46" t="s">
        <v>104</v>
      </c>
      <c r="D308" s="47">
        <f>D309</f>
        <v>0</v>
      </c>
      <c r="E308" s="31"/>
      <c r="F308" s="15"/>
      <c r="G308" s="16"/>
    </row>
    <row r="309" spans="1:7" s="4" customFormat="1" ht="15" hidden="1">
      <c r="A309" s="45" t="s">
        <v>105</v>
      </c>
      <c r="B309" s="46" t="s">
        <v>377</v>
      </c>
      <c r="C309" s="46" t="s">
        <v>106</v>
      </c>
      <c r="D309" s="47"/>
      <c r="E309" s="31"/>
      <c r="F309" s="15"/>
      <c r="G309" s="16"/>
    </row>
    <row r="310" spans="1:7" s="4" customFormat="1" ht="15" hidden="1">
      <c r="A310" s="45" t="s">
        <v>411</v>
      </c>
      <c r="B310" s="46" t="s">
        <v>412</v>
      </c>
      <c r="C310" s="46" t="s">
        <v>39</v>
      </c>
      <c r="D310" s="47">
        <f>D311</f>
        <v>0</v>
      </c>
      <c r="E310" s="31"/>
      <c r="F310" s="15"/>
      <c r="G310" s="16"/>
    </row>
    <row r="311" spans="1:7" s="4" customFormat="1" ht="15" hidden="1">
      <c r="A311" s="45" t="s">
        <v>235</v>
      </c>
      <c r="B311" s="46" t="s">
        <v>413</v>
      </c>
      <c r="C311" s="46" t="s">
        <v>39</v>
      </c>
      <c r="D311" s="47">
        <f>D312</f>
        <v>0</v>
      </c>
      <c r="E311" s="31"/>
      <c r="F311" s="15"/>
      <c r="G311" s="16"/>
    </row>
    <row r="312" spans="1:7" s="4" customFormat="1" ht="26.25" hidden="1">
      <c r="A312" s="45" t="s">
        <v>354</v>
      </c>
      <c r="B312" s="46" t="s">
        <v>413</v>
      </c>
      <c r="C312" s="46" t="s">
        <v>85</v>
      </c>
      <c r="D312" s="47">
        <f>D313</f>
        <v>0</v>
      </c>
      <c r="E312" s="31"/>
      <c r="F312" s="15"/>
      <c r="G312" s="16"/>
    </row>
    <row r="313" spans="1:7" s="4" customFormat="1" ht="26.25" hidden="1">
      <c r="A313" s="45" t="s">
        <v>86</v>
      </c>
      <c r="B313" s="46" t="s">
        <v>413</v>
      </c>
      <c r="C313" s="46" t="s">
        <v>87</v>
      </c>
      <c r="D313" s="47"/>
      <c r="E313" s="31"/>
      <c r="F313" s="15"/>
      <c r="G313" s="16"/>
    </row>
    <row r="314" spans="1:7" s="4" customFormat="1" ht="39">
      <c r="A314" s="42" t="s">
        <v>396</v>
      </c>
      <c r="B314" s="43" t="s">
        <v>395</v>
      </c>
      <c r="C314" s="43" t="s">
        <v>39</v>
      </c>
      <c r="D314" s="44">
        <f>D315</f>
        <v>4.3</v>
      </c>
      <c r="E314" s="31"/>
      <c r="F314" s="15"/>
      <c r="G314" s="16"/>
    </row>
    <row r="315" spans="1:7" s="4" customFormat="1" ht="39">
      <c r="A315" s="45" t="s">
        <v>398</v>
      </c>
      <c r="B315" s="46" t="s">
        <v>397</v>
      </c>
      <c r="C315" s="46" t="s">
        <v>39</v>
      </c>
      <c r="D315" s="47">
        <f>D316</f>
        <v>4.3</v>
      </c>
      <c r="E315" s="31"/>
      <c r="F315" s="15"/>
      <c r="G315" s="16"/>
    </row>
    <row r="316" spans="1:7" s="4" customFormat="1" ht="39">
      <c r="A316" s="45" t="s">
        <v>414</v>
      </c>
      <c r="B316" s="46" t="s">
        <v>415</v>
      </c>
      <c r="C316" s="46" t="s">
        <v>39</v>
      </c>
      <c r="D316" s="47">
        <f>D317</f>
        <v>4.3</v>
      </c>
      <c r="E316" s="31"/>
      <c r="F316" s="15"/>
      <c r="G316" s="16"/>
    </row>
    <row r="317" spans="1:7" s="4" customFormat="1" ht="39">
      <c r="A317" s="45" t="s">
        <v>100</v>
      </c>
      <c r="B317" s="46" t="s">
        <v>415</v>
      </c>
      <c r="C317" s="46" t="s">
        <v>91</v>
      </c>
      <c r="D317" s="47">
        <f>D318</f>
        <v>4.3</v>
      </c>
      <c r="E317" s="31"/>
      <c r="F317" s="15"/>
      <c r="G317" s="16"/>
    </row>
    <row r="318" spans="1:7" s="4" customFormat="1" ht="15">
      <c r="A318" s="50" t="s">
        <v>90</v>
      </c>
      <c r="B318" s="46" t="s">
        <v>415</v>
      </c>
      <c r="C318" s="46" t="s">
        <v>101</v>
      </c>
      <c r="D318" s="47">
        <v>4.3</v>
      </c>
      <c r="E318" s="31"/>
      <c r="F318" s="15"/>
      <c r="G318" s="16"/>
    </row>
    <row r="319" spans="1:7" s="4" customFormat="1" ht="39" hidden="1">
      <c r="A319" s="45" t="s">
        <v>416</v>
      </c>
      <c r="B319" s="46" t="s">
        <v>417</v>
      </c>
      <c r="C319" s="46" t="s">
        <v>39</v>
      </c>
      <c r="D319" s="47">
        <f>D320</f>
        <v>0</v>
      </c>
      <c r="E319" s="31"/>
      <c r="F319" s="15"/>
      <c r="G319" s="16"/>
    </row>
    <row r="320" spans="1:7" s="4" customFormat="1" ht="39" hidden="1">
      <c r="A320" s="45" t="s">
        <v>100</v>
      </c>
      <c r="B320" s="46" t="s">
        <v>417</v>
      </c>
      <c r="C320" s="46" t="s">
        <v>101</v>
      </c>
      <c r="D320" s="47"/>
      <c r="E320" s="31"/>
      <c r="F320" s="15"/>
      <c r="G320" s="16"/>
    </row>
    <row r="321" spans="1:7" s="4" customFormat="1" ht="39" hidden="1">
      <c r="A321" s="45" t="s">
        <v>418</v>
      </c>
      <c r="B321" s="46" t="s">
        <v>419</v>
      </c>
      <c r="C321" s="46" t="s">
        <v>39</v>
      </c>
      <c r="D321" s="47">
        <f>D322</f>
        <v>0</v>
      </c>
      <c r="E321" s="31"/>
      <c r="F321" s="15"/>
      <c r="G321" s="16"/>
    </row>
    <row r="322" spans="1:7" s="4" customFormat="1" ht="39" hidden="1">
      <c r="A322" s="45" t="s">
        <v>100</v>
      </c>
      <c r="B322" s="46" t="s">
        <v>419</v>
      </c>
      <c r="C322" s="46" t="s">
        <v>101</v>
      </c>
      <c r="D322" s="47"/>
      <c r="E322" s="31"/>
      <c r="F322" s="15"/>
      <c r="G322" s="16"/>
    </row>
    <row r="323" spans="1:7" s="4" customFormat="1" ht="37.5" customHeight="1">
      <c r="A323" s="51" t="s">
        <v>469</v>
      </c>
      <c r="B323" s="43" t="s">
        <v>467</v>
      </c>
      <c r="C323" s="43" t="s">
        <v>39</v>
      </c>
      <c r="D323" s="44">
        <f>D324</f>
        <v>297.4</v>
      </c>
      <c r="E323" s="31"/>
      <c r="F323" s="15"/>
      <c r="G323" s="16"/>
    </row>
    <row r="324" spans="1:7" s="4" customFormat="1" ht="15">
      <c r="A324" s="45" t="s">
        <v>235</v>
      </c>
      <c r="B324" s="46" t="s">
        <v>468</v>
      </c>
      <c r="C324" s="46" t="s">
        <v>39</v>
      </c>
      <c r="D324" s="47">
        <f>D325+D327</f>
        <v>297.4</v>
      </c>
      <c r="E324" s="31"/>
      <c r="F324" s="15"/>
      <c r="G324" s="16"/>
    </row>
    <row r="325" spans="1:7" s="4" customFormat="1" ht="26.25">
      <c r="A325" s="45" t="s">
        <v>354</v>
      </c>
      <c r="B325" s="46" t="s">
        <v>468</v>
      </c>
      <c r="C325" s="46" t="s">
        <v>85</v>
      </c>
      <c r="D325" s="47">
        <f>D326</f>
        <v>50</v>
      </c>
      <c r="E325" s="31"/>
      <c r="F325" s="15"/>
      <c r="G325" s="16"/>
    </row>
    <row r="326" spans="1:7" s="4" customFormat="1" ht="26.25">
      <c r="A326" s="45" t="s">
        <v>86</v>
      </c>
      <c r="B326" s="46" t="s">
        <v>468</v>
      </c>
      <c r="C326" s="46" t="s">
        <v>87</v>
      </c>
      <c r="D326" s="47">
        <v>50</v>
      </c>
      <c r="E326" s="31"/>
      <c r="F326" s="15"/>
      <c r="G326" s="16"/>
    </row>
    <row r="327" spans="1:7" s="4" customFormat="1" ht="27.75" customHeight="1">
      <c r="A327" s="45" t="s">
        <v>103</v>
      </c>
      <c r="B327" s="46" t="s">
        <v>468</v>
      </c>
      <c r="C327" s="46" t="s">
        <v>104</v>
      </c>
      <c r="D327" s="47">
        <f>D328</f>
        <v>247.39999999999998</v>
      </c>
      <c r="E327" s="31"/>
      <c r="F327" s="15"/>
      <c r="G327" s="16"/>
    </row>
    <row r="328" spans="1:7" s="4" customFormat="1" ht="19.5" customHeight="1">
      <c r="A328" s="45" t="s">
        <v>105</v>
      </c>
      <c r="B328" s="46" t="s">
        <v>468</v>
      </c>
      <c r="C328" s="46" t="s">
        <v>106</v>
      </c>
      <c r="D328" s="47">
        <f>97.8+149.6</f>
        <v>247.39999999999998</v>
      </c>
      <c r="E328" s="31"/>
      <c r="F328" s="15"/>
      <c r="G328" s="16"/>
    </row>
    <row r="329" spans="1:7" s="4" customFormat="1" ht="27.75" customHeight="1">
      <c r="A329" s="42" t="s">
        <v>107</v>
      </c>
      <c r="B329" s="43" t="s">
        <v>185</v>
      </c>
      <c r="C329" s="43" t="s">
        <v>39</v>
      </c>
      <c r="D329" s="44">
        <f>D330+D336+D339</f>
        <v>1339.5</v>
      </c>
      <c r="E329" s="31"/>
      <c r="F329" s="15"/>
      <c r="G329" s="16"/>
    </row>
    <row r="330" spans="1:7" s="4" customFormat="1" ht="15">
      <c r="A330" s="45" t="s">
        <v>151</v>
      </c>
      <c r="B330" s="46" t="s">
        <v>197</v>
      </c>
      <c r="C330" s="46" t="s">
        <v>39</v>
      </c>
      <c r="D330" s="47">
        <f>D331</f>
        <v>402</v>
      </c>
      <c r="E330" s="31"/>
      <c r="F330" s="15"/>
      <c r="G330" s="16"/>
    </row>
    <row r="331" spans="1:7" s="4" customFormat="1" ht="15">
      <c r="A331" s="45" t="s">
        <v>116</v>
      </c>
      <c r="B331" s="46" t="s">
        <v>197</v>
      </c>
      <c r="C331" s="46" t="s">
        <v>117</v>
      </c>
      <c r="D331" s="47">
        <f>D332</f>
        <v>402</v>
      </c>
      <c r="E331" s="31"/>
      <c r="F331" s="15"/>
      <c r="G331" s="16"/>
    </row>
    <row r="332" spans="1:7" s="4" customFormat="1" ht="15">
      <c r="A332" s="45" t="s">
        <v>118</v>
      </c>
      <c r="B332" s="46" t="s">
        <v>197</v>
      </c>
      <c r="C332" s="46" t="s">
        <v>119</v>
      </c>
      <c r="D332" s="47">
        <v>402</v>
      </c>
      <c r="E332" s="31"/>
      <c r="F332" s="15"/>
      <c r="G332" s="16"/>
    </row>
    <row r="333" spans="1:7" s="4" customFormat="1" ht="15.75" customHeight="1" hidden="1">
      <c r="A333" s="45" t="s">
        <v>187</v>
      </c>
      <c r="B333" s="46" t="s">
        <v>186</v>
      </c>
      <c r="C333" s="46" t="s">
        <v>39</v>
      </c>
      <c r="D333" s="47">
        <f>D334</f>
        <v>0</v>
      </c>
      <c r="E333" s="31"/>
      <c r="F333" s="15"/>
      <c r="G333" s="16"/>
    </row>
    <row r="334" spans="1:7" s="4" customFormat="1" ht="15" hidden="1">
      <c r="A334" s="45" t="s">
        <v>90</v>
      </c>
      <c r="B334" s="46" t="s">
        <v>186</v>
      </c>
      <c r="C334" s="46" t="s">
        <v>91</v>
      </c>
      <c r="D334" s="47">
        <f>D335</f>
        <v>0</v>
      </c>
      <c r="E334" s="31"/>
      <c r="F334" s="15"/>
      <c r="G334" s="16"/>
    </row>
    <row r="335" spans="1:7" s="4" customFormat="1" ht="30" customHeight="1" hidden="1">
      <c r="A335" s="45" t="s">
        <v>100</v>
      </c>
      <c r="B335" s="46" t="s">
        <v>186</v>
      </c>
      <c r="C335" s="46" t="s">
        <v>101</v>
      </c>
      <c r="D335" s="47"/>
      <c r="E335" s="31"/>
      <c r="F335" s="15"/>
      <c r="G335" s="16"/>
    </row>
    <row r="336" spans="1:7" s="4" customFormat="1" ht="42.75" customHeight="1">
      <c r="A336" s="45" t="s">
        <v>219</v>
      </c>
      <c r="B336" s="46" t="s">
        <v>212</v>
      </c>
      <c r="C336" s="46" t="s">
        <v>39</v>
      </c>
      <c r="D336" s="47">
        <f>D337</f>
        <v>286.2</v>
      </c>
      <c r="E336" s="31"/>
      <c r="F336" s="15"/>
      <c r="G336" s="16"/>
    </row>
    <row r="337" spans="1:7" s="4" customFormat="1" ht="15.75" customHeight="1">
      <c r="A337" s="45" t="s">
        <v>120</v>
      </c>
      <c r="B337" s="46" t="s">
        <v>212</v>
      </c>
      <c r="C337" s="46" t="s">
        <v>117</v>
      </c>
      <c r="D337" s="47">
        <f>D338</f>
        <v>286.2</v>
      </c>
      <c r="E337" s="31"/>
      <c r="F337" s="15"/>
      <c r="G337" s="16"/>
    </row>
    <row r="338" spans="1:7" s="4" customFormat="1" ht="18.75" customHeight="1">
      <c r="A338" s="45" t="s">
        <v>118</v>
      </c>
      <c r="B338" s="46" t="s">
        <v>212</v>
      </c>
      <c r="C338" s="46" t="s">
        <v>119</v>
      </c>
      <c r="D338" s="47">
        <v>286.2</v>
      </c>
      <c r="E338" s="31"/>
      <c r="F338" s="15"/>
      <c r="G338" s="16"/>
    </row>
    <row r="339" spans="1:7" s="4" customFormat="1" ht="25.5" customHeight="1">
      <c r="A339" s="45" t="s">
        <v>187</v>
      </c>
      <c r="B339" s="46" t="s">
        <v>186</v>
      </c>
      <c r="C339" s="46" t="s">
        <v>39</v>
      </c>
      <c r="D339" s="47">
        <f>D340</f>
        <v>651.3</v>
      </c>
      <c r="E339" s="31"/>
      <c r="F339" s="15"/>
      <c r="G339" s="16"/>
    </row>
    <row r="340" spans="1:7" s="4" customFormat="1" ht="41.25" customHeight="1">
      <c r="A340" s="45" t="s">
        <v>100</v>
      </c>
      <c r="B340" s="46" t="s">
        <v>186</v>
      </c>
      <c r="C340" s="46" t="s">
        <v>91</v>
      </c>
      <c r="D340" s="47">
        <f>D341</f>
        <v>651.3</v>
      </c>
      <c r="E340" s="31"/>
      <c r="F340" s="15"/>
      <c r="G340" s="16"/>
    </row>
    <row r="341" spans="1:7" s="4" customFormat="1" ht="18.75" customHeight="1">
      <c r="A341" s="50" t="s">
        <v>90</v>
      </c>
      <c r="B341" s="46" t="s">
        <v>186</v>
      </c>
      <c r="C341" s="46" t="s">
        <v>101</v>
      </c>
      <c r="D341" s="47">
        <f>340+0.1+311.2</f>
        <v>651.3</v>
      </c>
      <c r="E341" s="31"/>
      <c r="F341" s="15"/>
      <c r="G341" s="16"/>
    </row>
    <row r="342" spans="1:7" s="4" customFormat="1" ht="30" customHeight="1">
      <c r="A342" s="42" t="s">
        <v>75</v>
      </c>
      <c r="B342" s="43" t="s">
        <v>167</v>
      </c>
      <c r="C342" s="43" t="s">
        <v>39</v>
      </c>
      <c r="D342" s="44">
        <f>D343</f>
        <v>14441.400000000001</v>
      </c>
      <c r="E342" s="31"/>
      <c r="F342" s="15"/>
      <c r="G342" s="16"/>
    </row>
    <row r="343" spans="1:7" s="4" customFormat="1" ht="18" customHeight="1">
      <c r="A343" s="45" t="s">
        <v>77</v>
      </c>
      <c r="B343" s="46" t="s">
        <v>168</v>
      </c>
      <c r="C343" s="46" t="s">
        <v>39</v>
      </c>
      <c r="D343" s="47">
        <f>D344+D350+D357+D360+D369+D374+D379+D386+D391+D396+D404+D413+D418+D421+D401+D363</f>
        <v>14441.400000000001</v>
      </c>
      <c r="E343" s="31"/>
      <c r="F343" s="15"/>
      <c r="G343" s="16"/>
    </row>
    <row r="344" spans="1:7" s="4" customFormat="1" ht="14.25" customHeight="1">
      <c r="A344" s="45" t="s">
        <v>178</v>
      </c>
      <c r="B344" s="46" t="s">
        <v>177</v>
      </c>
      <c r="C344" s="46" t="s">
        <v>39</v>
      </c>
      <c r="D344" s="63">
        <f>D345</f>
        <v>1500</v>
      </c>
      <c r="E344" s="31"/>
      <c r="F344" s="15"/>
      <c r="G344" s="16"/>
    </row>
    <row r="345" spans="1:7" s="4" customFormat="1" ht="56.25" customHeight="1">
      <c r="A345" s="45" t="s">
        <v>80</v>
      </c>
      <c r="B345" s="46" t="s">
        <v>177</v>
      </c>
      <c r="C345" s="46" t="s">
        <v>34</v>
      </c>
      <c r="D345" s="47">
        <f>D346</f>
        <v>1500</v>
      </c>
      <c r="E345" s="31"/>
      <c r="F345" s="15"/>
      <c r="G345" s="16"/>
    </row>
    <row r="346" spans="1:7" s="4" customFormat="1" ht="27.75" customHeight="1">
      <c r="A346" s="45" t="s">
        <v>81</v>
      </c>
      <c r="B346" s="46" t="s">
        <v>177</v>
      </c>
      <c r="C346" s="46" t="s">
        <v>35</v>
      </c>
      <c r="D346" s="47">
        <v>1500</v>
      </c>
      <c r="E346" s="31"/>
      <c r="F346" s="15"/>
      <c r="G346" s="16"/>
    </row>
    <row r="347" spans="1:7" s="4" customFormat="1" ht="17.25" customHeight="1" hidden="1">
      <c r="A347" s="45" t="s">
        <v>143</v>
      </c>
      <c r="B347" s="46" t="s">
        <v>180</v>
      </c>
      <c r="C347" s="46" t="s">
        <v>39</v>
      </c>
      <c r="D347" s="47">
        <f>D348</f>
        <v>0</v>
      </c>
      <c r="E347" s="31"/>
      <c r="F347" s="15"/>
      <c r="G347" s="16"/>
    </row>
    <row r="348" spans="1:7" s="4" customFormat="1" ht="39.75" customHeight="1" hidden="1">
      <c r="A348" s="45" t="s">
        <v>80</v>
      </c>
      <c r="B348" s="46" t="s">
        <v>180</v>
      </c>
      <c r="C348" s="46" t="s">
        <v>34</v>
      </c>
      <c r="D348" s="47">
        <f>D349</f>
        <v>0</v>
      </c>
      <c r="E348" s="31"/>
      <c r="F348" s="15"/>
      <c r="G348" s="16"/>
    </row>
    <row r="349" spans="1:7" s="4" customFormat="1" ht="16.5" customHeight="1" hidden="1">
      <c r="A349" s="45" t="s">
        <v>81</v>
      </c>
      <c r="B349" s="46" t="s">
        <v>180</v>
      </c>
      <c r="C349" s="46" t="s">
        <v>35</v>
      </c>
      <c r="D349" s="47"/>
      <c r="E349" s="31"/>
      <c r="F349" s="15"/>
      <c r="G349" s="16"/>
    </row>
    <row r="350" spans="1:7" s="4" customFormat="1" ht="21.75" customHeight="1">
      <c r="A350" s="45" t="s">
        <v>79</v>
      </c>
      <c r="B350" s="46" t="s">
        <v>169</v>
      </c>
      <c r="C350" s="46" t="s">
        <v>39</v>
      </c>
      <c r="D350" s="63">
        <f>D351+D353+D355</f>
        <v>10404.5</v>
      </c>
      <c r="E350" s="31"/>
      <c r="F350" s="15"/>
      <c r="G350" s="16"/>
    </row>
    <row r="351" spans="1:7" s="4" customFormat="1" ht="54.75" customHeight="1">
      <c r="A351" s="45" t="s">
        <v>80</v>
      </c>
      <c r="B351" s="46" t="s">
        <v>169</v>
      </c>
      <c r="C351" s="46" t="s">
        <v>34</v>
      </c>
      <c r="D351" s="63">
        <f>D352</f>
        <v>10357.8</v>
      </c>
      <c r="E351" s="31"/>
      <c r="F351" s="15"/>
      <c r="G351" s="16"/>
    </row>
    <row r="352" spans="1:7" s="4" customFormat="1" ht="27" customHeight="1">
      <c r="A352" s="45" t="s">
        <v>81</v>
      </c>
      <c r="B352" s="46" t="s">
        <v>169</v>
      </c>
      <c r="C352" s="46" t="s">
        <v>35</v>
      </c>
      <c r="D352" s="47">
        <f>8034.8+2368-45</f>
        <v>10357.8</v>
      </c>
      <c r="E352" s="31"/>
      <c r="F352" s="15"/>
      <c r="G352" s="16"/>
    </row>
    <row r="353" spans="1:7" s="4" customFormat="1" ht="30" customHeight="1">
      <c r="A353" s="45" t="s">
        <v>354</v>
      </c>
      <c r="B353" s="46" t="s">
        <v>169</v>
      </c>
      <c r="C353" s="46" t="s">
        <v>85</v>
      </c>
      <c r="D353" s="47">
        <f>D354</f>
        <v>38.5</v>
      </c>
      <c r="E353" s="31"/>
      <c r="F353" s="15"/>
      <c r="G353" s="16"/>
    </row>
    <row r="354" spans="1:7" s="4" customFormat="1" ht="30" customHeight="1">
      <c r="A354" s="45" t="s">
        <v>86</v>
      </c>
      <c r="B354" s="46" t="s">
        <v>169</v>
      </c>
      <c r="C354" s="46" t="s">
        <v>87</v>
      </c>
      <c r="D354" s="47">
        <v>38.5</v>
      </c>
      <c r="E354" s="31"/>
      <c r="F354" s="15"/>
      <c r="G354" s="16"/>
    </row>
    <row r="355" spans="1:7" s="4" customFormat="1" ht="17.25" customHeight="1">
      <c r="A355" s="45" t="s">
        <v>90</v>
      </c>
      <c r="B355" s="46" t="s">
        <v>169</v>
      </c>
      <c r="C355" s="46" t="s">
        <v>91</v>
      </c>
      <c r="D355" s="47">
        <f>D356</f>
        <v>8.2</v>
      </c>
      <c r="E355" s="31"/>
      <c r="F355" s="15"/>
      <c r="G355" s="16"/>
    </row>
    <row r="356" spans="1:7" s="4" customFormat="1" ht="21" customHeight="1">
      <c r="A356" s="48" t="s">
        <v>96</v>
      </c>
      <c r="B356" s="46" t="s">
        <v>169</v>
      </c>
      <c r="C356" s="46" t="s">
        <v>97</v>
      </c>
      <c r="D356" s="47">
        <f>6.2+2</f>
        <v>8.2</v>
      </c>
      <c r="E356" s="31"/>
      <c r="F356" s="15"/>
      <c r="G356" s="16"/>
    </row>
    <row r="357" spans="1:7" s="4" customFormat="1" ht="32.25" customHeight="1">
      <c r="A357" s="45" t="s">
        <v>145</v>
      </c>
      <c r="B357" s="46" t="s">
        <v>176</v>
      </c>
      <c r="C357" s="46" t="s">
        <v>39</v>
      </c>
      <c r="D357" s="63">
        <f>D358</f>
        <v>575.7</v>
      </c>
      <c r="E357" s="31"/>
      <c r="F357" s="15"/>
      <c r="G357" s="16"/>
    </row>
    <row r="358" spans="1:7" s="4" customFormat="1" ht="53.25" customHeight="1">
      <c r="A358" s="45" t="s">
        <v>80</v>
      </c>
      <c r="B358" s="46" t="s">
        <v>176</v>
      </c>
      <c r="C358" s="46" t="s">
        <v>34</v>
      </c>
      <c r="D358" s="47">
        <f>D359</f>
        <v>575.7</v>
      </c>
      <c r="E358" s="31"/>
      <c r="F358" s="15"/>
      <c r="G358" s="16"/>
    </row>
    <row r="359" spans="1:7" s="4" customFormat="1" ht="30.75" customHeight="1">
      <c r="A359" s="45" t="s">
        <v>81</v>
      </c>
      <c r="B359" s="46" t="s">
        <v>176</v>
      </c>
      <c r="C359" s="46" t="s">
        <v>35</v>
      </c>
      <c r="D359" s="47">
        <v>575.7</v>
      </c>
      <c r="E359" s="31"/>
      <c r="F359" s="15"/>
      <c r="G359" s="16"/>
    </row>
    <row r="360" spans="1:7" s="4" customFormat="1" ht="26.25">
      <c r="A360" s="45" t="s">
        <v>147</v>
      </c>
      <c r="B360" s="46" t="s">
        <v>213</v>
      </c>
      <c r="C360" s="46" t="s">
        <v>39</v>
      </c>
      <c r="D360" s="63">
        <f>D361</f>
        <v>67.7</v>
      </c>
      <c r="E360" s="31"/>
      <c r="F360" s="15"/>
      <c r="G360" s="16"/>
    </row>
    <row r="361" spans="1:7" s="4" customFormat="1" ht="54.75" customHeight="1">
      <c r="A361" s="45" t="s">
        <v>80</v>
      </c>
      <c r="B361" s="46" t="s">
        <v>213</v>
      </c>
      <c r="C361" s="46" t="s">
        <v>34</v>
      </c>
      <c r="D361" s="47">
        <f>D362</f>
        <v>67.7</v>
      </c>
      <c r="E361" s="31"/>
      <c r="F361" s="15"/>
      <c r="G361" s="16"/>
    </row>
    <row r="362" spans="1:7" s="4" customFormat="1" ht="30.75" customHeight="1">
      <c r="A362" s="45" t="s">
        <v>81</v>
      </c>
      <c r="B362" s="46" t="s">
        <v>213</v>
      </c>
      <c r="C362" s="46" t="s">
        <v>35</v>
      </c>
      <c r="D362" s="47">
        <v>67.7</v>
      </c>
      <c r="E362" s="31"/>
      <c r="F362" s="15"/>
      <c r="G362" s="16"/>
    </row>
    <row r="363" spans="1:7" s="4" customFormat="1" ht="42.75" customHeight="1">
      <c r="A363" s="45" t="s">
        <v>164</v>
      </c>
      <c r="B363" s="46" t="s">
        <v>394</v>
      </c>
      <c r="C363" s="46" t="s">
        <v>39</v>
      </c>
      <c r="D363" s="47">
        <f>D364</f>
        <v>0.5</v>
      </c>
      <c r="E363" s="31"/>
      <c r="F363" s="15"/>
      <c r="G363" s="16"/>
    </row>
    <row r="364" spans="1:7" s="4" customFormat="1" ht="26.25" customHeight="1">
      <c r="A364" s="45" t="s">
        <v>354</v>
      </c>
      <c r="B364" s="46" t="s">
        <v>394</v>
      </c>
      <c r="C364" s="46" t="s">
        <v>85</v>
      </c>
      <c r="D364" s="47">
        <f>D365</f>
        <v>0.5</v>
      </c>
      <c r="E364" s="31"/>
      <c r="F364" s="15"/>
      <c r="G364" s="16"/>
    </row>
    <row r="365" spans="1:7" s="4" customFormat="1" ht="30.75" customHeight="1">
      <c r="A365" s="45" t="s">
        <v>86</v>
      </c>
      <c r="B365" s="46" t="s">
        <v>394</v>
      </c>
      <c r="C365" s="46" t="s">
        <v>87</v>
      </c>
      <c r="D365" s="47">
        <v>0.5</v>
      </c>
      <c r="E365" s="31"/>
      <c r="F365" s="15"/>
      <c r="G365" s="16"/>
    </row>
    <row r="366" spans="1:7" s="4" customFormat="1" ht="37.5" customHeight="1" hidden="1">
      <c r="A366" s="45" t="s">
        <v>385</v>
      </c>
      <c r="B366" s="46" t="s">
        <v>384</v>
      </c>
      <c r="C366" s="46" t="s">
        <v>39</v>
      </c>
      <c r="D366" s="47">
        <f>D367</f>
        <v>0</v>
      </c>
      <c r="E366" s="31"/>
      <c r="F366" s="15"/>
      <c r="G366" s="16"/>
    </row>
    <row r="367" spans="1:7" s="4" customFormat="1" ht="31.5" customHeight="1" hidden="1">
      <c r="A367" s="45" t="s">
        <v>354</v>
      </c>
      <c r="B367" s="46" t="s">
        <v>384</v>
      </c>
      <c r="C367" s="46" t="s">
        <v>85</v>
      </c>
      <c r="D367" s="47">
        <f>D368</f>
        <v>0</v>
      </c>
      <c r="E367" s="31"/>
      <c r="F367" s="15"/>
      <c r="G367" s="16"/>
    </row>
    <row r="368" spans="1:7" s="4" customFormat="1" ht="32.25" customHeight="1" hidden="1">
      <c r="A368" s="45" t="s">
        <v>86</v>
      </c>
      <c r="B368" s="46" t="s">
        <v>384</v>
      </c>
      <c r="C368" s="46" t="s">
        <v>87</v>
      </c>
      <c r="D368" s="47"/>
      <c r="E368" s="31"/>
      <c r="F368" s="15"/>
      <c r="G368" s="16"/>
    </row>
    <row r="369" spans="1:7" ht="30.75" customHeight="1">
      <c r="A369" s="45" t="s">
        <v>140</v>
      </c>
      <c r="B369" s="46" t="s">
        <v>207</v>
      </c>
      <c r="C369" s="46" t="s">
        <v>39</v>
      </c>
      <c r="D369" s="63">
        <f>D370+D372</f>
        <v>195</v>
      </c>
      <c r="E369" s="31">
        <f>E370+E372</f>
        <v>189000</v>
      </c>
      <c r="F369" s="15">
        <f>F370+F372</f>
        <v>197100</v>
      </c>
      <c r="G369" s="16">
        <f>G370+G372</f>
        <v>205700</v>
      </c>
    </row>
    <row r="370" spans="1:7" ht="51.75" customHeight="1">
      <c r="A370" s="45" t="s">
        <v>80</v>
      </c>
      <c r="B370" s="46" t="s">
        <v>207</v>
      </c>
      <c r="C370" s="46" t="s">
        <v>34</v>
      </c>
      <c r="D370" s="47">
        <f>D371</f>
        <v>194.4</v>
      </c>
      <c r="E370" s="31">
        <f>E371</f>
        <v>165192</v>
      </c>
      <c r="F370" s="15">
        <f>F371</f>
        <v>165192</v>
      </c>
      <c r="G370" s="16">
        <f>G371</f>
        <v>165192</v>
      </c>
    </row>
    <row r="371" spans="1:7" ht="30.75" customHeight="1">
      <c r="A371" s="45" t="s">
        <v>81</v>
      </c>
      <c r="B371" s="46" t="s">
        <v>207</v>
      </c>
      <c r="C371" s="46" t="s">
        <v>35</v>
      </c>
      <c r="D371" s="47">
        <f>193.4+1</f>
        <v>194.4</v>
      </c>
      <c r="E371" s="31">
        <v>165192</v>
      </c>
      <c r="F371" s="15">
        <v>165192</v>
      </c>
      <c r="G371" s="16">
        <v>165192</v>
      </c>
    </row>
    <row r="372" spans="1:7" ht="33.75" customHeight="1">
      <c r="A372" s="45" t="s">
        <v>354</v>
      </c>
      <c r="B372" s="46" t="s">
        <v>207</v>
      </c>
      <c r="C372" s="46" t="s">
        <v>85</v>
      </c>
      <c r="D372" s="47">
        <f>D373</f>
        <v>0.6000000000000001</v>
      </c>
      <c r="E372" s="31">
        <f>E373</f>
        <v>23808</v>
      </c>
      <c r="F372" s="15">
        <f>F373</f>
        <v>31908</v>
      </c>
      <c r="G372" s="16">
        <f>G373</f>
        <v>40508</v>
      </c>
    </row>
    <row r="373" spans="1:7" ht="26.25">
      <c r="A373" s="45" t="s">
        <v>86</v>
      </c>
      <c r="B373" s="46" t="s">
        <v>207</v>
      </c>
      <c r="C373" s="46" t="s">
        <v>87</v>
      </c>
      <c r="D373" s="47">
        <f>1.6-1</f>
        <v>0.6000000000000001</v>
      </c>
      <c r="E373" s="31">
        <v>23808</v>
      </c>
      <c r="F373" s="15">
        <v>31908</v>
      </c>
      <c r="G373" s="16">
        <v>40508</v>
      </c>
    </row>
    <row r="374" spans="1:7" ht="44.25" customHeight="1">
      <c r="A374" s="45" t="s">
        <v>483</v>
      </c>
      <c r="B374" s="46" t="s">
        <v>214</v>
      </c>
      <c r="C374" s="46" t="s">
        <v>39</v>
      </c>
      <c r="D374" s="63">
        <f>D375+D377</f>
        <v>196.99999999999997</v>
      </c>
      <c r="E374" s="31">
        <f>E375+E377</f>
        <v>191000</v>
      </c>
      <c r="F374" s="15">
        <f>F375+F377</f>
        <v>199100</v>
      </c>
      <c r="G374" s="16">
        <f>G375+G377</f>
        <v>207700</v>
      </c>
    </row>
    <row r="375" spans="1:7" ht="55.5" customHeight="1">
      <c r="A375" s="45" t="s">
        <v>80</v>
      </c>
      <c r="B375" s="46" t="s">
        <v>214</v>
      </c>
      <c r="C375" s="46" t="s">
        <v>34</v>
      </c>
      <c r="D375" s="47">
        <f>D376</f>
        <v>183.79999999999998</v>
      </c>
      <c r="E375" s="31">
        <f>E376</f>
        <v>162084</v>
      </c>
      <c r="F375" s="15">
        <f>F376</f>
        <v>162084</v>
      </c>
      <c r="G375" s="16">
        <f>G376</f>
        <v>162084</v>
      </c>
    </row>
    <row r="376" spans="1:7" ht="30" customHeight="1">
      <c r="A376" s="45" t="s">
        <v>81</v>
      </c>
      <c r="B376" s="46" t="s">
        <v>214</v>
      </c>
      <c r="C376" s="46" t="s">
        <v>35</v>
      </c>
      <c r="D376" s="47">
        <f>177.7+7.7-1.6</f>
        <v>183.79999999999998</v>
      </c>
      <c r="E376" s="31">
        <v>162084</v>
      </c>
      <c r="F376" s="15">
        <v>162084</v>
      </c>
      <c r="G376" s="16">
        <v>162084</v>
      </c>
    </row>
    <row r="377" spans="1:7" ht="30.75" customHeight="1">
      <c r="A377" s="45" t="s">
        <v>354</v>
      </c>
      <c r="B377" s="46" t="s">
        <v>214</v>
      </c>
      <c r="C377" s="46" t="s">
        <v>85</v>
      </c>
      <c r="D377" s="47">
        <f>D378</f>
        <v>13.200000000000001</v>
      </c>
      <c r="E377" s="31">
        <f>E378</f>
        <v>28916</v>
      </c>
      <c r="F377" s="15">
        <f>F378</f>
        <v>37016</v>
      </c>
      <c r="G377" s="16">
        <f>G378</f>
        <v>45616</v>
      </c>
    </row>
    <row r="378" spans="1:7" ht="26.25">
      <c r="A378" s="45" t="s">
        <v>86</v>
      </c>
      <c r="B378" s="46" t="s">
        <v>214</v>
      </c>
      <c r="C378" s="46" t="s">
        <v>87</v>
      </c>
      <c r="D378" s="47">
        <f>19.3-6.1</f>
        <v>13.200000000000001</v>
      </c>
      <c r="E378" s="31">
        <v>28916</v>
      </c>
      <c r="F378" s="15">
        <v>37016</v>
      </c>
      <c r="G378" s="16">
        <v>45616</v>
      </c>
    </row>
    <row r="379" spans="1:7" ht="42" customHeight="1">
      <c r="A379" s="45" t="s">
        <v>352</v>
      </c>
      <c r="B379" s="46" t="s">
        <v>209</v>
      </c>
      <c r="C379" s="46" t="s">
        <v>39</v>
      </c>
      <c r="D379" s="63">
        <f>D380+D384</f>
        <v>203.79999999999998</v>
      </c>
      <c r="E379" s="31">
        <f>E380+E382</f>
        <v>197800</v>
      </c>
      <c r="F379" s="15">
        <f>F380+F382</f>
        <v>205900</v>
      </c>
      <c r="G379" s="16">
        <f>G380+G382</f>
        <v>214500</v>
      </c>
    </row>
    <row r="380" spans="1:7" ht="56.25" customHeight="1">
      <c r="A380" s="45" t="s">
        <v>80</v>
      </c>
      <c r="B380" s="46" t="s">
        <v>209</v>
      </c>
      <c r="C380" s="46" t="s">
        <v>34</v>
      </c>
      <c r="D380" s="47">
        <f>D381</f>
        <v>203.79999999999998</v>
      </c>
      <c r="E380" s="31">
        <f>E381</f>
        <v>180821</v>
      </c>
      <c r="F380" s="15">
        <f>F381</f>
        <v>180821</v>
      </c>
      <c r="G380" s="16">
        <f>G381</f>
        <v>180821</v>
      </c>
    </row>
    <row r="381" spans="1:7" ht="29.25" customHeight="1">
      <c r="A381" s="45" t="s">
        <v>81</v>
      </c>
      <c r="B381" s="46" t="s">
        <v>209</v>
      </c>
      <c r="C381" s="46" t="s">
        <v>35</v>
      </c>
      <c r="D381" s="47">
        <f>179.1+19.1+5.6</f>
        <v>203.79999999999998</v>
      </c>
      <c r="E381" s="31">
        <v>180821</v>
      </c>
      <c r="F381" s="15">
        <v>180821</v>
      </c>
      <c r="G381" s="16">
        <v>180821</v>
      </c>
    </row>
    <row r="382" spans="1:7" ht="30.75" customHeight="1" hidden="1">
      <c r="A382" s="45" t="s">
        <v>354</v>
      </c>
      <c r="B382" s="46" t="s">
        <v>209</v>
      </c>
      <c r="C382" s="46" t="s">
        <v>85</v>
      </c>
      <c r="D382" s="47">
        <f>D383</f>
        <v>0</v>
      </c>
      <c r="E382" s="31">
        <f>E383</f>
        <v>16979</v>
      </c>
      <c r="F382" s="15">
        <f>F383</f>
        <v>25079</v>
      </c>
      <c r="G382" s="16">
        <f>G383</f>
        <v>33679</v>
      </c>
    </row>
    <row r="383" spans="1:7" ht="26.25" hidden="1">
      <c r="A383" s="45" t="s">
        <v>86</v>
      </c>
      <c r="B383" s="46" t="s">
        <v>209</v>
      </c>
      <c r="C383" s="46" t="s">
        <v>87</v>
      </c>
      <c r="D383" s="47">
        <f>34.4-9.7-24.7</f>
        <v>0</v>
      </c>
      <c r="E383" s="31">
        <v>16979</v>
      </c>
      <c r="F383" s="15">
        <v>25079</v>
      </c>
      <c r="G383" s="16">
        <v>33679</v>
      </c>
    </row>
    <row r="384" spans="1:7" ht="26.25" hidden="1">
      <c r="A384" s="45" t="s">
        <v>354</v>
      </c>
      <c r="B384" s="46" t="s">
        <v>209</v>
      </c>
      <c r="C384" s="46" t="s">
        <v>85</v>
      </c>
      <c r="D384" s="47">
        <f>D385</f>
        <v>0</v>
      </c>
      <c r="E384" s="31"/>
      <c r="F384" s="15"/>
      <c r="G384" s="16"/>
    </row>
    <row r="385" spans="1:7" ht="26.25" hidden="1">
      <c r="A385" s="45" t="s">
        <v>86</v>
      </c>
      <c r="B385" s="46" t="s">
        <v>209</v>
      </c>
      <c r="C385" s="46" t="s">
        <v>87</v>
      </c>
      <c r="D385" s="47">
        <f>24.7-24.7</f>
        <v>0</v>
      </c>
      <c r="E385" s="31"/>
      <c r="F385" s="15"/>
      <c r="G385" s="16"/>
    </row>
    <row r="386" spans="1:7" ht="37.5" customHeight="1">
      <c r="A386" s="45" t="s">
        <v>134</v>
      </c>
      <c r="B386" s="46" t="s">
        <v>208</v>
      </c>
      <c r="C386" s="46" t="s">
        <v>39</v>
      </c>
      <c r="D386" s="63">
        <f>D387+D389</f>
        <v>195.20000000000002</v>
      </c>
      <c r="E386" s="31">
        <f>E387+E389</f>
        <v>189200</v>
      </c>
      <c r="F386" s="15">
        <f>F387+F389</f>
        <v>197300</v>
      </c>
      <c r="G386" s="16">
        <f>G387+G389</f>
        <v>205900</v>
      </c>
    </row>
    <row r="387" spans="1:7" ht="38.25" customHeight="1">
      <c r="A387" s="45" t="s">
        <v>80</v>
      </c>
      <c r="B387" s="46" t="s">
        <v>208</v>
      </c>
      <c r="C387" s="46" t="s">
        <v>34</v>
      </c>
      <c r="D387" s="47">
        <f>D388</f>
        <v>184.9</v>
      </c>
      <c r="E387" s="31">
        <f>E388</f>
        <v>157112</v>
      </c>
      <c r="F387" s="15">
        <f>F388</f>
        <v>157112</v>
      </c>
      <c r="G387" s="16">
        <f>G388</f>
        <v>157112</v>
      </c>
    </row>
    <row r="388" spans="1:7" ht="28.5" customHeight="1">
      <c r="A388" s="45" t="s">
        <v>81</v>
      </c>
      <c r="B388" s="46" t="s">
        <v>208</v>
      </c>
      <c r="C388" s="46" t="s">
        <v>35</v>
      </c>
      <c r="D388" s="47">
        <f>174.7+7.9+2.3</f>
        <v>184.9</v>
      </c>
      <c r="E388" s="31">
        <v>157112</v>
      </c>
      <c r="F388" s="15">
        <v>157112</v>
      </c>
      <c r="G388" s="16">
        <v>157112</v>
      </c>
    </row>
    <row r="389" spans="1:7" ht="27.75" customHeight="1">
      <c r="A389" s="45" t="s">
        <v>354</v>
      </c>
      <c r="B389" s="46" t="s">
        <v>208</v>
      </c>
      <c r="C389" s="46" t="s">
        <v>85</v>
      </c>
      <c r="D389" s="47">
        <f>D390</f>
        <v>10.3</v>
      </c>
      <c r="E389" s="31">
        <f>E390</f>
        <v>32088</v>
      </c>
      <c r="F389" s="15">
        <f>F390</f>
        <v>40188</v>
      </c>
      <c r="G389" s="16">
        <f>G390</f>
        <v>48788</v>
      </c>
    </row>
    <row r="390" spans="1:7" ht="26.25">
      <c r="A390" s="45" t="s">
        <v>86</v>
      </c>
      <c r="B390" s="46" t="s">
        <v>208</v>
      </c>
      <c r="C390" s="46" t="s">
        <v>87</v>
      </c>
      <c r="D390" s="47">
        <f>20.5-10.2</f>
        <v>10.3</v>
      </c>
      <c r="E390" s="31">
        <v>32088</v>
      </c>
      <c r="F390" s="15">
        <v>40188</v>
      </c>
      <c r="G390" s="16">
        <v>48788</v>
      </c>
    </row>
    <row r="391" spans="1:7" ht="48.75" customHeight="1">
      <c r="A391" s="45" t="s">
        <v>135</v>
      </c>
      <c r="B391" s="46" t="s">
        <v>210</v>
      </c>
      <c r="C391" s="46" t="s">
        <v>39</v>
      </c>
      <c r="D391" s="63">
        <f>D392+D394</f>
        <v>621.3</v>
      </c>
      <c r="E391" s="31">
        <f>E393+E395</f>
        <v>603300</v>
      </c>
      <c r="F391" s="15">
        <f>F393+F395</f>
        <v>627600</v>
      </c>
      <c r="G391" s="16">
        <f>G393+G395</f>
        <v>653200</v>
      </c>
    </row>
    <row r="392" spans="1:7" ht="53.25" customHeight="1">
      <c r="A392" s="45" t="s">
        <v>80</v>
      </c>
      <c r="B392" s="46" t="s">
        <v>210</v>
      </c>
      <c r="C392" s="46" t="s">
        <v>34</v>
      </c>
      <c r="D392" s="47">
        <f>D393</f>
        <v>604.9</v>
      </c>
      <c r="E392" s="31">
        <f>E393</f>
        <v>571646</v>
      </c>
      <c r="F392" s="15">
        <f>F393</f>
        <v>571646</v>
      </c>
      <c r="G392" s="16">
        <f>G393</f>
        <v>571646</v>
      </c>
    </row>
    <row r="393" spans="1:7" ht="30.75" customHeight="1">
      <c r="A393" s="45" t="s">
        <v>81</v>
      </c>
      <c r="B393" s="46" t="s">
        <v>210</v>
      </c>
      <c r="C393" s="46" t="s">
        <v>35</v>
      </c>
      <c r="D393" s="47">
        <f>585.5+4.5+14.9</f>
        <v>604.9</v>
      </c>
      <c r="E393" s="31">
        <v>571646</v>
      </c>
      <c r="F393" s="15">
        <v>571646</v>
      </c>
      <c r="G393" s="16">
        <v>571646</v>
      </c>
    </row>
    <row r="394" spans="1:7" ht="27.75" customHeight="1">
      <c r="A394" s="45" t="s">
        <v>354</v>
      </c>
      <c r="B394" s="46" t="s">
        <v>210</v>
      </c>
      <c r="C394" s="46" t="s">
        <v>85</v>
      </c>
      <c r="D394" s="47">
        <f>D395</f>
        <v>16.4</v>
      </c>
      <c r="E394" s="31">
        <f>E395</f>
        <v>31654</v>
      </c>
      <c r="F394" s="15">
        <f>F395</f>
        <v>55954</v>
      </c>
      <c r="G394" s="16">
        <f>G395</f>
        <v>81554</v>
      </c>
    </row>
    <row r="395" spans="1:7" ht="26.25">
      <c r="A395" s="45" t="s">
        <v>86</v>
      </c>
      <c r="B395" s="46" t="s">
        <v>210</v>
      </c>
      <c r="C395" s="46" t="s">
        <v>87</v>
      </c>
      <c r="D395" s="47">
        <f>35.8-19.4</f>
        <v>16.4</v>
      </c>
      <c r="E395" s="31">
        <v>31654</v>
      </c>
      <c r="F395" s="15">
        <v>55954</v>
      </c>
      <c r="G395" s="16">
        <v>81554</v>
      </c>
    </row>
    <row r="396" spans="1:7" ht="78.75" customHeight="1">
      <c r="A396" s="50" t="s">
        <v>466</v>
      </c>
      <c r="B396" s="46" t="s">
        <v>405</v>
      </c>
      <c r="C396" s="46" t="s">
        <v>39</v>
      </c>
      <c r="D396" s="63">
        <f>D397</f>
        <v>185</v>
      </c>
      <c r="E396" s="31">
        <f aca="true" t="shared" si="0" ref="E396:G397">E397</f>
        <v>179000</v>
      </c>
      <c r="F396" s="15">
        <f t="shared" si="0"/>
        <v>187100</v>
      </c>
      <c r="G396" s="16">
        <f t="shared" si="0"/>
        <v>195700</v>
      </c>
    </row>
    <row r="397" spans="1:7" ht="52.5" customHeight="1">
      <c r="A397" s="45" t="s">
        <v>80</v>
      </c>
      <c r="B397" s="46" t="s">
        <v>405</v>
      </c>
      <c r="C397" s="46" t="s">
        <v>34</v>
      </c>
      <c r="D397" s="47">
        <f>D398</f>
        <v>185</v>
      </c>
      <c r="E397" s="31">
        <f t="shared" si="0"/>
        <v>179000</v>
      </c>
      <c r="F397" s="15">
        <f t="shared" si="0"/>
        <v>187100</v>
      </c>
      <c r="G397" s="16">
        <f t="shared" si="0"/>
        <v>195700</v>
      </c>
    </row>
    <row r="398" spans="1:7" ht="36" customHeight="1">
      <c r="A398" s="45" t="s">
        <v>81</v>
      </c>
      <c r="B398" s="46" t="s">
        <v>405</v>
      </c>
      <c r="C398" s="46" t="s">
        <v>35</v>
      </c>
      <c r="D398" s="47">
        <v>185</v>
      </c>
      <c r="E398" s="31">
        <v>179000</v>
      </c>
      <c r="F398" s="15">
        <v>187100</v>
      </c>
      <c r="G398" s="16">
        <v>195700</v>
      </c>
    </row>
    <row r="399" spans="1:7" ht="30.75" customHeight="1" hidden="1">
      <c r="A399" s="45" t="s">
        <v>354</v>
      </c>
      <c r="B399" s="46" t="s">
        <v>479</v>
      </c>
      <c r="C399" s="46" t="s">
        <v>85</v>
      </c>
      <c r="D399" s="47">
        <f>D400</f>
        <v>0</v>
      </c>
      <c r="E399" s="31"/>
      <c r="F399" s="15"/>
      <c r="G399" s="16"/>
    </row>
    <row r="400" spans="1:7" ht="26.25" hidden="1">
      <c r="A400" s="45" t="s">
        <v>86</v>
      </c>
      <c r="B400" s="46" t="s">
        <v>479</v>
      </c>
      <c r="C400" s="46" t="s">
        <v>87</v>
      </c>
      <c r="D400" s="47">
        <v>0</v>
      </c>
      <c r="E400" s="31"/>
      <c r="F400" s="15"/>
      <c r="G400" s="16"/>
    </row>
    <row r="401" spans="1:7" ht="66" customHeight="1" hidden="1">
      <c r="A401" s="50" t="s">
        <v>465</v>
      </c>
      <c r="B401" s="46" t="s">
        <v>464</v>
      </c>
      <c r="C401" s="46" t="s">
        <v>39</v>
      </c>
      <c r="D401" s="47">
        <f>D402</f>
        <v>0</v>
      </c>
      <c r="E401" s="31"/>
      <c r="F401" s="15"/>
      <c r="G401" s="16"/>
    </row>
    <row r="402" spans="1:7" ht="26.25" hidden="1">
      <c r="A402" s="45" t="s">
        <v>354</v>
      </c>
      <c r="B402" s="46" t="s">
        <v>464</v>
      </c>
      <c r="C402" s="46" t="s">
        <v>85</v>
      </c>
      <c r="D402" s="47">
        <f>D403</f>
        <v>0</v>
      </c>
      <c r="E402" s="31"/>
      <c r="F402" s="15"/>
      <c r="G402" s="16"/>
    </row>
    <row r="403" spans="1:7" ht="26.25" hidden="1">
      <c r="A403" s="45" t="s">
        <v>86</v>
      </c>
      <c r="B403" s="46" t="s">
        <v>464</v>
      </c>
      <c r="C403" s="46" t="s">
        <v>87</v>
      </c>
      <c r="D403" s="47">
        <f>4.9-4.9</f>
        <v>0</v>
      </c>
      <c r="E403" s="31"/>
      <c r="F403" s="15"/>
      <c r="G403" s="16"/>
    </row>
    <row r="404" spans="1:7" ht="68.25" customHeight="1">
      <c r="A404" s="45" t="s">
        <v>136</v>
      </c>
      <c r="B404" s="46" t="s">
        <v>211</v>
      </c>
      <c r="C404" s="46" t="s">
        <v>39</v>
      </c>
      <c r="D404" s="63">
        <f>D405+D407</f>
        <v>21.1</v>
      </c>
      <c r="E404" s="31">
        <f>E405+E407</f>
        <v>32500</v>
      </c>
      <c r="F404" s="15">
        <f>F405+F407</f>
        <v>33800</v>
      </c>
      <c r="G404" s="16">
        <f>G405+G407</f>
        <v>35100</v>
      </c>
    </row>
    <row r="405" spans="1:7" ht="57.75" customHeight="1">
      <c r="A405" s="45" t="s">
        <v>80</v>
      </c>
      <c r="B405" s="46" t="s">
        <v>211</v>
      </c>
      <c r="C405" s="46" t="s">
        <v>34</v>
      </c>
      <c r="D405" s="47">
        <f>D406</f>
        <v>15</v>
      </c>
      <c r="E405" s="31">
        <f>E406</f>
        <v>19557</v>
      </c>
      <c r="F405" s="15">
        <f>F406</f>
        <v>19557</v>
      </c>
      <c r="G405" s="16">
        <f>G406</f>
        <v>19557</v>
      </c>
    </row>
    <row r="406" spans="1:7" ht="30.75" customHeight="1">
      <c r="A406" s="45" t="s">
        <v>81</v>
      </c>
      <c r="B406" s="46" t="s">
        <v>211</v>
      </c>
      <c r="C406" s="46" t="s">
        <v>35</v>
      </c>
      <c r="D406" s="47">
        <v>15</v>
      </c>
      <c r="E406" s="31">
        <v>19557</v>
      </c>
      <c r="F406" s="15">
        <v>19557</v>
      </c>
      <c r="G406" s="16">
        <v>19557</v>
      </c>
    </row>
    <row r="407" spans="1:7" ht="33.75" customHeight="1">
      <c r="A407" s="45" t="s">
        <v>354</v>
      </c>
      <c r="B407" s="46" t="s">
        <v>211</v>
      </c>
      <c r="C407" s="46" t="s">
        <v>85</v>
      </c>
      <c r="D407" s="47">
        <f>D408</f>
        <v>6.1</v>
      </c>
      <c r="E407" s="31">
        <f>E408</f>
        <v>12943</v>
      </c>
      <c r="F407" s="15">
        <f>F408</f>
        <v>14243</v>
      </c>
      <c r="G407" s="16">
        <f>G408</f>
        <v>15543</v>
      </c>
    </row>
    <row r="408" spans="1:7" ht="27" customHeight="1">
      <c r="A408" s="45" t="s">
        <v>86</v>
      </c>
      <c r="B408" s="46" t="s">
        <v>211</v>
      </c>
      <c r="C408" s="46" t="s">
        <v>87</v>
      </c>
      <c r="D408" s="47">
        <v>6.1</v>
      </c>
      <c r="E408" s="31">
        <v>12943</v>
      </c>
      <c r="F408" s="15">
        <v>14243</v>
      </c>
      <c r="G408" s="16">
        <v>15543</v>
      </c>
    </row>
    <row r="409" spans="1:7" ht="19.5" customHeight="1" hidden="1">
      <c r="A409" s="45" t="s">
        <v>165</v>
      </c>
      <c r="B409" s="46" t="s">
        <v>38</v>
      </c>
      <c r="C409" s="46" t="s">
        <v>39</v>
      </c>
      <c r="D409" s="47">
        <f>D410</f>
        <v>0</v>
      </c>
      <c r="E409" s="31"/>
      <c r="F409" s="15"/>
      <c r="G409" s="16"/>
    </row>
    <row r="410" spans="1:7" ht="42.75" customHeight="1" hidden="1">
      <c r="A410" s="45" t="s">
        <v>164</v>
      </c>
      <c r="B410" s="46" t="s">
        <v>163</v>
      </c>
      <c r="C410" s="46" t="s">
        <v>39</v>
      </c>
      <c r="D410" s="47">
        <f>D411</f>
        <v>0</v>
      </c>
      <c r="E410" s="31"/>
      <c r="F410" s="15"/>
      <c r="G410" s="16"/>
    </row>
    <row r="411" spans="1:7" ht="27" customHeight="1" hidden="1">
      <c r="A411" s="45" t="s">
        <v>84</v>
      </c>
      <c r="B411" s="46" t="s">
        <v>163</v>
      </c>
      <c r="C411" s="46" t="s">
        <v>85</v>
      </c>
      <c r="D411" s="47">
        <f>D412</f>
        <v>0</v>
      </c>
      <c r="E411" s="31"/>
      <c r="F411" s="15"/>
      <c r="G411" s="16"/>
    </row>
    <row r="412" spans="1:7" ht="27" customHeight="1" hidden="1">
      <c r="A412" s="45" t="s">
        <v>86</v>
      </c>
      <c r="B412" s="46" t="s">
        <v>163</v>
      </c>
      <c r="C412" s="46" t="s">
        <v>87</v>
      </c>
      <c r="D412" s="47">
        <v>0</v>
      </c>
      <c r="E412" s="31"/>
      <c r="F412" s="15"/>
      <c r="G412" s="16"/>
    </row>
    <row r="413" spans="1:7" ht="42" customHeight="1">
      <c r="A413" s="45" t="s">
        <v>153</v>
      </c>
      <c r="B413" s="46" t="s">
        <v>215</v>
      </c>
      <c r="C413" s="46" t="s">
        <v>39</v>
      </c>
      <c r="D413" s="63">
        <f>D414+D416</f>
        <v>229.4</v>
      </c>
      <c r="E413" s="31"/>
      <c r="F413" s="15"/>
      <c r="G413" s="16"/>
    </row>
    <row r="414" spans="1:7" ht="28.5" customHeight="1">
      <c r="A414" s="45" t="s">
        <v>354</v>
      </c>
      <c r="B414" s="46" t="s">
        <v>215</v>
      </c>
      <c r="C414" s="46" t="s">
        <v>85</v>
      </c>
      <c r="D414" s="47">
        <f>D415</f>
        <v>4.1</v>
      </c>
      <c r="E414" s="31"/>
      <c r="F414" s="15"/>
      <c r="G414" s="16"/>
    </row>
    <row r="415" spans="1:7" ht="27" customHeight="1">
      <c r="A415" s="45" t="s">
        <v>129</v>
      </c>
      <c r="B415" s="46" t="s">
        <v>215</v>
      </c>
      <c r="C415" s="46" t="s">
        <v>87</v>
      </c>
      <c r="D415" s="47">
        <v>4.1</v>
      </c>
      <c r="E415" s="31"/>
      <c r="F415" s="15"/>
      <c r="G415" s="16"/>
    </row>
    <row r="416" spans="1:7" ht="14.25" customHeight="1">
      <c r="A416" s="45" t="s">
        <v>116</v>
      </c>
      <c r="B416" s="46" t="s">
        <v>215</v>
      </c>
      <c r="C416" s="46" t="s">
        <v>117</v>
      </c>
      <c r="D416" s="47">
        <f>D417</f>
        <v>225.3</v>
      </c>
      <c r="E416" s="31"/>
      <c r="F416" s="15"/>
      <c r="G416" s="16"/>
    </row>
    <row r="417" spans="1:7" ht="18" customHeight="1">
      <c r="A417" s="45" t="s">
        <v>118</v>
      </c>
      <c r="B417" s="46" t="s">
        <v>215</v>
      </c>
      <c r="C417" s="46" t="s">
        <v>119</v>
      </c>
      <c r="D417" s="47">
        <v>225.3</v>
      </c>
      <c r="E417" s="31"/>
      <c r="F417" s="15"/>
      <c r="G417" s="16"/>
    </row>
    <row r="418" spans="1:7" ht="45" customHeight="1">
      <c r="A418" s="45" t="s">
        <v>356</v>
      </c>
      <c r="B418" s="46" t="s">
        <v>355</v>
      </c>
      <c r="C418" s="46" t="s">
        <v>39</v>
      </c>
      <c r="D418" s="63">
        <f>D419</f>
        <v>0.6</v>
      </c>
      <c r="E418" s="31"/>
      <c r="F418" s="15"/>
      <c r="G418" s="16"/>
    </row>
    <row r="419" spans="1:7" ht="51" customHeight="1">
      <c r="A419" s="45" t="s">
        <v>80</v>
      </c>
      <c r="B419" s="46" t="s">
        <v>355</v>
      </c>
      <c r="C419" s="46" t="s">
        <v>34</v>
      </c>
      <c r="D419" s="47">
        <f>D420</f>
        <v>0.6</v>
      </c>
      <c r="E419" s="31"/>
      <c r="F419" s="15"/>
      <c r="G419" s="16"/>
    </row>
    <row r="420" spans="1:7" ht="27.75" customHeight="1">
      <c r="A420" s="45" t="s">
        <v>81</v>
      </c>
      <c r="B420" s="46" t="s">
        <v>355</v>
      </c>
      <c r="C420" s="46" t="s">
        <v>35</v>
      </c>
      <c r="D420" s="47">
        <v>0.6</v>
      </c>
      <c r="E420" s="31"/>
      <c r="F420" s="15"/>
      <c r="G420" s="16"/>
    </row>
    <row r="421" spans="1:7" ht="31.5" customHeight="1">
      <c r="A421" s="45" t="s">
        <v>359</v>
      </c>
      <c r="B421" s="46" t="s">
        <v>358</v>
      </c>
      <c r="C421" s="46" t="s">
        <v>39</v>
      </c>
      <c r="D421" s="63">
        <f>D422</f>
        <v>44.6</v>
      </c>
      <c r="E421" s="31"/>
      <c r="F421" s="15"/>
      <c r="G421" s="16"/>
    </row>
    <row r="422" spans="1:7" ht="33" customHeight="1">
      <c r="A422" s="45" t="s">
        <v>354</v>
      </c>
      <c r="B422" s="46" t="s">
        <v>358</v>
      </c>
      <c r="C422" s="46" t="s">
        <v>85</v>
      </c>
      <c r="D422" s="47">
        <f>D423</f>
        <v>44.6</v>
      </c>
      <c r="E422" s="31"/>
      <c r="F422" s="15"/>
      <c r="G422" s="16"/>
    </row>
    <row r="423" spans="1:7" ht="30" customHeight="1">
      <c r="A423" s="45" t="s">
        <v>86</v>
      </c>
      <c r="B423" s="46" t="s">
        <v>358</v>
      </c>
      <c r="C423" s="46" t="s">
        <v>87</v>
      </c>
      <c r="D423" s="47">
        <v>44.6</v>
      </c>
      <c r="E423" s="31"/>
      <c r="F423" s="15"/>
      <c r="G423" s="16"/>
    </row>
    <row r="424" spans="1:7" ht="31.5" customHeight="1">
      <c r="A424" s="69" t="s">
        <v>450</v>
      </c>
      <c r="B424" s="43" t="s">
        <v>200</v>
      </c>
      <c r="C424" s="43" t="s">
        <v>39</v>
      </c>
      <c r="D424" s="44">
        <f>D425+D430</f>
        <v>5963.9</v>
      </c>
      <c r="E424" s="31"/>
      <c r="F424" s="15"/>
      <c r="G424" s="16"/>
    </row>
    <row r="425" spans="1:7" ht="28.5" customHeight="1">
      <c r="A425" s="45" t="s">
        <v>125</v>
      </c>
      <c r="B425" s="46" t="s">
        <v>202</v>
      </c>
      <c r="C425" s="46" t="s">
        <v>39</v>
      </c>
      <c r="D425" s="63">
        <f>D426+D428</f>
        <v>5520</v>
      </c>
      <c r="E425" s="31"/>
      <c r="F425" s="15"/>
      <c r="G425" s="16"/>
    </row>
    <row r="426" spans="1:7" ht="59.25" customHeight="1">
      <c r="A426" s="45" t="s">
        <v>80</v>
      </c>
      <c r="B426" s="46" t="s">
        <v>202</v>
      </c>
      <c r="C426" s="46" t="s">
        <v>34</v>
      </c>
      <c r="D426" s="47">
        <f>D427</f>
        <v>2959.1</v>
      </c>
      <c r="E426" s="31"/>
      <c r="F426" s="15"/>
      <c r="G426" s="16"/>
    </row>
    <row r="427" spans="1:7" ht="14.25" customHeight="1">
      <c r="A427" s="45" t="s">
        <v>141</v>
      </c>
      <c r="B427" s="46" t="s">
        <v>202</v>
      </c>
      <c r="C427" s="46" t="s">
        <v>127</v>
      </c>
      <c r="D427" s="47">
        <v>2959.1</v>
      </c>
      <c r="E427" s="31"/>
      <c r="F427" s="15"/>
      <c r="G427" s="16"/>
    </row>
    <row r="428" spans="1:7" ht="31.5" customHeight="1">
      <c r="A428" s="45" t="s">
        <v>354</v>
      </c>
      <c r="B428" s="46" t="s">
        <v>202</v>
      </c>
      <c r="C428" s="46" t="s">
        <v>85</v>
      </c>
      <c r="D428" s="63">
        <f>D429</f>
        <v>2560.9</v>
      </c>
      <c r="E428" s="31"/>
      <c r="F428" s="15"/>
      <c r="G428" s="16"/>
    </row>
    <row r="429" spans="1:7" ht="27" customHeight="1">
      <c r="A429" s="45" t="s">
        <v>129</v>
      </c>
      <c r="B429" s="46" t="s">
        <v>202</v>
      </c>
      <c r="C429" s="46" t="s">
        <v>87</v>
      </c>
      <c r="D429" s="47">
        <f>2428.9-160-12.5+100+100+100+4.5</f>
        <v>2560.9</v>
      </c>
      <c r="E429" s="31"/>
      <c r="F429" s="15"/>
      <c r="G429" s="16"/>
    </row>
    <row r="430" spans="1:7" ht="42.75" customHeight="1">
      <c r="A430" s="45" t="s">
        <v>152</v>
      </c>
      <c r="B430" s="46" t="s">
        <v>201</v>
      </c>
      <c r="C430" s="46" t="s">
        <v>39</v>
      </c>
      <c r="D430" s="63">
        <f>D431</f>
        <v>443.9</v>
      </c>
      <c r="E430" s="31"/>
      <c r="F430" s="15"/>
      <c r="G430" s="16"/>
    </row>
    <row r="431" spans="1:7" ht="16.5" customHeight="1">
      <c r="A431" s="45" t="s">
        <v>90</v>
      </c>
      <c r="B431" s="46" t="s">
        <v>201</v>
      </c>
      <c r="C431" s="46" t="s">
        <v>91</v>
      </c>
      <c r="D431" s="47">
        <f>D432</f>
        <v>443.9</v>
      </c>
      <c r="E431" s="31"/>
      <c r="F431" s="15"/>
      <c r="G431" s="16"/>
    </row>
    <row r="432" spans="1:7" ht="18" customHeight="1">
      <c r="A432" s="45" t="s">
        <v>96</v>
      </c>
      <c r="B432" s="46" t="s">
        <v>201</v>
      </c>
      <c r="C432" s="46" t="s">
        <v>97</v>
      </c>
      <c r="D432" s="47">
        <f>548.4-100-4.5</f>
        <v>443.9</v>
      </c>
      <c r="E432" s="31"/>
      <c r="F432" s="15"/>
      <c r="G432" s="16"/>
    </row>
    <row r="433" spans="1:7" ht="17.25" customHeight="1" hidden="1">
      <c r="A433" s="42" t="s">
        <v>173</v>
      </c>
      <c r="B433" s="43" t="s">
        <v>174</v>
      </c>
      <c r="C433" s="43" t="s">
        <v>39</v>
      </c>
      <c r="D433" s="44">
        <f>D434</f>
        <v>0</v>
      </c>
      <c r="E433" s="31"/>
      <c r="F433" s="15"/>
      <c r="G433" s="16"/>
    </row>
    <row r="434" spans="1:7" ht="27" customHeight="1" hidden="1">
      <c r="A434" s="45" t="s">
        <v>154</v>
      </c>
      <c r="B434" s="46" t="s">
        <v>175</v>
      </c>
      <c r="C434" s="46" t="s">
        <v>39</v>
      </c>
      <c r="D434" s="47">
        <f>D435</f>
        <v>0</v>
      </c>
      <c r="E434" s="31"/>
      <c r="F434" s="15"/>
      <c r="G434" s="16"/>
    </row>
    <row r="435" spans="1:7" ht="15" customHeight="1" hidden="1">
      <c r="A435" s="45" t="s">
        <v>94</v>
      </c>
      <c r="B435" s="46" t="s">
        <v>175</v>
      </c>
      <c r="C435" s="46" t="s">
        <v>95</v>
      </c>
      <c r="D435" s="47"/>
      <c r="E435" s="31"/>
      <c r="F435" s="15"/>
      <c r="G435" s="16"/>
    </row>
    <row r="436" spans="1:7" ht="15" customHeight="1" hidden="1">
      <c r="A436" s="42" t="s">
        <v>366</v>
      </c>
      <c r="B436" s="43" t="s">
        <v>363</v>
      </c>
      <c r="C436" s="43" t="s">
        <v>39</v>
      </c>
      <c r="D436" s="44">
        <f>D437</f>
        <v>0</v>
      </c>
      <c r="E436" s="31"/>
      <c r="F436" s="15"/>
      <c r="G436" s="16"/>
    </row>
    <row r="437" spans="1:7" ht="32.25" customHeight="1" hidden="1">
      <c r="A437" s="45" t="s">
        <v>365</v>
      </c>
      <c r="B437" s="46" t="s">
        <v>367</v>
      </c>
      <c r="C437" s="46" t="s">
        <v>39</v>
      </c>
      <c r="D437" s="47">
        <f>D438</f>
        <v>0</v>
      </c>
      <c r="E437" s="31"/>
      <c r="F437" s="15"/>
      <c r="G437" s="16"/>
    </row>
    <row r="438" spans="1:7" ht="31.5" customHeight="1" hidden="1">
      <c r="A438" s="45" t="s">
        <v>354</v>
      </c>
      <c r="B438" s="46" t="s">
        <v>367</v>
      </c>
      <c r="C438" s="46" t="s">
        <v>85</v>
      </c>
      <c r="D438" s="47">
        <f>D439</f>
        <v>0</v>
      </c>
      <c r="E438" s="31"/>
      <c r="F438" s="15"/>
      <c r="G438" s="16"/>
    </row>
    <row r="439" spans="1:7" ht="33" customHeight="1" hidden="1">
      <c r="A439" s="45" t="s">
        <v>86</v>
      </c>
      <c r="B439" s="46" t="s">
        <v>367</v>
      </c>
      <c r="C439" s="46" t="s">
        <v>87</v>
      </c>
      <c r="D439" s="47"/>
      <c r="E439" s="31"/>
      <c r="F439" s="15"/>
      <c r="G439" s="16"/>
    </row>
    <row r="440" spans="1:7" ht="16.5" customHeight="1">
      <c r="A440" s="42" t="s">
        <v>88</v>
      </c>
      <c r="B440" s="43" t="s">
        <v>170</v>
      </c>
      <c r="C440" s="43" t="s">
        <v>39</v>
      </c>
      <c r="D440" s="44">
        <f>D441</f>
        <v>99</v>
      </c>
      <c r="E440" s="31"/>
      <c r="F440" s="15"/>
      <c r="G440" s="16"/>
    </row>
    <row r="441" spans="1:7" ht="18" customHeight="1">
      <c r="A441" s="45" t="s">
        <v>89</v>
      </c>
      <c r="B441" s="46" t="s">
        <v>171</v>
      </c>
      <c r="C441" s="46" t="s">
        <v>39</v>
      </c>
      <c r="D441" s="47">
        <f>D442</f>
        <v>99</v>
      </c>
      <c r="E441" s="31"/>
      <c r="F441" s="15"/>
      <c r="G441" s="16"/>
    </row>
    <row r="442" spans="1:7" ht="16.5" customHeight="1">
      <c r="A442" s="45" t="s">
        <v>150</v>
      </c>
      <c r="B442" s="46" t="s">
        <v>172</v>
      </c>
      <c r="C442" s="46" t="s">
        <v>39</v>
      </c>
      <c r="D442" s="47">
        <f>D443</f>
        <v>99</v>
      </c>
      <c r="E442" s="31"/>
      <c r="F442" s="15"/>
      <c r="G442" s="16"/>
    </row>
    <row r="443" spans="1:7" ht="16.5" customHeight="1">
      <c r="A443" s="45" t="s">
        <v>90</v>
      </c>
      <c r="B443" s="46" t="s">
        <v>172</v>
      </c>
      <c r="C443" s="46" t="s">
        <v>91</v>
      </c>
      <c r="D443" s="47">
        <f>D444</f>
        <v>99</v>
      </c>
      <c r="E443" s="31"/>
      <c r="F443" s="15"/>
      <c r="G443" s="16"/>
    </row>
    <row r="444" spans="1:7" ht="15.75" customHeight="1" thickBot="1">
      <c r="A444" s="45" t="s">
        <v>92</v>
      </c>
      <c r="B444" s="46" t="s">
        <v>172</v>
      </c>
      <c r="C444" s="46" t="s">
        <v>93</v>
      </c>
      <c r="D444" s="47">
        <v>99</v>
      </c>
      <c r="E444" s="31"/>
      <c r="F444" s="15"/>
      <c r="G444" s="16"/>
    </row>
    <row r="445" spans="1:7" ht="27" hidden="1" thickBot="1">
      <c r="A445" s="45" t="s">
        <v>75</v>
      </c>
      <c r="B445" s="46" t="s">
        <v>76</v>
      </c>
      <c r="C445" s="46" t="s">
        <v>39</v>
      </c>
      <c r="D445" s="47">
        <f aca="true" t="shared" si="1" ref="D445:G448">D446</f>
        <v>0</v>
      </c>
      <c r="E445" s="31">
        <f t="shared" si="1"/>
        <v>168000</v>
      </c>
      <c r="F445" s="15">
        <f t="shared" si="1"/>
        <v>168000</v>
      </c>
      <c r="G445" s="16">
        <f t="shared" si="1"/>
        <v>168000</v>
      </c>
    </row>
    <row r="446" spans="1:7" ht="13.5" customHeight="1" hidden="1">
      <c r="A446" s="45" t="s">
        <v>77</v>
      </c>
      <c r="B446" s="46" t="s">
        <v>78</v>
      </c>
      <c r="C446" s="46" t="s">
        <v>39</v>
      </c>
      <c r="D446" s="47">
        <f t="shared" si="1"/>
        <v>0</v>
      </c>
      <c r="E446" s="31">
        <f t="shared" si="1"/>
        <v>168000</v>
      </c>
      <c r="F446" s="15">
        <f t="shared" si="1"/>
        <v>168000</v>
      </c>
      <c r="G446" s="16">
        <f t="shared" si="1"/>
        <v>168000</v>
      </c>
    </row>
    <row r="447" spans="1:7" ht="27" hidden="1" thickBot="1">
      <c r="A447" s="45" t="s">
        <v>98</v>
      </c>
      <c r="B447" s="46" t="s">
        <v>99</v>
      </c>
      <c r="C447" s="46" t="s">
        <v>39</v>
      </c>
      <c r="D447" s="47">
        <f t="shared" si="1"/>
        <v>0</v>
      </c>
      <c r="E447" s="31">
        <f t="shared" si="1"/>
        <v>168000</v>
      </c>
      <c r="F447" s="15">
        <f t="shared" si="1"/>
        <v>168000</v>
      </c>
      <c r="G447" s="16">
        <f t="shared" si="1"/>
        <v>168000</v>
      </c>
    </row>
    <row r="448" spans="1:7" ht="15.75" hidden="1" thickBot="1">
      <c r="A448" s="45" t="s">
        <v>90</v>
      </c>
      <c r="B448" s="46" t="s">
        <v>99</v>
      </c>
      <c r="C448" s="46" t="s">
        <v>91</v>
      </c>
      <c r="D448" s="47">
        <f t="shared" si="1"/>
        <v>0</v>
      </c>
      <c r="E448" s="31">
        <f t="shared" si="1"/>
        <v>168000</v>
      </c>
      <c r="F448" s="15">
        <f t="shared" si="1"/>
        <v>168000</v>
      </c>
      <c r="G448" s="16">
        <f t="shared" si="1"/>
        <v>168000</v>
      </c>
    </row>
    <row r="449" spans="1:7" ht="15.75" hidden="1" thickBot="1">
      <c r="A449" s="48" t="s">
        <v>96</v>
      </c>
      <c r="B449" s="46" t="s">
        <v>99</v>
      </c>
      <c r="C449" s="46" t="s">
        <v>97</v>
      </c>
      <c r="D449" s="47">
        <v>0</v>
      </c>
      <c r="E449" s="31">
        <v>168000</v>
      </c>
      <c r="F449" s="15">
        <v>168000</v>
      </c>
      <c r="G449" s="16">
        <v>168000</v>
      </c>
    </row>
    <row r="450" spans="1:7" s="19" customFormat="1" ht="2.25" customHeight="1" hidden="1">
      <c r="A450" s="45"/>
      <c r="B450" s="46"/>
      <c r="C450" s="46"/>
      <c r="D450" s="47">
        <f>E450/1000</f>
        <v>0</v>
      </c>
      <c r="E450" s="31"/>
      <c r="F450" s="15"/>
      <c r="G450" s="16"/>
    </row>
    <row r="451" spans="1:7" s="6" customFormat="1" ht="15.75" hidden="1" thickBot="1">
      <c r="A451" s="45" t="s">
        <v>54</v>
      </c>
      <c r="B451" s="46" t="s">
        <v>166</v>
      </c>
      <c r="C451" s="46" t="s">
        <v>39</v>
      </c>
      <c r="D451" s="47">
        <f aca="true" t="shared" si="2" ref="D451:G454">D452</f>
        <v>0</v>
      </c>
      <c r="E451" s="31">
        <f t="shared" si="2"/>
        <v>1855000</v>
      </c>
      <c r="F451" s="15">
        <f t="shared" si="2"/>
        <v>1855000</v>
      </c>
      <c r="G451" s="16">
        <f t="shared" si="2"/>
        <v>1855000</v>
      </c>
    </row>
    <row r="452" spans="1:7" s="6" customFormat="1" ht="27" hidden="1" thickBot="1">
      <c r="A452" s="45" t="s">
        <v>107</v>
      </c>
      <c r="B452" s="46" t="s">
        <v>185</v>
      </c>
      <c r="C452" s="46" t="s">
        <v>39</v>
      </c>
      <c r="D452" s="47">
        <f t="shared" si="2"/>
        <v>0</v>
      </c>
      <c r="E452" s="31">
        <f t="shared" si="2"/>
        <v>1855000</v>
      </c>
      <c r="F452" s="15">
        <f t="shared" si="2"/>
        <v>1855000</v>
      </c>
      <c r="G452" s="16">
        <f t="shared" si="2"/>
        <v>1855000</v>
      </c>
    </row>
    <row r="453" spans="1:7" s="6" customFormat="1" ht="27" hidden="1" thickBot="1">
      <c r="A453" s="45" t="s">
        <v>121</v>
      </c>
      <c r="B453" s="46" t="s">
        <v>122</v>
      </c>
      <c r="C453" s="46" t="s">
        <v>39</v>
      </c>
      <c r="D453" s="47">
        <f t="shared" si="2"/>
        <v>0</v>
      </c>
      <c r="E453" s="31">
        <f t="shared" si="2"/>
        <v>1855000</v>
      </c>
      <c r="F453" s="15">
        <f t="shared" si="2"/>
        <v>1855000</v>
      </c>
      <c r="G453" s="16">
        <f t="shared" si="2"/>
        <v>1855000</v>
      </c>
    </row>
    <row r="454" spans="1:7" s="6" customFormat="1" ht="15.75" hidden="1" thickBot="1">
      <c r="A454" s="45" t="s">
        <v>120</v>
      </c>
      <c r="B454" s="46" t="s">
        <v>122</v>
      </c>
      <c r="C454" s="46" t="s">
        <v>117</v>
      </c>
      <c r="D454" s="47">
        <f t="shared" si="2"/>
        <v>0</v>
      </c>
      <c r="E454" s="31">
        <f t="shared" si="2"/>
        <v>1855000</v>
      </c>
      <c r="F454" s="15">
        <f t="shared" si="2"/>
        <v>1855000</v>
      </c>
      <c r="G454" s="16">
        <f t="shared" si="2"/>
        <v>1855000</v>
      </c>
    </row>
    <row r="455" spans="1:7" s="6" customFormat="1" ht="15.75" customHeight="1" hidden="1">
      <c r="A455" s="45" t="s">
        <v>118</v>
      </c>
      <c r="B455" s="46" t="s">
        <v>122</v>
      </c>
      <c r="C455" s="46" t="s">
        <v>119</v>
      </c>
      <c r="D455" s="47">
        <v>0</v>
      </c>
      <c r="E455" s="31">
        <v>1855000</v>
      </c>
      <c r="F455" s="15">
        <v>1855000</v>
      </c>
      <c r="G455" s="16">
        <v>1855000</v>
      </c>
    </row>
    <row r="456" spans="1:7" s="6" customFormat="1" ht="30.75" customHeight="1" hidden="1">
      <c r="A456" s="49" t="s">
        <v>82</v>
      </c>
      <c r="B456" s="46" t="s">
        <v>1</v>
      </c>
      <c r="C456" s="46" t="s">
        <v>39</v>
      </c>
      <c r="D456" s="47">
        <f>D457</f>
        <v>0</v>
      </c>
      <c r="E456" s="31"/>
      <c r="F456" s="15"/>
      <c r="G456" s="16"/>
    </row>
    <row r="457" spans="1:7" s="6" customFormat="1" ht="27" hidden="1" thickBot="1">
      <c r="A457" s="45" t="s">
        <v>128</v>
      </c>
      <c r="B457" s="46" t="s">
        <v>1</v>
      </c>
      <c r="C457" s="46" t="s">
        <v>85</v>
      </c>
      <c r="D457" s="47">
        <f>D458</f>
        <v>0</v>
      </c>
      <c r="E457" s="31"/>
      <c r="F457" s="15"/>
      <c r="G457" s="16"/>
    </row>
    <row r="458" spans="1:7" s="6" customFormat="1" ht="27" hidden="1" thickBot="1">
      <c r="A458" s="45" t="s">
        <v>129</v>
      </c>
      <c r="B458" s="46" t="s">
        <v>1</v>
      </c>
      <c r="C458" s="46" t="s">
        <v>87</v>
      </c>
      <c r="D458" s="47">
        <v>0</v>
      </c>
      <c r="E458" s="31"/>
      <c r="F458" s="15"/>
      <c r="G458" s="16"/>
    </row>
    <row r="459" spans="1:7" s="6" customFormat="1" ht="27" hidden="1" thickBot="1">
      <c r="A459" s="45" t="s">
        <v>130</v>
      </c>
      <c r="B459" s="46" t="s">
        <v>113</v>
      </c>
      <c r="C459" s="46" t="s">
        <v>39</v>
      </c>
      <c r="D459" s="47">
        <f>D460</f>
        <v>0</v>
      </c>
      <c r="E459" s="31"/>
      <c r="F459" s="15"/>
      <c r="G459" s="16"/>
    </row>
    <row r="460" spans="1:7" s="6" customFormat="1" ht="27" hidden="1" thickBot="1">
      <c r="A460" s="45" t="s">
        <v>128</v>
      </c>
      <c r="B460" s="46" t="s">
        <v>113</v>
      </c>
      <c r="C460" s="46" t="s">
        <v>85</v>
      </c>
      <c r="D460" s="47">
        <f>D461</f>
        <v>0</v>
      </c>
      <c r="E460" s="31"/>
      <c r="F460" s="15"/>
      <c r="G460" s="16"/>
    </row>
    <row r="461" spans="1:7" s="6" customFormat="1" ht="27" hidden="1" thickBot="1">
      <c r="A461" s="45" t="s">
        <v>129</v>
      </c>
      <c r="B461" s="46" t="s">
        <v>113</v>
      </c>
      <c r="C461" s="46" t="s">
        <v>87</v>
      </c>
      <c r="D461" s="47">
        <v>0</v>
      </c>
      <c r="E461" s="31"/>
      <c r="F461" s="15"/>
      <c r="G461" s="16"/>
    </row>
    <row r="462" spans="1:7" ht="39.75" hidden="1" thickBot="1">
      <c r="A462" s="45" t="s">
        <v>131</v>
      </c>
      <c r="B462" s="46" t="s">
        <v>83</v>
      </c>
      <c r="C462" s="46" t="s">
        <v>39</v>
      </c>
      <c r="D462" s="47">
        <f aca="true" t="shared" si="3" ref="D462:G464">D463</f>
        <v>0</v>
      </c>
      <c r="E462" s="31">
        <f t="shared" si="3"/>
        <v>30000</v>
      </c>
      <c r="F462" s="15">
        <f t="shared" si="3"/>
        <v>30000</v>
      </c>
      <c r="G462" s="16">
        <f t="shared" si="3"/>
        <v>30000</v>
      </c>
    </row>
    <row r="463" spans="1:7" ht="27" hidden="1" thickBot="1">
      <c r="A463" s="45" t="s">
        <v>132</v>
      </c>
      <c r="B463" s="46" t="s">
        <v>83</v>
      </c>
      <c r="C463" s="46" t="s">
        <v>39</v>
      </c>
      <c r="D463" s="47">
        <f t="shared" si="3"/>
        <v>0</v>
      </c>
      <c r="E463" s="31">
        <f t="shared" si="3"/>
        <v>30000</v>
      </c>
      <c r="F463" s="15">
        <f t="shared" si="3"/>
        <v>30000</v>
      </c>
      <c r="G463" s="16">
        <f t="shared" si="3"/>
        <v>30000</v>
      </c>
    </row>
    <row r="464" spans="1:7" ht="52.5" hidden="1" thickBot="1">
      <c r="A464" s="45" t="s">
        <v>80</v>
      </c>
      <c r="B464" s="46" t="s">
        <v>83</v>
      </c>
      <c r="C464" s="46" t="s">
        <v>34</v>
      </c>
      <c r="D464" s="47">
        <f t="shared" si="3"/>
        <v>0</v>
      </c>
      <c r="E464" s="31">
        <f t="shared" si="3"/>
        <v>30000</v>
      </c>
      <c r="F464" s="15">
        <f t="shared" si="3"/>
        <v>30000</v>
      </c>
      <c r="G464" s="16">
        <f t="shared" si="3"/>
        <v>30000</v>
      </c>
    </row>
    <row r="465" spans="1:7" ht="15.75" hidden="1" thickBot="1">
      <c r="A465" s="45" t="s">
        <v>126</v>
      </c>
      <c r="B465" s="46" t="s">
        <v>83</v>
      </c>
      <c r="C465" s="46" t="s">
        <v>127</v>
      </c>
      <c r="D465" s="47">
        <f>30-30</f>
        <v>0</v>
      </c>
      <c r="E465" s="31">
        <v>30000</v>
      </c>
      <c r="F465" s="15">
        <v>30000</v>
      </c>
      <c r="G465" s="16">
        <v>30000</v>
      </c>
    </row>
    <row r="466" spans="1:7" ht="52.5" hidden="1" thickBot="1">
      <c r="A466" s="45" t="s">
        <v>102</v>
      </c>
      <c r="B466" s="46" t="s">
        <v>114</v>
      </c>
      <c r="C466" s="46" t="s">
        <v>39</v>
      </c>
      <c r="D466" s="47">
        <f>D467</f>
        <v>0</v>
      </c>
      <c r="E466" s="31"/>
      <c r="F466" s="15"/>
      <c r="G466" s="16"/>
    </row>
    <row r="467" spans="1:7" ht="27" hidden="1" thickBot="1">
      <c r="A467" s="45" t="s">
        <v>128</v>
      </c>
      <c r="B467" s="46" t="s">
        <v>114</v>
      </c>
      <c r="C467" s="46" t="s">
        <v>85</v>
      </c>
      <c r="D467" s="47">
        <f>D468</f>
        <v>0</v>
      </c>
      <c r="E467" s="31"/>
      <c r="F467" s="15"/>
      <c r="G467" s="16"/>
    </row>
    <row r="468" spans="1:7" ht="27" hidden="1" thickBot="1">
      <c r="A468" s="45" t="s">
        <v>129</v>
      </c>
      <c r="B468" s="46" t="s">
        <v>114</v>
      </c>
      <c r="C468" s="46" t="s">
        <v>87</v>
      </c>
      <c r="D468" s="47">
        <v>0</v>
      </c>
      <c r="E468" s="31"/>
      <c r="F468" s="15"/>
      <c r="G468" s="16"/>
    </row>
    <row r="469" spans="1:12" s="3" customFormat="1" ht="16.5" thickBot="1">
      <c r="A469" s="51" t="s">
        <v>40</v>
      </c>
      <c r="B469" s="52"/>
      <c r="C469" s="52"/>
      <c r="D469" s="44">
        <f>D13+D26+D35+D44+D49+D58+D67+D90+D104+D118+D137+D183+D212+D254+D263+D281+D286+D297+D314+D329+D342+D424+D440+D323</f>
        <v>91879.49999999997</v>
      </c>
      <c r="E469" s="39" t="e">
        <f>#REF!+#REF!+#REF!+#REF!+#REF!+#REF!+#REF!</f>
        <v>#REF!</v>
      </c>
      <c r="F469" s="25" t="e">
        <f>#REF!+#REF!+#REF!+#REF!+#REF!+#REF!</f>
        <v>#REF!</v>
      </c>
      <c r="G469" s="26" t="e">
        <f>#REF!+#REF!+#REF!+#REF!+#REF!+#REF!</f>
        <v>#REF!</v>
      </c>
      <c r="L469" s="82"/>
    </row>
    <row r="470" spans="1:7" ht="12.75">
      <c r="A470" s="27"/>
      <c r="B470" s="5"/>
      <c r="C470" s="5"/>
      <c r="D470" s="5"/>
      <c r="E470" s="28"/>
      <c r="F470" s="28"/>
      <c r="G470" s="28"/>
    </row>
    <row r="471" spans="1:7" ht="12.75">
      <c r="A471" s="27"/>
      <c r="B471" s="5"/>
      <c r="C471" s="5"/>
      <c r="D471" s="29"/>
      <c r="E471" s="28"/>
      <c r="F471" s="28"/>
      <c r="G471" s="28"/>
    </row>
    <row r="472" spans="1:7" ht="12.75">
      <c r="A472" s="27"/>
      <c r="B472" s="5"/>
      <c r="C472" s="5"/>
      <c r="D472" s="5"/>
      <c r="E472" s="28"/>
      <c r="F472" s="28"/>
      <c r="G472" s="28"/>
    </row>
    <row r="473" spans="1:7" ht="12.75">
      <c r="A473" s="27"/>
      <c r="B473" s="5"/>
      <c r="C473" s="5"/>
      <c r="D473" s="5"/>
      <c r="E473" s="28"/>
      <c r="F473" s="28"/>
      <c r="G473" s="28"/>
    </row>
    <row r="474" spans="1:7" ht="12.75">
      <c r="A474" s="27"/>
      <c r="B474" s="5"/>
      <c r="C474" s="5"/>
      <c r="D474" s="5"/>
      <c r="E474" s="28"/>
      <c r="F474" s="28"/>
      <c r="G474" s="28"/>
    </row>
    <row r="475" spans="1:7" ht="12.75">
      <c r="A475" s="27"/>
      <c r="B475" s="5"/>
      <c r="C475" s="5"/>
      <c r="D475" s="5"/>
      <c r="E475" s="28"/>
      <c r="F475" s="28"/>
      <c r="G475" s="28"/>
    </row>
    <row r="476" spans="1:7" ht="12.75">
      <c r="A476" s="27"/>
      <c r="B476" s="5"/>
      <c r="C476" s="5"/>
      <c r="D476" s="5"/>
      <c r="E476" s="28"/>
      <c r="F476" s="28"/>
      <c r="G476" s="28"/>
    </row>
    <row r="477" spans="1:7" ht="12.75">
      <c r="A477" s="27"/>
      <c r="B477" s="5"/>
      <c r="C477" s="5"/>
      <c r="D477" s="5"/>
      <c r="E477" s="28"/>
      <c r="F477" s="28"/>
      <c r="G477" s="28"/>
    </row>
    <row r="478" spans="1:7" ht="12.75">
      <c r="A478" s="27"/>
      <c r="B478" s="5"/>
      <c r="C478" s="5"/>
      <c r="D478" s="5"/>
      <c r="E478" s="28"/>
      <c r="F478" s="28"/>
      <c r="G478" s="28"/>
    </row>
    <row r="479" spans="1:7" ht="12.75">
      <c r="A479" s="27"/>
      <c r="B479" s="5"/>
      <c r="C479" s="5"/>
      <c r="D479" s="5"/>
      <c r="E479" s="28"/>
      <c r="F479" s="28"/>
      <c r="G479" s="28"/>
    </row>
    <row r="480" spans="1:7" ht="12.75">
      <c r="A480" s="27"/>
      <c r="B480" s="5"/>
      <c r="C480" s="5"/>
      <c r="D480" s="5"/>
      <c r="E480" s="28"/>
      <c r="F480" s="28"/>
      <c r="G480" s="28"/>
    </row>
    <row r="481" spans="1:7" ht="12.75">
      <c r="A481" s="27"/>
      <c r="B481" s="5"/>
      <c r="C481" s="5"/>
      <c r="D481" s="5"/>
      <c r="E481" s="28"/>
      <c r="F481" s="28"/>
      <c r="G481" s="28"/>
    </row>
    <row r="482" spans="1:7" ht="12.75">
      <c r="A482" s="27"/>
      <c r="B482" s="5"/>
      <c r="C482" s="5"/>
      <c r="D482" s="5"/>
      <c r="E482" s="28"/>
      <c r="F482" s="28"/>
      <c r="G482" s="28"/>
    </row>
    <row r="483" spans="1:7" ht="12.75">
      <c r="A483" s="27"/>
      <c r="B483" s="5"/>
      <c r="C483" s="5"/>
      <c r="D483" s="5"/>
      <c r="E483" s="28"/>
      <c r="F483" s="28"/>
      <c r="G483" s="28"/>
    </row>
    <row r="484" spans="1:7" ht="12.75">
      <c r="A484" s="27"/>
      <c r="B484" s="5"/>
      <c r="C484" s="5"/>
      <c r="D484" s="5"/>
      <c r="E484" s="28"/>
      <c r="F484" s="28"/>
      <c r="G484" s="28"/>
    </row>
    <row r="485" spans="1:7" ht="12.75">
      <c r="A485" s="27"/>
      <c r="B485" s="5"/>
      <c r="C485" s="5"/>
      <c r="D485" s="5"/>
      <c r="E485" s="28"/>
      <c r="F485" s="28"/>
      <c r="G485" s="28"/>
    </row>
    <row r="486" spans="1:7" ht="12.75">
      <c r="A486" s="27"/>
      <c r="B486" s="5"/>
      <c r="C486" s="5"/>
      <c r="D486" s="5"/>
      <c r="E486" s="28"/>
      <c r="F486" s="28"/>
      <c r="G486" s="28"/>
    </row>
    <row r="487" spans="1:7" ht="12.75">
      <c r="A487" s="27"/>
      <c r="B487" s="5"/>
      <c r="C487" s="5"/>
      <c r="D487" s="5"/>
      <c r="E487" s="28"/>
      <c r="F487" s="28"/>
      <c r="G487" s="28"/>
    </row>
    <row r="488" spans="1:7" ht="12.75">
      <c r="A488" s="27"/>
      <c r="B488" s="5"/>
      <c r="C488" s="5"/>
      <c r="D488" s="5"/>
      <c r="E488" s="28"/>
      <c r="F488" s="28"/>
      <c r="G488" s="28"/>
    </row>
    <row r="489" spans="1:7" ht="12.75">
      <c r="A489" s="27"/>
      <c r="B489" s="5"/>
      <c r="C489" s="5"/>
      <c r="D489" s="5"/>
      <c r="E489" s="28"/>
      <c r="F489" s="28"/>
      <c r="G489" s="28"/>
    </row>
    <row r="490" spans="1:7" ht="12.75">
      <c r="A490" s="27"/>
      <c r="B490" s="5"/>
      <c r="C490" s="5"/>
      <c r="D490" s="5"/>
      <c r="E490" s="28"/>
      <c r="F490" s="28"/>
      <c r="G490" s="28"/>
    </row>
    <row r="491" spans="1:7" ht="12.75">
      <c r="A491" s="27"/>
      <c r="B491" s="5"/>
      <c r="C491" s="5"/>
      <c r="D491" s="5"/>
      <c r="E491" s="28"/>
      <c r="F491" s="28"/>
      <c r="G491" s="28"/>
    </row>
    <row r="492" spans="1:7" ht="12.75">
      <c r="A492" s="27"/>
      <c r="B492" s="5"/>
      <c r="C492" s="5"/>
      <c r="D492" s="5"/>
      <c r="E492" s="28"/>
      <c r="F492" s="28"/>
      <c r="G492" s="28"/>
    </row>
    <row r="493" spans="1:7" ht="12.75">
      <c r="A493" s="27"/>
      <c r="B493" s="5"/>
      <c r="C493" s="5"/>
      <c r="D493" s="5"/>
      <c r="E493" s="28"/>
      <c r="F493" s="28"/>
      <c r="G493" s="28"/>
    </row>
    <row r="494" spans="1:7" ht="12.75">
      <c r="A494" s="27"/>
      <c r="B494" s="5"/>
      <c r="C494" s="5"/>
      <c r="D494" s="5"/>
      <c r="E494" s="28"/>
      <c r="F494" s="28"/>
      <c r="G494" s="28"/>
    </row>
    <row r="495" spans="1:7" ht="12.75">
      <c r="A495" s="27"/>
      <c r="B495" s="5"/>
      <c r="C495" s="5"/>
      <c r="D495" s="5"/>
      <c r="E495" s="28"/>
      <c r="F495" s="28"/>
      <c r="G495" s="28"/>
    </row>
    <row r="496" spans="1:7" ht="12.75">
      <c r="A496" s="27"/>
      <c r="B496" s="5"/>
      <c r="C496" s="5"/>
      <c r="D496" s="5"/>
      <c r="E496" s="28"/>
      <c r="F496" s="28"/>
      <c r="G496" s="28"/>
    </row>
    <row r="497" spans="1:7" ht="12.75">
      <c r="A497" s="27"/>
      <c r="B497" s="5"/>
      <c r="C497" s="5"/>
      <c r="D497" s="5"/>
      <c r="E497" s="28"/>
      <c r="F497" s="28"/>
      <c r="G497" s="28"/>
    </row>
    <row r="498" spans="1:7" ht="12.75">
      <c r="A498" s="27"/>
      <c r="B498" s="5"/>
      <c r="C498" s="5"/>
      <c r="D498" s="5"/>
      <c r="E498" s="28"/>
      <c r="F498" s="28"/>
      <c r="G498" s="28"/>
    </row>
    <row r="499" spans="1:7" ht="12.75">
      <c r="A499" s="27"/>
      <c r="B499" s="5"/>
      <c r="C499" s="5"/>
      <c r="D499" s="5"/>
      <c r="E499" s="28"/>
      <c r="F499" s="28"/>
      <c r="G499" s="28"/>
    </row>
    <row r="500" spans="1:7" ht="12.75">
      <c r="A500" s="27"/>
      <c r="B500" s="5"/>
      <c r="C500" s="5"/>
      <c r="D500" s="5"/>
      <c r="E500" s="28"/>
      <c r="F500" s="28"/>
      <c r="G500" s="28"/>
    </row>
    <row r="501" spans="1:7" ht="12.75">
      <c r="A501" s="27"/>
      <c r="B501" s="5"/>
      <c r="C501" s="5"/>
      <c r="D501" s="5"/>
      <c r="E501" s="28"/>
      <c r="F501" s="28"/>
      <c r="G501" s="28"/>
    </row>
    <row r="502" spans="1:7" ht="12.75">
      <c r="A502" s="27"/>
      <c r="B502" s="5"/>
      <c r="C502" s="5"/>
      <c r="D502" s="5"/>
      <c r="E502" s="28"/>
      <c r="F502" s="28"/>
      <c r="G502" s="28"/>
    </row>
    <row r="503" spans="1:7" ht="12.75">
      <c r="A503" s="27"/>
      <c r="B503" s="5"/>
      <c r="C503" s="5"/>
      <c r="D503" s="5"/>
      <c r="E503" s="28"/>
      <c r="F503" s="28"/>
      <c r="G503" s="28"/>
    </row>
    <row r="504" spans="1:7" ht="12.75">
      <c r="A504" s="27"/>
      <c r="B504" s="5"/>
      <c r="C504" s="5"/>
      <c r="D504" s="5"/>
      <c r="E504" s="28"/>
      <c r="F504" s="28"/>
      <c r="G504" s="28"/>
    </row>
    <row r="505" spans="1:7" ht="12.75">
      <c r="A505" s="27"/>
      <c r="B505" s="5"/>
      <c r="C505" s="5"/>
      <c r="D505" s="5"/>
      <c r="E505" s="28"/>
      <c r="F505" s="28"/>
      <c r="G505" s="28"/>
    </row>
    <row r="506" spans="1:7" ht="12.75">
      <c r="A506" s="27"/>
      <c r="B506" s="5"/>
      <c r="C506" s="5"/>
      <c r="D506" s="5"/>
      <c r="E506" s="28"/>
      <c r="F506" s="28"/>
      <c r="G506" s="28"/>
    </row>
    <row r="507" spans="1:7" ht="12.75">
      <c r="A507" s="27"/>
      <c r="B507" s="5"/>
      <c r="C507" s="5"/>
      <c r="D507" s="5"/>
      <c r="E507" s="28"/>
      <c r="F507" s="28"/>
      <c r="G507" s="28"/>
    </row>
    <row r="508" spans="1:7" ht="12.75">
      <c r="A508" s="27"/>
      <c r="B508" s="5"/>
      <c r="C508" s="5"/>
      <c r="D508" s="5"/>
      <c r="E508" s="28"/>
      <c r="F508" s="28"/>
      <c r="G508" s="28"/>
    </row>
    <row r="509" spans="1:7" ht="12.75">
      <c r="A509" s="27"/>
      <c r="B509" s="5"/>
      <c r="C509" s="5"/>
      <c r="D509" s="5"/>
      <c r="E509" s="28"/>
      <c r="F509" s="28"/>
      <c r="G509" s="28"/>
    </row>
    <row r="510" spans="1:7" ht="12.75">
      <c r="A510" s="27"/>
      <c r="B510" s="5"/>
      <c r="C510" s="5"/>
      <c r="D510" s="5"/>
      <c r="E510" s="28"/>
      <c r="F510" s="28"/>
      <c r="G510" s="28"/>
    </row>
    <row r="511" spans="1:7" ht="12.75">
      <c r="A511" s="27"/>
      <c r="B511" s="5"/>
      <c r="C511" s="5"/>
      <c r="D511" s="5"/>
      <c r="E511" s="28"/>
      <c r="F511" s="28"/>
      <c r="G511" s="28"/>
    </row>
    <row r="512" spans="1:7" ht="12.75">
      <c r="A512" s="27"/>
      <c r="B512" s="5"/>
      <c r="C512" s="5"/>
      <c r="D512" s="5"/>
      <c r="E512" s="28"/>
      <c r="F512" s="28"/>
      <c r="G512" s="28"/>
    </row>
    <row r="513" spans="1:7" ht="12.75">
      <c r="A513" s="27"/>
      <c r="B513" s="5"/>
      <c r="C513" s="5"/>
      <c r="D513" s="5"/>
      <c r="E513" s="28"/>
      <c r="F513" s="28"/>
      <c r="G513" s="28"/>
    </row>
    <row r="514" spans="1:7" ht="12.75">
      <c r="A514" s="27"/>
      <c r="B514" s="5"/>
      <c r="C514" s="5"/>
      <c r="D514" s="5"/>
      <c r="E514" s="28"/>
      <c r="F514" s="28"/>
      <c r="G514" s="28"/>
    </row>
    <row r="515" spans="1:7" ht="12.75">
      <c r="A515" s="27"/>
      <c r="B515" s="5"/>
      <c r="C515" s="5"/>
      <c r="D515" s="5"/>
      <c r="E515" s="28"/>
      <c r="F515" s="28"/>
      <c r="G515" s="28"/>
    </row>
    <row r="516" spans="1:7" ht="12.75">
      <c r="A516" s="27"/>
      <c r="B516" s="5"/>
      <c r="C516" s="5"/>
      <c r="D516" s="5"/>
      <c r="E516" s="28"/>
      <c r="F516" s="28"/>
      <c r="G516" s="28"/>
    </row>
    <row r="517" spans="1:7" ht="12.75">
      <c r="A517" s="27"/>
      <c r="B517" s="5"/>
      <c r="C517" s="5"/>
      <c r="D517" s="5"/>
      <c r="E517" s="28"/>
      <c r="F517" s="28"/>
      <c r="G517" s="28"/>
    </row>
    <row r="518" spans="1:7" ht="12.75">
      <c r="A518" s="27"/>
      <c r="B518" s="5"/>
      <c r="C518" s="5"/>
      <c r="D518" s="5"/>
      <c r="E518" s="28"/>
      <c r="F518" s="28"/>
      <c r="G518" s="28"/>
    </row>
    <row r="519" spans="1:7" ht="12.75">
      <c r="A519" s="27"/>
      <c r="B519" s="5"/>
      <c r="C519" s="5"/>
      <c r="D519" s="5"/>
      <c r="E519" s="28"/>
      <c r="F519" s="28"/>
      <c r="G519" s="28"/>
    </row>
    <row r="520" spans="1:7" ht="12.75">
      <c r="A520" s="27"/>
      <c r="B520" s="5"/>
      <c r="C520" s="5"/>
      <c r="D520" s="5"/>
      <c r="E520" s="28"/>
      <c r="F520" s="28"/>
      <c r="G520" s="28"/>
    </row>
    <row r="521" spans="1:7" ht="12.75">
      <c r="A521" s="27"/>
      <c r="B521" s="5"/>
      <c r="C521" s="5"/>
      <c r="D521" s="5"/>
      <c r="E521" s="28"/>
      <c r="F521" s="28"/>
      <c r="G521" s="28"/>
    </row>
    <row r="522" spans="1:7" ht="12.75">
      <c r="A522" s="27"/>
      <c r="B522" s="5"/>
      <c r="C522" s="5"/>
      <c r="D522" s="5"/>
      <c r="E522" s="28"/>
      <c r="F522" s="28"/>
      <c r="G522" s="28"/>
    </row>
    <row r="523" spans="1:7" ht="12.75">
      <c r="A523" s="27"/>
      <c r="B523" s="5"/>
      <c r="C523" s="5"/>
      <c r="D523" s="5"/>
      <c r="E523" s="28"/>
      <c r="F523" s="28"/>
      <c r="G523" s="28"/>
    </row>
    <row r="524" spans="1:7" ht="12.75">
      <c r="A524" s="27"/>
      <c r="B524" s="5"/>
      <c r="C524" s="5"/>
      <c r="D524" s="5"/>
      <c r="E524" s="28"/>
      <c r="F524" s="28"/>
      <c r="G524" s="28"/>
    </row>
    <row r="525" spans="1:7" ht="12.75">
      <c r="A525" s="27"/>
      <c r="B525" s="5"/>
      <c r="C525" s="5"/>
      <c r="D525" s="5"/>
      <c r="E525" s="28"/>
      <c r="F525" s="28"/>
      <c r="G525" s="28"/>
    </row>
    <row r="526" spans="1:7" ht="12.75">
      <c r="A526" s="27"/>
      <c r="B526" s="5"/>
      <c r="C526" s="5"/>
      <c r="D526" s="5"/>
      <c r="E526" s="28"/>
      <c r="F526" s="28"/>
      <c r="G526" s="28"/>
    </row>
    <row r="527" spans="1:7" ht="12.75">
      <c r="A527" s="27"/>
      <c r="B527" s="5"/>
      <c r="C527" s="5"/>
      <c r="D527" s="5"/>
      <c r="E527" s="28"/>
      <c r="F527" s="28"/>
      <c r="G527" s="28"/>
    </row>
    <row r="528" spans="1:7" ht="12.75">
      <c r="A528" s="27"/>
      <c r="B528" s="5"/>
      <c r="C528" s="5"/>
      <c r="D528" s="5"/>
      <c r="E528" s="28"/>
      <c r="F528" s="28"/>
      <c r="G528" s="28"/>
    </row>
    <row r="529" spans="1:7" ht="12.75">
      <c r="A529" s="27"/>
      <c r="B529" s="5"/>
      <c r="C529" s="5"/>
      <c r="D529" s="5"/>
      <c r="E529" s="28"/>
      <c r="F529" s="28"/>
      <c r="G529" s="28"/>
    </row>
    <row r="530" spans="1:7" ht="12.75">
      <c r="A530" s="27"/>
      <c r="B530" s="5"/>
      <c r="C530" s="5"/>
      <c r="D530" s="5"/>
      <c r="E530" s="28"/>
      <c r="F530" s="28"/>
      <c r="G530" s="28"/>
    </row>
    <row r="531" spans="1:7" ht="12.75">
      <c r="A531" s="27"/>
      <c r="B531" s="5"/>
      <c r="C531" s="5"/>
      <c r="D531" s="5"/>
      <c r="E531" s="28"/>
      <c r="F531" s="28"/>
      <c r="G531" s="28"/>
    </row>
    <row r="532" spans="1:7" ht="12.75">
      <c r="A532" s="27"/>
      <c r="B532" s="5"/>
      <c r="C532" s="5"/>
      <c r="D532" s="5"/>
      <c r="E532" s="28"/>
      <c r="F532" s="28"/>
      <c r="G532" s="28"/>
    </row>
    <row r="533" spans="1:7" ht="12.75">
      <c r="A533" s="27"/>
      <c r="B533" s="5"/>
      <c r="C533" s="5"/>
      <c r="D533" s="5"/>
      <c r="E533" s="28"/>
      <c r="F533" s="28"/>
      <c r="G533" s="28"/>
    </row>
    <row r="534" spans="1:7" ht="12.75">
      <c r="A534" s="27"/>
      <c r="B534" s="5"/>
      <c r="C534" s="5"/>
      <c r="D534" s="5"/>
      <c r="E534" s="28"/>
      <c r="F534" s="28"/>
      <c r="G534" s="28"/>
    </row>
    <row r="535" spans="1:7" ht="12.75">
      <c r="A535" s="27"/>
      <c r="B535" s="5"/>
      <c r="C535" s="5"/>
      <c r="D535" s="5"/>
      <c r="E535" s="28"/>
      <c r="F535" s="28"/>
      <c r="G535" s="28"/>
    </row>
    <row r="536" spans="1:7" ht="12.75">
      <c r="A536" s="27"/>
      <c r="B536" s="5"/>
      <c r="C536" s="5"/>
      <c r="D536" s="5"/>
      <c r="E536" s="28"/>
      <c r="F536" s="28"/>
      <c r="G536" s="28"/>
    </row>
    <row r="537" spans="1:7" ht="12.75">
      <c r="A537" s="27"/>
      <c r="B537" s="5"/>
      <c r="C537" s="5"/>
      <c r="D537" s="5"/>
      <c r="E537" s="28"/>
      <c r="F537" s="28"/>
      <c r="G537" s="28"/>
    </row>
    <row r="538" spans="1:7" ht="12.75">
      <c r="A538" s="27"/>
      <c r="B538" s="5"/>
      <c r="C538" s="5"/>
      <c r="D538" s="5"/>
      <c r="E538" s="28"/>
      <c r="F538" s="28"/>
      <c r="G538" s="28"/>
    </row>
    <row r="539" spans="1:7" ht="12.75">
      <c r="A539" s="27"/>
      <c r="B539" s="5"/>
      <c r="C539" s="5"/>
      <c r="D539" s="5"/>
      <c r="E539" s="28"/>
      <c r="F539" s="28"/>
      <c r="G539" s="28"/>
    </row>
    <row r="540" spans="1:7" ht="12.75">
      <c r="A540" s="27"/>
      <c r="B540" s="5"/>
      <c r="C540" s="5"/>
      <c r="D540" s="5"/>
      <c r="E540" s="28"/>
      <c r="F540" s="28"/>
      <c r="G540" s="28"/>
    </row>
    <row r="541" spans="1:7" ht="12.75">
      <c r="A541" s="27"/>
      <c r="B541" s="5"/>
      <c r="C541" s="5"/>
      <c r="D541" s="5"/>
      <c r="E541" s="28"/>
      <c r="F541" s="28"/>
      <c r="G541" s="28"/>
    </row>
    <row r="542" spans="1:7" ht="12.75">
      <c r="A542" s="27"/>
      <c r="B542" s="5"/>
      <c r="C542" s="5"/>
      <c r="D542" s="5"/>
      <c r="E542" s="28"/>
      <c r="F542" s="28"/>
      <c r="G542" s="28"/>
    </row>
    <row r="543" spans="1:7" ht="12.75">
      <c r="A543" s="27"/>
      <c r="B543" s="5"/>
      <c r="C543" s="5"/>
      <c r="D543" s="5"/>
      <c r="E543" s="28"/>
      <c r="F543" s="28"/>
      <c r="G543" s="28"/>
    </row>
    <row r="544" spans="1:7" ht="12.75">
      <c r="A544" s="27"/>
      <c r="B544" s="5"/>
      <c r="C544" s="5"/>
      <c r="D544" s="5"/>
      <c r="E544" s="28"/>
      <c r="F544" s="28"/>
      <c r="G544" s="28"/>
    </row>
    <row r="545" spans="1:7" ht="12.75">
      <c r="A545" s="27"/>
      <c r="B545" s="5"/>
      <c r="C545" s="5"/>
      <c r="D545" s="5"/>
      <c r="E545" s="28"/>
      <c r="F545" s="28"/>
      <c r="G545" s="28"/>
    </row>
    <row r="546" spans="1:7" ht="12.75">
      <c r="A546" s="27"/>
      <c r="B546" s="5"/>
      <c r="C546" s="5"/>
      <c r="D546" s="5"/>
      <c r="E546" s="28"/>
      <c r="F546" s="28"/>
      <c r="G546" s="28"/>
    </row>
    <row r="547" spans="1:7" ht="12.75">
      <c r="A547" s="27"/>
      <c r="B547" s="5"/>
      <c r="C547" s="5"/>
      <c r="D547" s="5"/>
      <c r="E547" s="28"/>
      <c r="F547" s="28"/>
      <c r="G547" s="28"/>
    </row>
    <row r="548" spans="1:7" ht="12.75">
      <c r="A548" s="27"/>
      <c r="B548" s="5"/>
      <c r="C548" s="5"/>
      <c r="D548" s="5"/>
      <c r="E548" s="28"/>
      <c r="F548" s="28"/>
      <c r="G548" s="28"/>
    </row>
    <row r="549" spans="1:7" ht="12.75">
      <c r="A549" s="27"/>
      <c r="B549" s="5"/>
      <c r="C549" s="5"/>
      <c r="D549" s="5"/>
      <c r="E549" s="28"/>
      <c r="F549" s="28"/>
      <c r="G549" s="28"/>
    </row>
    <row r="550" spans="1:7" ht="12.75">
      <c r="A550" s="27"/>
      <c r="B550" s="5"/>
      <c r="C550" s="5"/>
      <c r="D550" s="5"/>
      <c r="E550" s="28"/>
      <c r="F550" s="28"/>
      <c r="G550" s="28"/>
    </row>
    <row r="551" spans="1:7" ht="12.75">
      <c r="A551" s="27"/>
      <c r="B551" s="5"/>
      <c r="C551" s="5"/>
      <c r="D551" s="5"/>
      <c r="E551" s="28"/>
      <c r="F551" s="28"/>
      <c r="G551" s="28"/>
    </row>
    <row r="552" spans="1:7" ht="12.75">
      <c r="A552" s="27"/>
      <c r="B552" s="5"/>
      <c r="C552" s="5"/>
      <c r="D552" s="5"/>
      <c r="E552" s="28"/>
      <c r="F552" s="28"/>
      <c r="G552" s="28"/>
    </row>
    <row r="553" spans="1:7" ht="12.75">
      <c r="A553" s="27"/>
      <c r="B553" s="5"/>
      <c r="C553" s="5"/>
      <c r="D553" s="5"/>
      <c r="E553" s="28"/>
      <c r="F553" s="28"/>
      <c r="G553" s="28"/>
    </row>
    <row r="554" spans="1:7" ht="12.75">
      <c r="A554" s="27"/>
      <c r="B554" s="5"/>
      <c r="C554" s="5"/>
      <c r="D554" s="5"/>
      <c r="E554" s="28"/>
      <c r="F554" s="28"/>
      <c r="G554" s="28"/>
    </row>
    <row r="555" spans="1:7" ht="12.75">
      <c r="A555" s="27"/>
      <c r="B555" s="5"/>
      <c r="C555" s="5"/>
      <c r="D555" s="5"/>
      <c r="E555" s="28"/>
      <c r="F555" s="28"/>
      <c r="G555" s="28"/>
    </row>
    <row r="556" spans="1:7" ht="12.75">
      <c r="A556" s="27"/>
      <c r="B556" s="5"/>
      <c r="C556" s="5"/>
      <c r="D556" s="5"/>
      <c r="E556" s="28"/>
      <c r="F556" s="28"/>
      <c r="G556" s="28"/>
    </row>
    <row r="557" spans="1:7" ht="12.75">
      <c r="A557" s="27"/>
      <c r="B557" s="5"/>
      <c r="C557" s="5"/>
      <c r="D557" s="5"/>
      <c r="E557" s="28"/>
      <c r="F557" s="28"/>
      <c r="G557" s="28"/>
    </row>
    <row r="558" spans="1:7" ht="12.75">
      <c r="A558" s="27"/>
      <c r="B558" s="5"/>
      <c r="C558" s="5"/>
      <c r="D558" s="5"/>
      <c r="E558" s="28"/>
      <c r="F558" s="28"/>
      <c r="G558" s="28"/>
    </row>
    <row r="559" spans="1:7" ht="12.75">
      <c r="A559" s="27"/>
      <c r="B559" s="5"/>
      <c r="C559" s="5"/>
      <c r="D559" s="5"/>
      <c r="E559" s="28"/>
      <c r="F559" s="28"/>
      <c r="G559" s="28"/>
    </row>
    <row r="560" spans="1:7" ht="12.75">
      <c r="A560" s="27"/>
      <c r="B560" s="5"/>
      <c r="C560" s="5"/>
      <c r="D560" s="5"/>
      <c r="E560" s="28"/>
      <c r="F560" s="28"/>
      <c r="G560" s="28"/>
    </row>
  </sheetData>
  <sheetProtection/>
  <mergeCells count="13">
    <mergeCell ref="A2:D2"/>
    <mergeCell ref="A3:D3"/>
    <mergeCell ref="B4:F4"/>
    <mergeCell ref="A6:D6"/>
    <mergeCell ref="A7:D7"/>
    <mergeCell ref="A8:J8"/>
    <mergeCell ref="A9:G9"/>
    <mergeCell ref="A10:A11"/>
    <mergeCell ref="B10:B11"/>
    <mergeCell ref="C10:C11"/>
    <mergeCell ref="D10:D11"/>
    <mergeCell ref="E10:E11"/>
    <mergeCell ref="F10:G10"/>
  </mergeCells>
  <printOptions/>
  <pageMargins left="0.7874015748031497" right="0.3937007874015748" top="0.5118110236220472" bottom="0.3937007874015748" header="0.5118110236220472" footer="0.5118110236220472"/>
  <pageSetup horizontalDpi="600" verticalDpi="600" orientation="portrait" paperSize="9" scale="82" r:id="rId1"/>
  <rowBreaks count="6" manualBreakCount="6">
    <brk id="58" max="9" man="1"/>
    <brk id="90" max="9" man="1"/>
    <brk id="168" max="8" man="1"/>
    <brk id="209" max="9" man="1"/>
    <brk id="253" max="9" man="1"/>
    <brk id="33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22"/>
  <sheetViews>
    <sheetView zoomScalePageLayoutView="0" workbookViewId="0" topLeftCell="C1">
      <selection activeCell="F24" sqref="F24"/>
    </sheetView>
  </sheetViews>
  <sheetFormatPr defaultColWidth="9.00390625" defaultRowHeight="12.75"/>
  <cols>
    <col min="1" max="1" width="18.125" style="0" customWidth="1"/>
    <col min="2" max="2" width="17.125" style="0" hidden="1" customWidth="1"/>
    <col min="3" max="3" width="66.00390625" style="0" customWidth="1"/>
    <col min="4" max="4" width="12.25390625" style="0" customWidth="1"/>
  </cols>
  <sheetData>
    <row r="1" ht="15.75">
      <c r="D1" s="37" t="s">
        <v>763</v>
      </c>
    </row>
    <row r="2" ht="15.75">
      <c r="D2" s="37" t="s">
        <v>353</v>
      </c>
    </row>
    <row r="3" ht="15.75">
      <c r="D3" s="197" t="s">
        <v>461</v>
      </c>
    </row>
    <row r="4" spans="3:4" ht="16.5" customHeight="1">
      <c r="C4" s="241" t="s">
        <v>406</v>
      </c>
      <c r="D4" s="241"/>
    </row>
    <row r="5" spans="1:4" ht="12.75">
      <c r="A5" s="264" t="s">
        <v>764</v>
      </c>
      <c r="B5" s="264"/>
      <c r="C5" s="264"/>
      <c r="D5" s="264"/>
    </row>
    <row r="6" spans="1:4" ht="44.25" customHeight="1">
      <c r="A6" s="264"/>
      <c r="B6" s="264"/>
      <c r="C6" s="264"/>
      <c r="D6" s="264"/>
    </row>
    <row r="7" spans="1:4" ht="15.75">
      <c r="A7" s="265" t="s">
        <v>765</v>
      </c>
      <c r="B7" s="230" t="s">
        <v>629</v>
      </c>
      <c r="C7" s="266" t="s">
        <v>766</v>
      </c>
      <c r="D7" s="266" t="s">
        <v>767</v>
      </c>
    </row>
    <row r="8" spans="1:4" s="232" customFormat="1" ht="33.75" customHeight="1">
      <c r="A8" s="265"/>
      <c r="B8" s="231" t="s">
        <v>629</v>
      </c>
      <c r="C8" s="266"/>
      <c r="D8" s="266"/>
    </row>
    <row r="9" spans="1:4" s="232" customFormat="1" ht="15.75">
      <c r="A9" s="233">
        <v>1</v>
      </c>
      <c r="B9" s="233">
        <v>2</v>
      </c>
      <c r="C9" s="233">
        <v>2</v>
      </c>
      <c r="D9" s="233">
        <v>3</v>
      </c>
    </row>
    <row r="10" spans="1:4" ht="35.25" customHeight="1">
      <c r="A10" s="233" t="s">
        <v>768</v>
      </c>
      <c r="B10" s="234"/>
      <c r="C10" s="235" t="s">
        <v>769</v>
      </c>
      <c r="D10" s="233">
        <v>100</v>
      </c>
    </row>
    <row r="11" spans="1:4" ht="66" customHeight="1">
      <c r="A11" s="233" t="s">
        <v>770</v>
      </c>
      <c r="B11" s="234"/>
      <c r="C11" s="235" t="s">
        <v>771</v>
      </c>
      <c r="D11" s="236" t="s">
        <v>34</v>
      </c>
    </row>
    <row r="12" spans="1:4" ht="35.25" customHeight="1">
      <c r="A12" s="233" t="s">
        <v>772</v>
      </c>
      <c r="B12" s="237"/>
      <c r="C12" s="235" t="s">
        <v>773</v>
      </c>
      <c r="D12" s="236" t="s">
        <v>34</v>
      </c>
    </row>
    <row r="13" spans="1:4" ht="35.25" customHeight="1">
      <c r="A13" s="233" t="s">
        <v>774</v>
      </c>
      <c r="B13" s="238"/>
      <c r="C13" s="235" t="s">
        <v>775</v>
      </c>
      <c r="D13" s="236" t="s">
        <v>34</v>
      </c>
    </row>
    <row r="14" spans="1:4" ht="35.25" customHeight="1">
      <c r="A14" s="233" t="s">
        <v>776</v>
      </c>
      <c r="B14" s="238"/>
      <c r="C14" s="235" t="s">
        <v>777</v>
      </c>
      <c r="D14" s="236" t="s">
        <v>34</v>
      </c>
    </row>
    <row r="15" spans="1:4" ht="36" customHeight="1" hidden="1">
      <c r="A15" s="233"/>
      <c r="B15" s="238"/>
      <c r="C15" s="235"/>
      <c r="D15" s="236"/>
    </row>
    <row r="16" spans="1:4" ht="35.25" customHeight="1">
      <c r="A16" s="233" t="s">
        <v>778</v>
      </c>
      <c r="B16" s="237"/>
      <c r="C16" s="235" t="s">
        <v>779</v>
      </c>
      <c r="D16" s="236" t="s">
        <v>34</v>
      </c>
    </row>
    <row r="17" spans="1:4" ht="49.5" customHeight="1">
      <c r="A17" s="233" t="s">
        <v>780</v>
      </c>
      <c r="B17" s="237"/>
      <c r="C17" s="235" t="s">
        <v>781</v>
      </c>
      <c r="D17" s="236" t="s">
        <v>34</v>
      </c>
    </row>
    <row r="18" spans="1:4" ht="61.5" customHeight="1">
      <c r="A18" s="233" t="s">
        <v>782</v>
      </c>
      <c r="B18" s="237"/>
      <c r="C18" s="235" t="s">
        <v>684</v>
      </c>
      <c r="D18" s="236" t="s">
        <v>34</v>
      </c>
    </row>
    <row r="19" spans="1:4" ht="52.5" customHeight="1">
      <c r="A19" s="233" t="s">
        <v>783</v>
      </c>
      <c r="B19" s="237"/>
      <c r="C19" s="235" t="s">
        <v>784</v>
      </c>
      <c r="D19" s="236" t="s">
        <v>34</v>
      </c>
    </row>
    <row r="20" spans="1:4" ht="35.25" customHeight="1">
      <c r="A20" s="233" t="s">
        <v>785</v>
      </c>
      <c r="B20" s="238"/>
      <c r="C20" s="235" t="s">
        <v>690</v>
      </c>
      <c r="D20" s="236" t="s">
        <v>34</v>
      </c>
    </row>
    <row r="21" spans="1:4" ht="16.5" customHeight="1">
      <c r="A21" s="233" t="s">
        <v>786</v>
      </c>
      <c r="B21" s="238"/>
      <c r="C21" s="235" t="s">
        <v>692</v>
      </c>
      <c r="D21" s="236" t="s">
        <v>34</v>
      </c>
    </row>
    <row r="22" spans="1:4" ht="20.25" customHeight="1" hidden="1">
      <c r="A22" s="233"/>
      <c r="B22" s="238"/>
      <c r="C22" s="239"/>
      <c r="D22" s="236"/>
    </row>
  </sheetData>
  <sheetProtection/>
  <mergeCells count="5">
    <mergeCell ref="C4:D4"/>
    <mergeCell ref="A5:D6"/>
    <mergeCell ref="A7:A8"/>
    <mergeCell ref="C7:C8"/>
    <mergeCell ref="D7:D8"/>
  </mergeCells>
  <printOptions/>
  <pageMargins left="0.31496062992125984" right="0.31496062992125984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view="pageBreakPreview" zoomScaleSheetLayoutView="100" workbookViewId="0" topLeftCell="A5">
      <selection activeCell="A9" sqref="A9:C10"/>
    </sheetView>
  </sheetViews>
  <sheetFormatPr defaultColWidth="9.00390625" defaultRowHeight="12.75"/>
  <cols>
    <col min="1" max="1" width="28.25390625" style="0" customWidth="1"/>
    <col min="2" max="2" width="58.625" style="0" customWidth="1"/>
    <col min="3" max="3" width="12.25390625" style="0" customWidth="1"/>
    <col min="4" max="11" width="9.125" style="0" hidden="1" customWidth="1"/>
  </cols>
  <sheetData>
    <row r="1" spans="2:3" ht="12.75" customHeight="1" hidden="1">
      <c r="B1" s="247" t="s">
        <v>485</v>
      </c>
      <c r="C1" s="247"/>
    </row>
    <row r="2" spans="2:3" ht="12.75" customHeight="1" hidden="1">
      <c r="B2" s="247" t="s">
        <v>353</v>
      </c>
      <c r="C2" s="247"/>
    </row>
    <row r="3" spans="2:11" ht="12.75" customHeight="1" hidden="1">
      <c r="B3" s="240" t="s">
        <v>787</v>
      </c>
      <c r="C3" s="240"/>
      <c r="D3" s="240"/>
      <c r="E3" s="240"/>
      <c r="F3" s="240"/>
      <c r="G3" s="240"/>
      <c r="H3" s="240"/>
      <c r="I3" s="240"/>
      <c r="J3" s="240"/>
      <c r="K3" s="240"/>
    </row>
    <row r="4" spans="2:11" ht="33.75" customHeight="1" hidden="1">
      <c r="B4" s="241" t="s">
        <v>791</v>
      </c>
      <c r="C4" s="241"/>
      <c r="D4" s="241"/>
      <c r="E4" s="241"/>
      <c r="F4" s="241"/>
      <c r="G4" s="241"/>
      <c r="H4" s="241"/>
      <c r="I4" s="241"/>
      <c r="J4" s="241"/>
      <c r="K4" s="241"/>
    </row>
    <row r="5" spans="2:4" ht="12.75" customHeight="1">
      <c r="B5" s="247" t="s">
        <v>624</v>
      </c>
      <c r="C5" s="247"/>
      <c r="D5" s="247"/>
    </row>
    <row r="6" spans="2:3" ht="12.75" customHeight="1">
      <c r="B6" s="247" t="s">
        <v>353</v>
      </c>
      <c r="C6" s="247"/>
    </row>
    <row r="7" spans="2:3" ht="12.75" customHeight="1">
      <c r="B7" s="240" t="s">
        <v>625</v>
      </c>
      <c r="C7" s="240"/>
    </row>
    <row r="8" spans="2:11" ht="15.75" customHeight="1">
      <c r="B8" s="241" t="s">
        <v>406</v>
      </c>
      <c r="C8" s="241"/>
      <c r="D8" s="241"/>
      <c r="E8" s="241"/>
      <c r="F8" s="241"/>
      <c r="G8" s="241"/>
      <c r="H8" s="241"/>
      <c r="I8" s="241"/>
      <c r="J8" s="241"/>
      <c r="K8" s="241"/>
    </row>
    <row r="9" spans="1:4" ht="15.75">
      <c r="A9" s="242" t="s">
        <v>626</v>
      </c>
      <c r="B9" s="242"/>
      <c r="C9" s="242"/>
      <c r="D9" s="177"/>
    </row>
    <row r="10" spans="1:4" ht="15.75">
      <c r="A10" s="242"/>
      <c r="B10" s="242"/>
      <c r="C10" s="242"/>
      <c r="D10" s="177"/>
    </row>
    <row r="11" spans="1:4" ht="15.75">
      <c r="A11" s="242"/>
      <c r="B11" s="242"/>
      <c r="C11" s="242"/>
      <c r="D11" s="242"/>
    </row>
    <row r="12" spans="1:4" ht="12.75">
      <c r="A12" s="243" t="s">
        <v>627</v>
      </c>
      <c r="B12" s="244" t="s">
        <v>628</v>
      </c>
      <c r="C12" s="245" t="s">
        <v>629</v>
      </c>
      <c r="D12" s="246"/>
    </row>
    <row r="13" spans="1:4" ht="18.75" customHeight="1">
      <c r="A13" s="243"/>
      <c r="B13" s="244"/>
      <c r="C13" s="245"/>
      <c r="D13" s="246"/>
    </row>
    <row r="14" spans="1:4" ht="15.75">
      <c r="A14" s="178">
        <v>1</v>
      </c>
      <c r="B14" s="179" t="s">
        <v>630</v>
      </c>
      <c r="C14" s="180">
        <v>3</v>
      </c>
      <c r="D14" s="181"/>
    </row>
    <row r="15" spans="1:4" ht="46.5" customHeight="1">
      <c r="A15" s="182" t="s">
        <v>631</v>
      </c>
      <c r="B15" s="183" t="s">
        <v>632</v>
      </c>
      <c r="C15" s="184">
        <f>C28+C25</f>
        <v>1424</v>
      </c>
      <c r="D15" s="181"/>
    </row>
    <row r="16" spans="1:4" ht="39" customHeight="1" hidden="1">
      <c r="A16" s="182" t="s">
        <v>633</v>
      </c>
      <c r="B16" s="185" t="s">
        <v>634</v>
      </c>
      <c r="C16" s="186">
        <v>4604.4</v>
      </c>
      <c r="D16" s="187"/>
    </row>
    <row r="17" spans="1:4" ht="40.5" customHeight="1" hidden="1">
      <c r="A17" s="188" t="s">
        <v>635</v>
      </c>
      <c r="B17" s="189" t="s">
        <v>636</v>
      </c>
      <c r="C17" s="190">
        <v>4602.8</v>
      </c>
      <c r="D17" s="191"/>
    </row>
    <row r="18" spans="1:4" ht="40.5" customHeight="1" hidden="1">
      <c r="A18" s="188" t="s">
        <v>637</v>
      </c>
      <c r="B18" s="192" t="s">
        <v>638</v>
      </c>
      <c r="C18" s="190">
        <f>C19+C22</f>
        <v>0</v>
      </c>
      <c r="D18" s="3"/>
    </row>
    <row r="19" spans="1:4" ht="40.5" customHeight="1" hidden="1">
      <c r="A19" s="188" t="s">
        <v>639</v>
      </c>
      <c r="B19" s="192" t="s">
        <v>640</v>
      </c>
      <c r="C19" s="190">
        <f>C20</f>
        <v>0</v>
      </c>
      <c r="D19" s="3"/>
    </row>
    <row r="20" spans="1:4" ht="40.5" customHeight="1" hidden="1">
      <c r="A20" s="188" t="s">
        <v>641</v>
      </c>
      <c r="B20" s="192" t="s">
        <v>642</v>
      </c>
      <c r="C20" s="190">
        <f>C21</f>
        <v>0</v>
      </c>
      <c r="D20" s="3"/>
    </row>
    <row r="21" spans="1:4" ht="45.75" customHeight="1" hidden="1">
      <c r="A21" s="188" t="s">
        <v>643</v>
      </c>
      <c r="B21" s="192" t="s">
        <v>644</v>
      </c>
      <c r="C21" s="190">
        <v>0</v>
      </c>
      <c r="D21" s="3"/>
    </row>
    <row r="22" spans="1:4" ht="40.5" customHeight="1" hidden="1">
      <c r="A22" s="188" t="s">
        <v>645</v>
      </c>
      <c r="B22" s="192" t="s">
        <v>646</v>
      </c>
      <c r="C22" s="190">
        <f>C23</f>
        <v>0</v>
      </c>
      <c r="D22" s="3"/>
    </row>
    <row r="23" spans="1:4" ht="40.5" customHeight="1" hidden="1">
      <c r="A23" s="188" t="s">
        <v>647</v>
      </c>
      <c r="B23" s="192" t="s">
        <v>648</v>
      </c>
      <c r="C23" s="190">
        <f>C24</f>
        <v>0</v>
      </c>
      <c r="D23" s="3"/>
    </row>
    <row r="24" spans="1:4" ht="46.5" customHeight="1" hidden="1" thickBot="1">
      <c r="A24" s="188" t="s">
        <v>649</v>
      </c>
      <c r="B24" s="192" t="s">
        <v>650</v>
      </c>
      <c r="C24" s="190">
        <v>0</v>
      </c>
      <c r="D24" s="3"/>
    </row>
    <row r="25" spans="1:4" ht="23.25" customHeight="1" hidden="1">
      <c r="A25" s="188" t="s">
        <v>651</v>
      </c>
      <c r="B25" s="192" t="s">
        <v>652</v>
      </c>
      <c r="C25" s="190">
        <f>C26</f>
        <v>0</v>
      </c>
      <c r="D25" s="3"/>
    </row>
    <row r="26" spans="1:4" ht="27" customHeight="1" hidden="1">
      <c r="A26" s="188" t="s">
        <v>653</v>
      </c>
      <c r="B26" s="192" t="s">
        <v>654</v>
      </c>
      <c r="C26" s="190">
        <f>C27</f>
        <v>0</v>
      </c>
      <c r="D26" s="3"/>
    </row>
    <row r="27" spans="1:4" ht="26.25" customHeight="1" hidden="1">
      <c r="A27" s="188" t="s">
        <v>655</v>
      </c>
      <c r="B27" s="192" t="s">
        <v>656</v>
      </c>
      <c r="C27" s="190">
        <v>0</v>
      </c>
      <c r="D27" s="3"/>
    </row>
    <row r="28" spans="1:3" ht="15.75" customHeight="1">
      <c r="A28" s="193" t="s">
        <v>633</v>
      </c>
      <c r="B28" s="194" t="s">
        <v>657</v>
      </c>
      <c r="C28" s="195">
        <f>C29+C31</f>
        <v>1424</v>
      </c>
    </row>
    <row r="29" spans="1:3" ht="17.25" customHeight="1">
      <c r="A29" s="188" t="s">
        <v>658</v>
      </c>
      <c r="B29" s="189" t="s">
        <v>659</v>
      </c>
      <c r="C29" s="195">
        <f>C30</f>
        <v>-90455.5</v>
      </c>
    </row>
    <row r="30" spans="1:3" ht="24.75" customHeight="1">
      <c r="A30" s="188" t="s">
        <v>660</v>
      </c>
      <c r="B30" s="196" t="s">
        <v>661</v>
      </c>
      <c r="C30" s="195">
        <v>-90455.5</v>
      </c>
    </row>
    <row r="31" spans="1:3" ht="14.25" customHeight="1">
      <c r="A31" s="188" t="s">
        <v>662</v>
      </c>
      <c r="B31" s="64" t="s">
        <v>663</v>
      </c>
      <c r="C31" s="195">
        <f>C32</f>
        <v>91879.5</v>
      </c>
    </row>
    <row r="32" spans="1:3" ht="25.5">
      <c r="A32" s="188" t="s">
        <v>664</v>
      </c>
      <c r="B32" s="64" t="s">
        <v>665</v>
      </c>
      <c r="C32" s="195">
        <v>91879.5</v>
      </c>
    </row>
  </sheetData>
  <sheetProtection/>
  <mergeCells count="14">
    <mergeCell ref="B1:C1"/>
    <mergeCell ref="B2:C2"/>
    <mergeCell ref="B3:K3"/>
    <mergeCell ref="B4:K4"/>
    <mergeCell ref="B5:D5"/>
    <mergeCell ref="B6:C6"/>
    <mergeCell ref="B7:C7"/>
    <mergeCell ref="B8:K8"/>
    <mergeCell ref="A9:C10"/>
    <mergeCell ref="A11:D11"/>
    <mergeCell ref="A12:A13"/>
    <mergeCell ref="B12:B13"/>
    <mergeCell ref="C12:C13"/>
    <mergeCell ref="D12:D13"/>
  </mergeCells>
  <printOptions/>
  <pageMargins left="0.11811023622047245" right="0.31496062992125984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</dc:creator>
  <cp:keywords/>
  <dc:description/>
  <cp:lastModifiedBy>Гудкова</cp:lastModifiedBy>
  <cp:lastPrinted>2017-09-29T10:10:17Z</cp:lastPrinted>
  <dcterms:created xsi:type="dcterms:W3CDTF">2008-05-14T08:01:08Z</dcterms:created>
  <dcterms:modified xsi:type="dcterms:W3CDTF">2017-10-18T11:03:30Z</dcterms:modified>
  <cp:category/>
  <cp:version/>
  <cp:contentType/>
  <cp:contentStatus/>
</cp:coreProperties>
</file>